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https://wpro.jet.su/PWA/common/dep/cib/DocLib1/Рабочая папка группы DevSecOps/R&amp;D/DAF (DevSecOps Assessment Framework)/Framework/Github/"/>
    </mc:Choice>
  </mc:AlternateContent>
  <bookViews>
    <workbookView xWindow="0" yWindow="0" windowWidth="28800" windowHeight="12450" tabRatio="849"/>
  </bookViews>
  <sheets>
    <sheet name="Маппинг со стандартами" sheetId="21" r:id="rId1"/>
    <sheet name="Heatmap" sheetId="4" r:id="rId2"/>
    <sheet name="Пирамида зрелости" sheetId="19" r:id="rId3"/>
    <sheet name="Карта DAF" sheetId="13" r:id="rId4"/>
    <sheet name="miniRoadmap" sheetId="29" r:id="rId5"/>
    <sheet name="Документы для процессов DSO" sheetId="26" r:id="rId6"/>
    <sheet name="Расчет FTE DSO" sheetId="30" r:id="rId7"/>
    <sheet name="Расчет FTE AppSec" sheetId="34" r:id="rId8"/>
    <sheet name="PT TableTop" sheetId="37" r:id="rId9"/>
    <sheet name="SAMM_mapping" sheetId="43" r:id="rId10"/>
    <sheet name="DSOMM_mapping" sheetId="47" r:id="rId11"/>
    <sheet name="old. Кирилламида" sheetId="15" state="hidden" r:id="rId12"/>
    <sheet name="Условные обозначения" sheetId="3" state="hidden" r:id="rId13"/>
  </sheets>
  <externalReferences>
    <externalReference r:id="rId14"/>
    <externalReference r:id="rId15"/>
  </externalReferences>
  <definedNames>
    <definedName name="_Hlk170302268" localSheetId="5">'Документы для процессов DSO'!#REF!</definedName>
    <definedName name="_xlnm._FilterDatabase" localSheetId="0" hidden="1">'Маппинг со стандартами'!$I$1:$I$406</definedName>
    <definedName name="Неверно">#REF!</definedName>
    <definedName name="П_Неверно">#REF!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4" i="21" l="1"/>
  <c r="G323" i="21"/>
  <c r="L33" i="4" s="1"/>
  <c r="G324" i="21"/>
  <c r="G325" i="21"/>
  <c r="G300" i="21"/>
  <c r="G297" i="21"/>
  <c r="G96" i="21"/>
  <c r="G88" i="21"/>
  <c r="G73" i="21"/>
  <c r="N67" i="13" l="1"/>
  <c r="E67" i="13"/>
  <c r="D65" i="13"/>
  <c r="S61" i="13"/>
  <c r="N61" i="13"/>
  <c r="I61" i="13"/>
  <c r="D61" i="13"/>
  <c r="D59" i="13"/>
  <c r="T54" i="13"/>
  <c r="P54" i="13"/>
  <c r="L54" i="13"/>
  <c r="H54" i="13"/>
  <c r="D54" i="13"/>
  <c r="D52" i="13"/>
  <c r="N48" i="13"/>
  <c r="E48" i="13"/>
  <c r="D46" i="13"/>
  <c r="S38" i="13"/>
  <c r="N38" i="13"/>
  <c r="I38" i="13"/>
  <c r="D38" i="13"/>
  <c r="S35" i="13"/>
  <c r="N35" i="13"/>
  <c r="I35" i="13"/>
  <c r="D35" i="13"/>
  <c r="C33" i="13"/>
  <c r="T29" i="13"/>
  <c r="P29" i="13"/>
  <c r="L29" i="13"/>
  <c r="H29" i="13"/>
  <c r="D29" i="13"/>
  <c r="C27" i="13"/>
  <c r="T23" i="13"/>
  <c r="P23" i="13"/>
  <c r="L23" i="13"/>
  <c r="H23" i="13"/>
  <c r="D23" i="13"/>
  <c r="C21" i="13"/>
  <c r="D17" i="13"/>
  <c r="C15" i="13"/>
  <c r="T11" i="13"/>
  <c r="P11" i="13"/>
  <c r="L11" i="13"/>
  <c r="T8" i="13"/>
  <c r="P8" i="13"/>
  <c r="L8" i="13"/>
  <c r="G8" i="13"/>
  <c r="D8" i="13"/>
  <c r="K6" i="13"/>
  <c r="C6" i="13"/>
  <c r="L4" i="47" l="1"/>
  <c r="H257" i="47"/>
  <c r="H256" i="47"/>
  <c r="H253" i="47"/>
  <c r="H250" i="47"/>
  <c r="H248" i="47"/>
  <c r="H247" i="47"/>
  <c r="H246" i="47"/>
  <c r="H245" i="47"/>
  <c r="H244" i="47"/>
  <c r="H243" i="47"/>
  <c r="H242" i="47"/>
  <c r="H241" i="47"/>
  <c r="H240" i="47"/>
  <c r="H238" i="47"/>
  <c r="H237" i="47"/>
  <c r="H236" i="47"/>
  <c r="H235" i="47"/>
  <c r="H229" i="47"/>
  <c r="H228" i="47"/>
  <c r="H223" i="47"/>
  <c r="H222" i="47"/>
  <c r="H221" i="47"/>
  <c r="H219" i="47"/>
  <c r="H218" i="47"/>
  <c r="H216" i="47"/>
  <c r="H215" i="47"/>
  <c r="H214" i="47"/>
  <c r="H213" i="47"/>
  <c r="H212" i="47"/>
  <c r="H211" i="47"/>
  <c r="H210" i="47"/>
  <c r="H209" i="47"/>
  <c r="H208" i="47"/>
  <c r="H207" i="47"/>
  <c r="H201" i="47"/>
  <c r="H200" i="47"/>
  <c r="H198" i="47"/>
  <c r="H197" i="47"/>
  <c r="H196" i="47"/>
  <c r="H193" i="47"/>
  <c r="H192" i="47"/>
  <c r="H191" i="47"/>
  <c r="H190" i="47"/>
  <c r="H189" i="47"/>
  <c r="H188" i="47"/>
  <c r="H187" i="47"/>
  <c r="H186" i="47"/>
  <c r="H184" i="47"/>
  <c r="H183" i="47"/>
  <c r="H182" i="47"/>
  <c r="H178" i="47"/>
  <c r="H175" i="47"/>
  <c r="H174" i="47"/>
  <c r="H173" i="47"/>
  <c r="H172" i="47"/>
  <c r="H171" i="47"/>
  <c r="H170" i="47"/>
  <c r="H169" i="47"/>
  <c r="H168" i="47"/>
  <c r="H167" i="47"/>
  <c r="H166" i="47"/>
  <c r="H165" i="47"/>
  <c r="H164" i="47"/>
  <c r="H163" i="47"/>
  <c r="H162" i="47"/>
  <c r="H148" i="47"/>
  <c r="H147" i="47"/>
  <c r="H146" i="47"/>
  <c r="H145" i="47"/>
  <c r="H143" i="47"/>
  <c r="H142" i="47"/>
  <c r="H141" i="47"/>
  <c r="H136" i="47"/>
  <c r="H135" i="47"/>
  <c r="H134" i="47"/>
  <c r="H124" i="47"/>
  <c r="H119" i="47"/>
  <c r="H118" i="47"/>
  <c r="H115" i="47"/>
  <c r="H114" i="47"/>
  <c r="H113" i="47"/>
  <c r="H112" i="47"/>
  <c r="H108" i="47"/>
  <c r="H97" i="47"/>
  <c r="H96" i="47"/>
  <c r="H93" i="47"/>
  <c r="H91" i="47"/>
  <c r="H88" i="47"/>
  <c r="H87" i="47"/>
  <c r="H86" i="47"/>
  <c r="H85" i="47"/>
  <c r="H84" i="47"/>
  <c r="H83" i="47"/>
  <c r="H82" i="47"/>
  <c r="H81" i="47"/>
  <c r="H80" i="47"/>
  <c r="H79" i="47"/>
  <c r="H78" i="47"/>
  <c r="H77" i="47"/>
  <c r="H76" i="47"/>
  <c r="H75" i="47"/>
  <c r="H74" i="47"/>
  <c r="H73" i="47"/>
  <c r="H72" i="47"/>
  <c r="H69" i="47"/>
  <c r="H67" i="47"/>
  <c r="H66" i="47"/>
  <c r="H65" i="47"/>
  <c r="H64" i="47"/>
  <c r="H58" i="47"/>
  <c r="H56" i="47"/>
  <c r="H55" i="47"/>
  <c r="H54" i="47"/>
  <c r="H53" i="47"/>
  <c r="H49" i="47"/>
  <c r="H48" i="47"/>
  <c r="H45" i="47"/>
  <c r="H42" i="47"/>
  <c r="H41" i="47"/>
  <c r="H40" i="47"/>
  <c r="H39" i="47"/>
  <c r="H38" i="47"/>
  <c r="H21" i="47"/>
  <c r="H20" i="47"/>
  <c r="H19" i="47"/>
  <c r="H18" i="47"/>
  <c r="H16" i="47"/>
  <c r="H15" i="47"/>
  <c r="H14" i="47"/>
  <c r="H13" i="47"/>
  <c r="H12" i="47"/>
  <c r="H11" i="47"/>
  <c r="H9" i="47"/>
  <c r="H8" i="47"/>
  <c r="H7" i="47"/>
  <c r="H6" i="47"/>
  <c r="H5" i="47"/>
  <c r="H4" i="47"/>
  <c r="G4" i="47"/>
  <c r="G5" i="47"/>
  <c r="G6" i="47"/>
  <c r="G7" i="47"/>
  <c r="G8" i="47"/>
  <c r="G9" i="47"/>
  <c r="G11" i="47"/>
  <c r="G12" i="47"/>
  <c r="G13" i="47"/>
  <c r="G14" i="47"/>
  <c r="G15" i="47"/>
  <c r="G16" i="47"/>
  <c r="G18" i="47"/>
  <c r="G19" i="47"/>
  <c r="G20" i="47"/>
  <c r="G21" i="47"/>
  <c r="G38" i="47"/>
  <c r="G39" i="47"/>
  <c r="G40" i="47"/>
  <c r="G41" i="47"/>
  <c r="G42" i="47"/>
  <c r="G45" i="47"/>
  <c r="G48" i="47"/>
  <c r="G49" i="47"/>
  <c r="G53" i="47"/>
  <c r="G54" i="47"/>
  <c r="G55" i="47"/>
  <c r="G56" i="47"/>
  <c r="G58" i="47"/>
  <c r="G64" i="47"/>
  <c r="G65" i="47"/>
  <c r="G66" i="47"/>
  <c r="G67" i="47"/>
  <c r="G69" i="47"/>
  <c r="G72" i="47"/>
  <c r="G73" i="47"/>
  <c r="G74" i="47"/>
  <c r="G75" i="47"/>
  <c r="G76" i="47"/>
  <c r="G77" i="47"/>
  <c r="G78" i="47"/>
  <c r="G79" i="47"/>
  <c r="G80" i="47"/>
  <c r="G81" i="47"/>
  <c r="G82" i="47"/>
  <c r="G83" i="47"/>
  <c r="G84" i="47"/>
  <c r="G85" i="47"/>
  <c r="G86" i="47"/>
  <c r="G87" i="47"/>
  <c r="G88" i="47"/>
  <c r="G91" i="47"/>
  <c r="G93" i="47"/>
  <c r="G96" i="47"/>
  <c r="G97" i="47"/>
  <c r="G108" i="47"/>
  <c r="G112" i="47"/>
  <c r="G113" i="47"/>
  <c r="G114" i="47"/>
  <c r="G115" i="47"/>
  <c r="G118" i="47"/>
  <c r="G119" i="47"/>
  <c r="G124" i="47"/>
  <c r="G134" i="47"/>
  <c r="G135" i="47"/>
  <c r="G136" i="47"/>
  <c r="G141" i="47"/>
  <c r="G142" i="47"/>
  <c r="G143" i="47"/>
  <c r="G145" i="47"/>
  <c r="G146" i="47"/>
  <c r="G147" i="47"/>
  <c r="G148" i="47"/>
  <c r="G162" i="47"/>
  <c r="G163" i="47"/>
  <c r="G164" i="47"/>
  <c r="G165" i="47"/>
  <c r="G166" i="47"/>
  <c r="G167" i="47"/>
  <c r="G168" i="47"/>
  <c r="G169" i="47"/>
  <c r="G170" i="47"/>
  <c r="G171" i="47"/>
  <c r="G172" i="47"/>
  <c r="G173" i="47"/>
  <c r="G174" i="47"/>
  <c r="G175" i="47"/>
  <c r="G178" i="47"/>
  <c r="G182" i="47"/>
  <c r="G183" i="47"/>
  <c r="G184" i="47"/>
  <c r="G186" i="47"/>
  <c r="G187" i="47"/>
  <c r="G188" i="47"/>
  <c r="G189" i="47"/>
  <c r="G190" i="47"/>
  <c r="G191" i="47"/>
  <c r="G192" i="47"/>
  <c r="G193" i="47"/>
  <c r="G196" i="47"/>
  <c r="G197" i="47"/>
  <c r="G198" i="47"/>
  <c r="G200" i="47"/>
  <c r="G201" i="47"/>
  <c r="G207" i="47"/>
  <c r="G208" i="47"/>
  <c r="G209" i="47"/>
  <c r="G210" i="47"/>
  <c r="G211" i="47"/>
  <c r="G212" i="47"/>
  <c r="G213" i="47"/>
  <c r="G214" i="47"/>
  <c r="G215" i="47"/>
  <c r="G216" i="47"/>
  <c r="G218" i="47"/>
  <c r="G219" i="47"/>
  <c r="G221" i="47"/>
  <c r="G222" i="47"/>
  <c r="G223" i="47"/>
  <c r="G228" i="47"/>
  <c r="G229" i="47"/>
  <c r="G235" i="47"/>
  <c r="G236" i="47"/>
  <c r="G237" i="47"/>
  <c r="G238" i="47"/>
  <c r="G240" i="47"/>
  <c r="G241" i="47"/>
  <c r="G242" i="47"/>
  <c r="G243" i="47"/>
  <c r="G244" i="47"/>
  <c r="G245" i="47"/>
  <c r="G246" i="47"/>
  <c r="G247" i="47"/>
  <c r="G248" i="47"/>
  <c r="G250" i="47"/>
  <c r="G253" i="47"/>
  <c r="G256" i="47"/>
  <c r="G257" i="47"/>
  <c r="F58" i="47"/>
  <c r="F66" i="47"/>
  <c r="F65" i="47"/>
  <c r="F198" i="47"/>
  <c r="F197" i="47"/>
  <c r="F196" i="47"/>
  <c r="F238" i="47"/>
  <c r="F235" i="47"/>
  <c r="F187" i="47"/>
  <c r="F257" i="47"/>
  <c r="F237" i="47"/>
  <c r="F189" i="47"/>
  <c r="F186" i="47"/>
  <c r="F236" i="47"/>
  <c r="F188" i="47"/>
  <c r="F207" i="47"/>
  <c r="F212" i="47"/>
  <c r="F211" i="47"/>
  <c r="F209" i="47"/>
  <c r="F40" i="47"/>
  <c r="F39" i="47"/>
  <c r="F56" i="47"/>
  <c r="F42" i="47"/>
  <c r="F54" i="47"/>
  <c r="F55" i="47"/>
  <c r="F53" i="47"/>
  <c r="F41" i="47"/>
  <c r="F38" i="47"/>
  <c r="F64" i="47"/>
  <c r="F67" i="47"/>
  <c r="F49" i="47"/>
  <c r="F69" i="47"/>
  <c r="F48" i="47"/>
  <c r="F45" i="47"/>
  <c r="F143" i="47"/>
  <c r="F148" i="47"/>
  <c r="F146" i="47"/>
  <c r="F136" i="47"/>
  <c r="F19" i="47"/>
  <c r="F256" i="47"/>
  <c r="F253" i="47"/>
  <c r="F201" i="47"/>
  <c r="F219" i="47"/>
  <c r="F223" i="47"/>
  <c r="F222" i="47"/>
  <c r="F221" i="47"/>
  <c r="F135" i="47"/>
  <c r="F142" i="47"/>
  <c r="F147" i="47"/>
  <c r="F119" i="47"/>
  <c r="F118" i="47"/>
  <c r="F191" i="47"/>
  <c r="F193" i="47"/>
  <c r="F174" i="47"/>
  <c r="F170" i="47"/>
  <c r="F164" i="47"/>
  <c r="F173" i="47"/>
  <c r="F169" i="47"/>
  <c r="F165" i="47"/>
  <c r="F168" i="47"/>
  <c r="F216" i="47"/>
  <c r="F215" i="47"/>
  <c r="F15" i="47"/>
  <c r="F14" i="47"/>
  <c r="F20" i="47"/>
  <c r="F218" i="47"/>
  <c r="F200" i="47"/>
  <c r="F210" i="47"/>
  <c r="F208" i="47"/>
  <c r="F178" i="47"/>
  <c r="F190" i="47"/>
  <c r="F192" i="47"/>
  <c r="F175" i="47"/>
  <c r="F167" i="47"/>
  <c r="F163" i="47"/>
  <c r="F172" i="47"/>
  <c r="F171" i="47"/>
  <c r="F166" i="47"/>
  <c r="F162" i="47"/>
  <c r="F214" i="47"/>
  <c r="F213" i="47"/>
  <c r="F184" i="47"/>
  <c r="F183" i="47"/>
  <c r="F182" i="47"/>
  <c r="F229" i="47"/>
  <c r="F250" i="47"/>
  <c r="F241" i="47"/>
  <c r="F240" i="47"/>
  <c r="F242" i="47"/>
  <c r="F248" i="47"/>
  <c r="F246" i="47"/>
  <c r="F244" i="47"/>
  <c r="F228" i="47"/>
  <c r="F243" i="47"/>
  <c r="F247" i="47"/>
  <c r="F245" i="47"/>
  <c r="F75" i="47"/>
  <c r="F115" i="47"/>
  <c r="F91" i="47"/>
  <c r="F97" i="47"/>
  <c r="F93" i="47"/>
  <c r="F96" i="47"/>
  <c r="F108" i="47"/>
  <c r="F86" i="47"/>
  <c r="F83" i="47"/>
  <c r="F78" i="47"/>
  <c r="F77" i="47"/>
  <c r="F5" i="47"/>
  <c r="F73" i="47"/>
  <c r="F113" i="47"/>
  <c r="F4" i="47"/>
  <c r="F81" i="47"/>
  <c r="F79" i="47"/>
  <c r="F74" i="47"/>
  <c r="F114" i="47"/>
  <c r="F16" i="47"/>
  <c r="F13" i="47"/>
  <c r="F12" i="47"/>
  <c r="F11" i="47"/>
  <c r="F84" i="47"/>
  <c r="F87" i="47"/>
  <c r="F7" i="47"/>
  <c r="F134" i="47"/>
  <c r="F141" i="47"/>
  <c r="F145" i="47"/>
  <c r="F82" i="47"/>
  <c r="F88" i="47"/>
  <c r="F80" i="47"/>
  <c r="F76" i="47"/>
  <c r="F85" i="47"/>
  <c r="F9" i="47"/>
  <c r="F8" i="47"/>
  <c r="F21" i="47"/>
  <c r="F72" i="47"/>
  <c r="F124" i="47"/>
  <c r="F112" i="47"/>
  <c r="F18" i="47"/>
  <c r="F6" i="47"/>
  <c r="K4" i="47" l="1"/>
  <c r="M4" i="47" s="1"/>
  <c r="G220" i="21" l="1"/>
  <c r="G162" i="21"/>
  <c r="G165" i="21"/>
  <c r="L3" i="43" l="1"/>
  <c r="J241" i="37"/>
  <c r="J240" i="37"/>
  <c r="J239" i="37"/>
  <c r="J238" i="37"/>
  <c r="J237" i="37"/>
  <c r="J236" i="37"/>
  <c r="J235" i="37"/>
  <c r="J234" i="37"/>
  <c r="J233" i="37"/>
  <c r="J232" i="37"/>
  <c r="J230" i="37"/>
  <c r="J229" i="37"/>
  <c r="J228" i="37"/>
  <c r="J227" i="37"/>
  <c r="J226" i="37"/>
  <c r="J225" i="37"/>
  <c r="J224" i="37"/>
  <c r="J222" i="37"/>
  <c r="J221" i="37"/>
  <c r="J220" i="37"/>
  <c r="J219" i="37"/>
  <c r="J218" i="37"/>
  <c r="J217" i="37"/>
  <c r="J216" i="37"/>
  <c r="J215" i="37"/>
  <c r="J214" i="37"/>
  <c r="J213" i="37"/>
  <c r="J212" i="37"/>
  <c r="J211" i="37"/>
  <c r="J210" i="37"/>
  <c r="J208" i="37"/>
  <c r="J207" i="37"/>
  <c r="J206" i="37"/>
  <c r="J205" i="37"/>
  <c r="J204" i="37"/>
  <c r="J203" i="37"/>
  <c r="J202" i="37"/>
  <c r="J201" i="37"/>
  <c r="J200" i="37"/>
  <c r="J199" i="37"/>
  <c r="J198" i="37"/>
  <c r="J197" i="37"/>
  <c r="J196" i="37"/>
  <c r="J195" i="37"/>
  <c r="J194" i="37"/>
  <c r="J192" i="37"/>
  <c r="J191" i="37"/>
  <c r="J190" i="37"/>
  <c r="J189" i="37"/>
  <c r="J188" i="37"/>
  <c r="J187" i="37"/>
  <c r="J186" i="37"/>
  <c r="J185" i="37"/>
  <c r="J184" i="37"/>
  <c r="J183" i="37"/>
  <c r="J182" i="37"/>
  <c r="J181" i="37"/>
  <c r="J180" i="37"/>
  <c r="J178" i="37"/>
  <c r="J177" i="37"/>
  <c r="J176" i="37"/>
  <c r="J175" i="37"/>
  <c r="J174" i="37"/>
  <c r="J173" i="37"/>
  <c r="J172" i="37"/>
  <c r="J171" i="37"/>
  <c r="J169" i="37"/>
  <c r="J168" i="37"/>
  <c r="J167" i="37"/>
  <c r="J166" i="37"/>
  <c r="J165" i="37"/>
  <c r="J164" i="37"/>
  <c r="J163" i="37"/>
  <c r="J162" i="37"/>
  <c r="J161" i="37"/>
  <c r="J160" i="37"/>
  <c r="J159" i="37"/>
  <c r="J158" i="37"/>
  <c r="J157" i="37"/>
  <c r="J156" i="37"/>
  <c r="J155" i="37"/>
  <c r="J154" i="37"/>
  <c r="J153" i="37"/>
  <c r="J152" i="37"/>
  <c r="J151" i="37"/>
  <c r="J150" i="37"/>
  <c r="J149" i="37"/>
  <c r="J148" i="37"/>
  <c r="J147" i="37"/>
  <c r="J145" i="37"/>
  <c r="J144" i="37"/>
  <c r="J143" i="37"/>
  <c r="J142" i="37"/>
  <c r="J141" i="37"/>
  <c r="J140" i="37"/>
  <c r="J139" i="37"/>
  <c r="J137" i="37"/>
  <c r="J136" i="37"/>
  <c r="J135" i="37"/>
  <c r="J134" i="37"/>
  <c r="J133" i="37"/>
  <c r="J132" i="37"/>
  <c r="J131" i="37"/>
  <c r="J130" i="37"/>
  <c r="J129" i="37"/>
  <c r="J128" i="37"/>
  <c r="J127" i="37"/>
  <c r="J126" i="37"/>
  <c r="J125" i="37"/>
  <c r="J124" i="37"/>
  <c r="J122" i="37"/>
  <c r="J121" i="37"/>
  <c r="J120" i="37"/>
  <c r="J119" i="37"/>
  <c r="J118" i="37"/>
  <c r="J117" i="37"/>
  <c r="J116" i="37"/>
  <c r="J115" i="37"/>
  <c r="J114" i="37"/>
  <c r="J113" i="37"/>
  <c r="J112" i="37"/>
  <c r="J111" i="37"/>
  <c r="J110" i="37"/>
  <c r="J109" i="37"/>
  <c r="J108" i="37"/>
  <c r="J107" i="37"/>
  <c r="J106" i="37"/>
  <c r="J104" i="37"/>
  <c r="J102" i="37"/>
  <c r="J101" i="37"/>
  <c r="J100" i="37"/>
  <c r="J98" i="37"/>
  <c r="J97" i="37"/>
  <c r="J96" i="37"/>
  <c r="J95" i="37"/>
  <c r="J94" i="37"/>
  <c r="J93" i="37"/>
  <c r="J92" i="37"/>
  <c r="J91" i="37"/>
  <c r="J90" i="37"/>
  <c r="J89" i="37"/>
  <c r="J88" i="37"/>
  <c r="J87" i="37"/>
  <c r="J86" i="37"/>
  <c r="J85" i="37"/>
  <c r="J84" i="37"/>
  <c r="J83" i="37"/>
  <c r="J82" i="37"/>
  <c r="J81" i="37"/>
  <c r="J80" i="37"/>
  <c r="J79" i="37"/>
  <c r="J77" i="37"/>
  <c r="J76" i="37"/>
  <c r="J75" i="37"/>
  <c r="J74" i="37"/>
  <c r="J73" i="37"/>
  <c r="J72" i="37"/>
  <c r="J71" i="37"/>
  <c r="J69" i="37"/>
  <c r="J68" i="37"/>
  <c r="J67" i="37"/>
  <c r="J66" i="37"/>
  <c r="J65" i="37"/>
  <c r="J64" i="37"/>
  <c r="J63" i="37"/>
  <c r="J62" i="37"/>
  <c r="J61" i="37"/>
  <c r="J60" i="37"/>
  <c r="J59" i="37"/>
  <c r="J58" i="37"/>
  <c r="J57" i="37"/>
  <c r="J56" i="37"/>
  <c r="J55" i="37"/>
  <c r="J54" i="37"/>
  <c r="J53" i="37"/>
  <c r="J52" i="37"/>
  <c r="J51" i="37"/>
  <c r="J50" i="37"/>
  <c r="J49" i="37"/>
  <c r="J48" i="37"/>
  <c r="J47" i="37"/>
  <c r="J46" i="37"/>
  <c r="J45" i="37"/>
  <c r="J44" i="37"/>
  <c r="J43" i="37"/>
  <c r="J42" i="37"/>
  <c r="J41" i="37"/>
  <c r="J40" i="37"/>
  <c r="J39" i="37"/>
  <c r="J38" i="37"/>
  <c r="J37" i="37"/>
  <c r="J36" i="37"/>
  <c r="J35" i="37"/>
  <c r="J34" i="37"/>
  <c r="J33" i="37"/>
  <c r="J32" i="37"/>
  <c r="J31" i="37"/>
  <c r="J30" i="37"/>
  <c r="J28" i="37"/>
  <c r="J27" i="37"/>
  <c r="J26" i="37"/>
  <c r="J25" i="37"/>
  <c r="J24" i="37"/>
  <c r="J23" i="37"/>
  <c r="J22" i="37"/>
  <c r="J21" i="37"/>
  <c r="J20" i="37"/>
  <c r="J19" i="37"/>
  <c r="J18" i="37"/>
  <c r="J17" i="37"/>
  <c r="J16" i="37"/>
  <c r="J15" i="37"/>
  <c r="J14" i="37"/>
  <c r="J13" i="37"/>
  <c r="J12" i="37"/>
  <c r="J10" i="37"/>
  <c r="J9" i="37"/>
  <c r="J8" i="37"/>
  <c r="I12" i="37"/>
  <c r="I15" i="37"/>
  <c r="I17" i="37"/>
  <c r="I18" i="37"/>
  <c r="I21" i="37"/>
  <c r="I22" i="37"/>
  <c r="I25" i="37"/>
  <c r="I27" i="37"/>
  <c r="I33" i="37"/>
  <c r="I34" i="37"/>
  <c r="I35" i="37"/>
  <c r="I38" i="37"/>
  <c r="I39" i="37"/>
  <c r="I40" i="37"/>
  <c r="I41" i="37"/>
  <c r="I44" i="37"/>
  <c r="I45" i="37"/>
  <c r="I46" i="37"/>
  <c r="I47" i="37"/>
  <c r="I49" i="37"/>
  <c r="I51" i="37"/>
  <c r="I52" i="37"/>
  <c r="I53" i="37"/>
  <c r="I56" i="37"/>
  <c r="I57" i="37"/>
  <c r="I58" i="37"/>
  <c r="I59" i="37"/>
  <c r="I61" i="37"/>
  <c r="I62" i="37"/>
  <c r="I73" i="37"/>
  <c r="I74" i="37"/>
  <c r="I76" i="37"/>
  <c r="I77" i="37"/>
  <c r="I81" i="37"/>
  <c r="I82" i="37"/>
  <c r="I86" i="37"/>
  <c r="I88" i="37"/>
  <c r="I89" i="37"/>
  <c r="I90" i="37"/>
  <c r="I91" i="37"/>
  <c r="I92" i="37"/>
  <c r="I93" i="37"/>
  <c r="I95" i="37"/>
  <c r="I96" i="37"/>
  <c r="I98" i="37"/>
  <c r="I102" i="37"/>
  <c r="I104" i="37"/>
  <c r="I107" i="37"/>
  <c r="I108" i="37"/>
  <c r="I109" i="37"/>
  <c r="I110" i="37"/>
  <c r="I113" i="37"/>
  <c r="I119" i="37"/>
  <c r="I121" i="37"/>
  <c r="I122" i="37"/>
  <c r="I126" i="37"/>
  <c r="I128" i="37"/>
  <c r="I129" i="37"/>
  <c r="I133" i="37"/>
  <c r="I134" i="37"/>
  <c r="I135" i="37"/>
  <c r="I136" i="37"/>
  <c r="I137" i="37"/>
  <c r="I140" i="37"/>
  <c r="I144" i="37"/>
  <c r="I145" i="37"/>
  <c r="I147" i="37"/>
  <c r="I154" i="37"/>
  <c r="I155" i="37"/>
  <c r="I156" i="37"/>
  <c r="I157" i="37"/>
  <c r="I159" i="37"/>
  <c r="I161" i="37"/>
  <c r="I164" i="37"/>
  <c r="I166" i="37"/>
  <c r="I167" i="37"/>
  <c r="I168" i="37"/>
  <c r="I169" i="37"/>
  <c r="I171" i="37"/>
  <c r="I172" i="37"/>
  <c r="I174" i="37"/>
  <c r="I175" i="37"/>
  <c r="I183" i="37"/>
  <c r="I187" i="37"/>
  <c r="I188" i="37"/>
  <c r="I190" i="37"/>
  <c r="I192" i="37"/>
  <c r="I207" i="37"/>
  <c r="I214" i="37"/>
  <c r="I219" i="37"/>
  <c r="I222" i="37"/>
  <c r="I224" i="37"/>
  <c r="I225" i="37"/>
  <c r="I227" i="37"/>
  <c r="I236" i="37"/>
  <c r="I239" i="37"/>
  <c r="I240" i="37"/>
  <c r="I8" i="37"/>
  <c r="I9" i="37"/>
  <c r="I10" i="37"/>
  <c r="N3" i="37" l="1"/>
  <c r="H179" i="43"/>
  <c r="H178" i="43"/>
  <c r="H177" i="43"/>
  <c r="H176" i="43"/>
  <c r="H175" i="43"/>
  <c r="H174" i="43"/>
  <c r="H173" i="43"/>
  <c r="H168" i="43"/>
  <c r="H167" i="43"/>
  <c r="H166" i="43"/>
  <c r="H165" i="43"/>
  <c r="H163" i="43"/>
  <c r="H162" i="43"/>
  <c r="H161" i="43"/>
  <c r="H160" i="43"/>
  <c r="H159" i="43"/>
  <c r="H158" i="43"/>
  <c r="H157" i="43"/>
  <c r="H154" i="43"/>
  <c r="H151" i="43"/>
  <c r="H150" i="43"/>
  <c r="H145" i="43"/>
  <c r="H144" i="43"/>
  <c r="H143" i="43"/>
  <c r="H142" i="43"/>
  <c r="H141" i="43"/>
  <c r="H140" i="43"/>
  <c r="H139" i="43"/>
  <c r="H138" i="43"/>
  <c r="H137" i="43"/>
  <c r="H136" i="43"/>
  <c r="H135" i="43"/>
  <c r="H134" i="43"/>
  <c r="H133" i="43"/>
  <c r="H132" i="43"/>
  <c r="H131" i="43"/>
  <c r="H130" i="43"/>
  <c r="H129" i="43"/>
  <c r="H128" i="43"/>
  <c r="H127" i="43"/>
  <c r="H126" i="43"/>
  <c r="H125" i="43"/>
  <c r="H124" i="43"/>
  <c r="H121" i="43"/>
  <c r="H120" i="43"/>
  <c r="H119" i="43"/>
  <c r="H117" i="43"/>
  <c r="H116" i="43"/>
  <c r="H114" i="43"/>
  <c r="H113" i="43"/>
  <c r="H106" i="43"/>
  <c r="H100" i="43"/>
  <c r="H99" i="43"/>
  <c r="H98" i="43"/>
  <c r="H97" i="43"/>
  <c r="H96" i="43"/>
  <c r="H95" i="43"/>
  <c r="H94" i="43"/>
  <c r="H91" i="43"/>
  <c r="H90" i="43"/>
  <c r="H89" i="43"/>
  <c r="H88" i="43"/>
  <c r="H87" i="43"/>
  <c r="H86" i="43"/>
  <c r="H85" i="43"/>
  <c r="H84" i="43"/>
  <c r="H82" i="43"/>
  <c r="H81" i="43"/>
  <c r="H78" i="43"/>
  <c r="H77" i="43"/>
  <c r="H76" i="43"/>
  <c r="H75" i="43"/>
  <c r="H74" i="43"/>
  <c r="H73" i="43"/>
  <c r="H72" i="43"/>
  <c r="H71" i="43"/>
  <c r="H70" i="43"/>
  <c r="H69" i="43"/>
  <c r="H68" i="43"/>
  <c r="H67" i="43"/>
  <c r="H66" i="43"/>
  <c r="H65" i="43"/>
  <c r="H64" i="43"/>
  <c r="H63" i="43"/>
  <c r="H62" i="43"/>
  <c r="H61" i="43"/>
  <c r="H57" i="43"/>
  <c r="H56" i="43"/>
  <c r="H55" i="43"/>
  <c r="H53" i="43"/>
  <c r="H47" i="43"/>
  <c r="H46" i="43"/>
  <c r="H45" i="43"/>
  <c r="H44" i="43"/>
  <c r="H43" i="43"/>
  <c r="H41" i="43"/>
  <c r="H40" i="43"/>
  <c r="H39" i="43"/>
  <c r="H38" i="43"/>
  <c r="H36" i="43"/>
  <c r="H35" i="43"/>
  <c r="H34" i="43"/>
  <c r="H31" i="43"/>
  <c r="H30" i="43"/>
  <c r="H29" i="43"/>
  <c r="H28" i="43"/>
  <c r="H27" i="43"/>
  <c r="H26" i="43"/>
  <c r="H25" i="43"/>
  <c r="H24" i="43"/>
  <c r="H23" i="43"/>
  <c r="H22" i="43"/>
  <c r="H21" i="43"/>
  <c r="H20" i="43"/>
  <c r="H19" i="43"/>
  <c r="H14" i="43"/>
  <c r="H13" i="43"/>
  <c r="H12" i="43"/>
  <c r="H10" i="43"/>
  <c r="H9" i="43"/>
  <c r="H8" i="43"/>
  <c r="H7" i="43"/>
  <c r="H6" i="43"/>
  <c r="H5" i="43"/>
  <c r="H4" i="43"/>
  <c r="G9" i="43" l="1"/>
  <c r="C367" i="21"/>
  <c r="G168" i="43"/>
  <c r="G167" i="43"/>
  <c r="G166" i="43"/>
  <c r="G165" i="43"/>
  <c r="G163" i="43"/>
  <c r="G162" i="43"/>
  <c r="G161" i="43"/>
  <c r="G160" i="43"/>
  <c r="G159" i="43"/>
  <c r="G158" i="43"/>
  <c r="G157" i="43"/>
  <c r="G154" i="43"/>
  <c r="G151" i="43"/>
  <c r="G150" i="43"/>
  <c r="G145" i="43"/>
  <c r="G144" i="43"/>
  <c r="G143" i="43"/>
  <c r="G142" i="43"/>
  <c r="G141" i="43"/>
  <c r="G140" i="43"/>
  <c r="G139" i="43"/>
  <c r="G138" i="43"/>
  <c r="G137" i="43"/>
  <c r="G136" i="43"/>
  <c r="G135" i="43"/>
  <c r="G134" i="43"/>
  <c r="G133" i="43"/>
  <c r="G132" i="43"/>
  <c r="G131" i="43"/>
  <c r="G130" i="43"/>
  <c r="G129" i="43"/>
  <c r="G128" i="43"/>
  <c r="G127" i="43"/>
  <c r="G126" i="43"/>
  <c r="G125" i="43"/>
  <c r="G124" i="43"/>
  <c r="G121" i="43"/>
  <c r="G120" i="43"/>
  <c r="G119" i="43"/>
  <c r="G117" i="43"/>
  <c r="G116" i="43"/>
  <c r="G114" i="43"/>
  <c r="G113" i="43"/>
  <c r="G106" i="43"/>
  <c r="G100" i="43"/>
  <c r="G99" i="43"/>
  <c r="G98" i="43"/>
  <c r="G97" i="43"/>
  <c r="G96" i="43"/>
  <c r="G95" i="43"/>
  <c r="G94" i="43"/>
  <c r="G91" i="43"/>
  <c r="G90" i="43"/>
  <c r="G89" i="43"/>
  <c r="G88" i="43"/>
  <c r="G87" i="43"/>
  <c r="G86" i="43"/>
  <c r="G85" i="43"/>
  <c r="G84" i="43"/>
  <c r="G82" i="43"/>
  <c r="G81" i="43"/>
  <c r="G78" i="43"/>
  <c r="G77" i="43"/>
  <c r="G76" i="43"/>
  <c r="G75" i="43"/>
  <c r="G74" i="43"/>
  <c r="G73" i="43"/>
  <c r="G72" i="43"/>
  <c r="G71" i="43"/>
  <c r="G70" i="43"/>
  <c r="G69" i="43"/>
  <c r="G68" i="43"/>
  <c r="G67" i="43"/>
  <c r="G66" i="43"/>
  <c r="G65" i="43"/>
  <c r="G64" i="43"/>
  <c r="G63" i="43"/>
  <c r="G62" i="43"/>
  <c r="G61" i="43"/>
  <c r="G57" i="43"/>
  <c r="G56" i="43"/>
  <c r="G55" i="43"/>
  <c r="G53" i="43"/>
  <c r="G47" i="43"/>
  <c r="G46" i="43"/>
  <c r="G45" i="43"/>
  <c r="G44" i="43"/>
  <c r="G43" i="43"/>
  <c r="G41" i="43"/>
  <c r="G40" i="43"/>
  <c r="G39" i="43"/>
  <c r="G38" i="43"/>
  <c r="G36" i="43"/>
  <c r="G35" i="43"/>
  <c r="G34" i="43"/>
  <c r="G179" i="43"/>
  <c r="G178" i="43"/>
  <c r="G177" i="43"/>
  <c r="G176" i="43"/>
  <c r="G175" i="43"/>
  <c r="G174" i="43"/>
  <c r="G173" i="43"/>
  <c r="G31" i="43"/>
  <c r="G30" i="43"/>
  <c r="G29" i="43"/>
  <c r="G28" i="43"/>
  <c r="G27" i="43"/>
  <c r="G26" i="43"/>
  <c r="G25" i="43"/>
  <c r="G24" i="43"/>
  <c r="G23" i="43"/>
  <c r="G22" i="43"/>
  <c r="G21" i="43"/>
  <c r="G20" i="43"/>
  <c r="G19" i="43"/>
  <c r="G14" i="43"/>
  <c r="G13" i="43"/>
  <c r="G12" i="43"/>
  <c r="G10" i="43"/>
  <c r="G8" i="43"/>
  <c r="G7" i="43"/>
  <c r="G6" i="43"/>
  <c r="G5" i="43"/>
  <c r="G4" i="43"/>
  <c r="F179" i="43"/>
  <c r="F178" i="43"/>
  <c r="F177" i="43"/>
  <c r="F176" i="43"/>
  <c r="F175" i="43"/>
  <c r="F174" i="43"/>
  <c r="F173" i="43"/>
  <c r="F168" i="43"/>
  <c r="F167" i="43"/>
  <c r="F166" i="43"/>
  <c r="F165" i="43"/>
  <c r="F163" i="43"/>
  <c r="F162" i="43"/>
  <c r="F161" i="43"/>
  <c r="F160" i="43"/>
  <c r="F159" i="43"/>
  <c r="F158" i="43"/>
  <c r="F157" i="43"/>
  <c r="F154" i="43"/>
  <c r="F151" i="43"/>
  <c r="F150" i="43"/>
  <c r="F145" i="43"/>
  <c r="F144" i="43"/>
  <c r="F143" i="43"/>
  <c r="F142" i="43"/>
  <c r="F141" i="43"/>
  <c r="F140" i="43"/>
  <c r="F139" i="43"/>
  <c r="F138" i="43"/>
  <c r="F137" i="43"/>
  <c r="F136" i="43"/>
  <c r="F135" i="43"/>
  <c r="F134" i="43"/>
  <c r="F133" i="43"/>
  <c r="F132" i="43"/>
  <c r="F131" i="43"/>
  <c r="F130" i="43"/>
  <c r="F129" i="43"/>
  <c r="F128" i="43"/>
  <c r="F127" i="43"/>
  <c r="F126" i="43"/>
  <c r="F125" i="43"/>
  <c r="F124" i="43"/>
  <c r="F121" i="43"/>
  <c r="F120" i="43"/>
  <c r="F119" i="43"/>
  <c r="F117" i="43"/>
  <c r="F116" i="43"/>
  <c r="F114" i="43"/>
  <c r="F113" i="43"/>
  <c r="F106" i="43"/>
  <c r="F100" i="43"/>
  <c r="F99" i="43"/>
  <c r="F98" i="43"/>
  <c r="F97" i="43"/>
  <c r="F96" i="43"/>
  <c r="F95" i="43"/>
  <c r="F94" i="43"/>
  <c r="F91" i="43"/>
  <c r="F90" i="43"/>
  <c r="F89" i="43"/>
  <c r="F88" i="43"/>
  <c r="F87" i="43"/>
  <c r="F86" i="43"/>
  <c r="F85" i="43"/>
  <c r="F84" i="43"/>
  <c r="F82" i="43"/>
  <c r="F81" i="43"/>
  <c r="F78" i="43"/>
  <c r="F77" i="43"/>
  <c r="F76" i="43"/>
  <c r="F75" i="43"/>
  <c r="F74" i="43"/>
  <c r="F73" i="43"/>
  <c r="F72" i="43"/>
  <c r="F71" i="43"/>
  <c r="F70" i="43"/>
  <c r="F69" i="43"/>
  <c r="F68" i="43"/>
  <c r="F67" i="43"/>
  <c r="F66" i="43"/>
  <c r="F65" i="43"/>
  <c r="F64" i="43"/>
  <c r="F63" i="43"/>
  <c r="F62" i="43"/>
  <c r="F61" i="43"/>
  <c r="F57" i="43"/>
  <c r="F56" i="43"/>
  <c r="F55" i="43"/>
  <c r="F53" i="43"/>
  <c r="F47" i="43"/>
  <c r="F46" i="43"/>
  <c r="F45" i="43"/>
  <c r="F44" i="43"/>
  <c r="F43" i="43"/>
  <c r="F41" i="43"/>
  <c r="F40" i="43"/>
  <c r="F39" i="43"/>
  <c r="F38" i="43"/>
  <c r="F36" i="43"/>
  <c r="F35" i="43"/>
  <c r="F34" i="43"/>
  <c r="F31" i="43"/>
  <c r="F30" i="43"/>
  <c r="F29" i="43"/>
  <c r="F28" i="43"/>
  <c r="F27" i="43"/>
  <c r="F26" i="43"/>
  <c r="F25" i="43"/>
  <c r="F24" i="43"/>
  <c r="F23" i="43"/>
  <c r="F22" i="43"/>
  <c r="F21" i="43"/>
  <c r="F20" i="43"/>
  <c r="F19" i="43"/>
  <c r="F14" i="43"/>
  <c r="F13" i="43"/>
  <c r="F12" i="43"/>
  <c r="F10" i="43"/>
  <c r="F8" i="43"/>
  <c r="F7" i="43"/>
  <c r="F5" i="43"/>
  <c r="F6" i="43"/>
  <c r="F4" i="43"/>
  <c r="K3" i="43" l="1"/>
  <c r="M3" i="43" s="1"/>
  <c r="O3" i="34" l="1"/>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O57" i="34"/>
  <c r="O58" i="34"/>
  <c r="O59" i="34"/>
  <c r="O60" i="34"/>
  <c r="O61" i="34"/>
  <c r="O62" i="34"/>
  <c r="O63" i="34"/>
  <c r="O64" i="34"/>
  <c r="O65" i="34"/>
  <c r="O66" i="34"/>
  <c r="O67" i="34"/>
  <c r="O68" i="34"/>
  <c r="O69" i="34"/>
  <c r="O70" i="34"/>
  <c r="O71" i="34"/>
  <c r="O72" i="34"/>
  <c r="O73" i="34"/>
  <c r="O74" i="34"/>
  <c r="O75" i="34"/>
  <c r="O76" i="34"/>
  <c r="O77" i="34"/>
  <c r="O78" i="34"/>
  <c r="O79" i="34"/>
  <c r="O80" i="34"/>
  <c r="O81" i="34"/>
  <c r="O82" i="34"/>
  <c r="O83" i="34"/>
  <c r="O84" i="34"/>
  <c r="O85" i="34"/>
  <c r="O86" i="34"/>
  <c r="O87" i="34"/>
  <c r="O88" i="34"/>
  <c r="O89" i="34"/>
  <c r="O90" i="34"/>
  <c r="O91" i="34"/>
  <c r="O92" i="34"/>
  <c r="O93" i="34"/>
  <c r="O94" i="34"/>
  <c r="O95" i="34"/>
  <c r="O96" i="34"/>
  <c r="O97" i="34"/>
  <c r="O98" i="34"/>
  <c r="O99" i="34"/>
  <c r="O100" i="34"/>
  <c r="O101" i="34"/>
  <c r="O102" i="34"/>
  <c r="O103" i="34"/>
  <c r="O104" i="34"/>
  <c r="O105" i="34"/>
  <c r="O106" i="34"/>
  <c r="O107" i="34"/>
  <c r="O108" i="34"/>
  <c r="O109" i="34"/>
  <c r="O110" i="34"/>
  <c r="O111" i="34"/>
  <c r="O112" i="34"/>
  <c r="O113" i="34"/>
  <c r="O114" i="34"/>
  <c r="O115" i="34"/>
  <c r="O116" i="34"/>
  <c r="O117" i="34"/>
  <c r="O118" i="34"/>
  <c r="O119" i="34"/>
  <c r="O120" i="34"/>
  <c r="O121" i="34"/>
  <c r="O122" i="34"/>
  <c r="O123" i="34"/>
  <c r="O124" i="34"/>
  <c r="O125" i="34"/>
  <c r="O126" i="34"/>
  <c r="O127" i="34"/>
  <c r="O128" i="34"/>
  <c r="O129" i="34"/>
  <c r="O130" i="34"/>
  <c r="O131" i="34"/>
  <c r="O132" i="34"/>
  <c r="O133" i="34"/>
  <c r="O134" i="34"/>
  <c r="O135" i="34"/>
  <c r="O136" i="34"/>
  <c r="O137" i="34"/>
  <c r="O138" i="34"/>
  <c r="O139" i="34"/>
  <c r="O140" i="34"/>
  <c r="O141" i="34"/>
  <c r="O142" i="34"/>
  <c r="O143" i="34"/>
  <c r="O144" i="34"/>
  <c r="O145" i="34"/>
  <c r="O146" i="34"/>
  <c r="O147" i="34"/>
  <c r="O148" i="34"/>
  <c r="O149" i="34"/>
  <c r="O150" i="34"/>
  <c r="O151" i="34"/>
  <c r="O152" i="34"/>
  <c r="O153" i="34"/>
  <c r="O154" i="34"/>
  <c r="O155" i="34"/>
  <c r="O156" i="34"/>
  <c r="O157" i="34"/>
  <c r="O158" i="34"/>
  <c r="O159" i="34"/>
  <c r="O160" i="34"/>
  <c r="O161" i="34"/>
  <c r="O162" i="34"/>
  <c r="O163" i="34"/>
  <c r="O164" i="34"/>
  <c r="O165" i="34"/>
  <c r="O166" i="34"/>
  <c r="O167" i="34"/>
  <c r="O168" i="34"/>
  <c r="O169" i="34"/>
  <c r="O170" i="34"/>
  <c r="O171" i="34"/>
  <c r="O172" i="34"/>
  <c r="O173" i="34"/>
  <c r="O174" i="34"/>
  <c r="O175" i="34"/>
  <c r="O176" i="34"/>
  <c r="O177" i="34"/>
  <c r="O178" i="34"/>
  <c r="O179" i="34"/>
  <c r="O180" i="34"/>
  <c r="O181" i="34"/>
  <c r="O182" i="34"/>
  <c r="O183" i="34"/>
  <c r="O184" i="34"/>
  <c r="O185" i="34"/>
  <c r="O186" i="34"/>
  <c r="O187" i="34"/>
  <c r="O188" i="34"/>
  <c r="O189" i="34"/>
  <c r="O190" i="34"/>
  <c r="O191" i="34"/>
  <c r="O192" i="34"/>
  <c r="O193" i="34"/>
  <c r="O194" i="34"/>
  <c r="O195" i="34"/>
  <c r="O196" i="34"/>
  <c r="O197" i="34"/>
  <c r="O198" i="34"/>
  <c r="O199" i="34"/>
  <c r="O200" i="34"/>
  <c r="O201" i="34"/>
  <c r="O202" i="34"/>
  <c r="O203" i="34"/>
  <c r="O204" i="34"/>
  <c r="O205" i="34"/>
  <c r="O206" i="34"/>
  <c r="O207" i="34"/>
  <c r="O208" i="34"/>
  <c r="O209" i="34"/>
  <c r="O210" i="34"/>
  <c r="O211" i="34"/>
  <c r="O212" i="34"/>
  <c r="O213" i="34"/>
  <c r="O214" i="34"/>
  <c r="O215" i="34"/>
  <c r="O216" i="34"/>
  <c r="O217" i="34"/>
  <c r="O218" i="34"/>
  <c r="O219" i="34"/>
  <c r="O220" i="34"/>
  <c r="O221" i="34"/>
  <c r="O222" i="34"/>
  <c r="O223" i="34"/>
  <c r="O224" i="34"/>
  <c r="O225" i="34"/>
  <c r="O226" i="34"/>
  <c r="O227" i="34"/>
  <c r="O228" i="34"/>
  <c r="O229" i="34"/>
  <c r="O230" i="34"/>
  <c r="O231" i="34"/>
  <c r="O232" i="34"/>
  <c r="O233" i="34"/>
  <c r="O234" i="34"/>
  <c r="O235" i="34"/>
  <c r="O236" i="34"/>
  <c r="O237" i="34"/>
  <c r="O238" i="34"/>
  <c r="O239" i="34"/>
  <c r="O240" i="34"/>
  <c r="O241" i="34"/>
  <c r="O242" i="34"/>
  <c r="O243" i="34"/>
  <c r="O244" i="34"/>
  <c r="O245" i="34"/>
  <c r="O246" i="34"/>
  <c r="O247" i="34"/>
  <c r="O248" i="34"/>
  <c r="O249" i="34"/>
  <c r="O250" i="34"/>
  <c r="O251" i="34"/>
  <c r="O252" i="34"/>
  <c r="O253" i="34"/>
  <c r="O254" i="34"/>
  <c r="O255" i="34"/>
  <c r="O256" i="34"/>
  <c r="O257" i="34"/>
  <c r="O258" i="34"/>
  <c r="O259" i="34"/>
  <c r="O260" i="34"/>
  <c r="O261" i="34"/>
  <c r="O262" i="34"/>
  <c r="O263" i="34"/>
  <c r="O264" i="34"/>
  <c r="O265" i="34"/>
  <c r="O266" i="34"/>
  <c r="O267" i="34"/>
  <c r="O268" i="34"/>
  <c r="O269" i="34"/>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2" i="34"/>
  <c r="S8" i="34" l="1"/>
  <c r="S9" i="34"/>
  <c r="S15" i="34"/>
  <c r="C43" i="29" l="1"/>
  <c r="A65" i="19" l="1"/>
  <c r="C31" i="29" l="1"/>
  <c r="C32" i="29"/>
  <c r="C33" i="29"/>
  <c r="C34" i="29"/>
  <c r="C35" i="29"/>
  <c r="C36" i="29"/>
  <c r="C37" i="29"/>
  <c r="C38" i="29"/>
  <c r="C39" i="29"/>
  <c r="C40" i="29"/>
  <c r="C41" i="29"/>
  <c r="C42" i="29"/>
  <c r="C29" i="29"/>
  <c r="C30" i="29"/>
  <c r="C28" i="29"/>
  <c r="C27" i="29"/>
  <c r="C26" i="29"/>
  <c r="C25" i="29"/>
  <c r="C24" i="29"/>
  <c r="C23" i="29"/>
  <c r="C22" i="29"/>
  <c r="C21" i="29"/>
  <c r="C20" i="29"/>
  <c r="C19" i="29"/>
  <c r="C18" i="29"/>
  <c r="C17" i="29"/>
  <c r="C14" i="29"/>
  <c r="C15" i="29"/>
  <c r="C16" i="29"/>
  <c r="C5" i="29"/>
  <c r="C6" i="29"/>
  <c r="C7" i="29"/>
  <c r="C8" i="29"/>
  <c r="C9" i="29"/>
  <c r="C10" i="29"/>
  <c r="C11" i="29"/>
  <c r="C12" i="29"/>
  <c r="C13" i="29"/>
  <c r="C4" i="29"/>
  <c r="G37" i="21" l="1"/>
  <c r="B1" i="19"/>
  <c r="C1" i="19"/>
  <c r="D1" i="19"/>
  <c r="E1" i="19"/>
  <c r="F1" i="19"/>
  <c r="G1" i="19"/>
  <c r="H1" i="19"/>
  <c r="I1" i="19"/>
  <c r="J1" i="19"/>
  <c r="K1" i="19"/>
  <c r="L1" i="19"/>
  <c r="M1" i="19"/>
  <c r="N1" i="19"/>
  <c r="O1" i="19"/>
  <c r="P1" i="19"/>
  <c r="Q1" i="19"/>
  <c r="R1" i="19"/>
  <c r="S1" i="19"/>
  <c r="T1" i="19"/>
  <c r="U1" i="19"/>
  <c r="V1" i="19"/>
  <c r="W1" i="19"/>
  <c r="X1" i="19"/>
  <c r="Y1" i="19"/>
  <c r="Z1" i="19"/>
  <c r="AA1" i="19"/>
  <c r="AB1" i="19"/>
  <c r="AC1" i="19"/>
  <c r="AD1" i="19"/>
  <c r="AE1" i="19"/>
  <c r="AF1" i="19"/>
  <c r="AG1" i="19"/>
  <c r="AH1" i="19"/>
  <c r="AI1" i="19"/>
  <c r="AJ1" i="19"/>
  <c r="AK1" i="19"/>
  <c r="AL1" i="19"/>
  <c r="B2" i="19"/>
  <c r="C2"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AG2" i="19"/>
  <c r="AH2" i="19"/>
  <c r="AI2" i="19"/>
  <c r="AJ2" i="19"/>
  <c r="AK2" i="19"/>
  <c r="AL2" i="19"/>
  <c r="A13" i="19"/>
  <c r="C13" i="19"/>
  <c r="G13" i="19"/>
  <c r="H13" i="19" s="1"/>
  <c r="I13" i="19" s="1"/>
  <c r="A14" i="19"/>
  <c r="D14" i="19"/>
  <c r="G14" i="19"/>
  <c r="H14" i="19" s="1"/>
  <c r="I14" i="19" s="1"/>
  <c r="A15" i="19"/>
  <c r="F15" i="19"/>
  <c r="G15" i="19" s="1"/>
  <c r="H15" i="19" s="1"/>
  <c r="I15" i="19" s="1"/>
  <c r="A16" i="19"/>
  <c r="F16" i="19"/>
  <c r="G16" i="19" s="1"/>
  <c r="I16" i="19"/>
  <c r="A17" i="19"/>
  <c r="C17" i="19"/>
  <c r="F17" i="19"/>
  <c r="H17" i="19"/>
  <c r="I17" i="19" s="1"/>
  <c r="A18" i="19"/>
  <c r="C18" i="19"/>
  <c r="G18" i="19"/>
  <c r="I18" i="19"/>
  <c r="A19" i="19"/>
  <c r="D19" i="19"/>
  <c r="G19" i="19"/>
  <c r="I19" i="19"/>
  <c r="A20" i="19"/>
  <c r="D20" i="19"/>
  <c r="H20" i="19"/>
  <c r="I20" i="19" s="1"/>
  <c r="A21" i="19"/>
  <c r="C21" i="19"/>
  <c r="G21" i="19"/>
  <c r="H21" i="19" s="1"/>
  <c r="A22" i="19"/>
  <c r="E22" i="19"/>
  <c r="G22" i="19"/>
  <c r="I22" i="19"/>
  <c r="A23" i="19"/>
  <c r="G23" i="19"/>
  <c r="H23" i="19" s="1"/>
  <c r="I23" i="19" s="1"/>
  <c r="A24" i="19"/>
  <c r="F24" i="19"/>
  <c r="H24" i="19"/>
  <c r="I24" i="19" s="1"/>
  <c r="A25" i="19"/>
  <c r="E25" i="19"/>
  <c r="F25" i="19" s="1"/>
  <c r="G25" i="19" s="1"/>
  <c r="H25" i="19" s="1"/>
  <c r="I25" i="19" s="1"/>
  <c r="A26" i="19"/>
  <c r="C26" i="19"/>
  <c r="D26" i="19"/>
  <c r="G26" i="19"/>
  <c r="A27" i="19"/>
  <c r="E27" i="19"/>
  <c r="F27" i="19" s="1"/>
  <c r="G27" i="19" s="1"/>
  <c r="H27" i="19" s="1"/>
  <c r="I27" i="19" s="1"/>
  <c r="A28" i="19"/>
  <c r="E28" i="19"/>
  <c r="F28" i="19" s="1"/>
  <c r="G28" i="19" s="1"/>
  <c r="I28" i="19"/>
  <c r="A29" i="19"/>
  <c r="C29" i="19"/>
  <c r="F29" i="19"/>
  <c r="G29" i="19" s="1"/>
  <c r="H29" i="19" s="1"/>
  <c r="I29" i="19" s="1"/>
  <c r="A30" i="19"/>
  <c r="F30" i="19"/>
  <c r="H30" i="19"/>
  <c r="I30" i="19" s="1"/>
  <c r="A31" i="19"/>
  <c r="C31" i="19"/>
  <c r="F31" i="19"/>
  <c r="G31" i="19" s="1"/>
  <c r="H31" i="19" s="1"/>
  <c r="I31" i="19" s="1"/>
  <c r="A32" i="19"/>
  <c r="D32" i="19"/>
  <c r="G32" i="19"/>
  <c r="H32" i="19" s="1"/>
  <c r="A33" i="19"/>
  <c r="F33" i="19"/>
  <c r="G33" i="19" s="1"/>
  <c r="H33" i="19" s="1"/>
  <c r="I33" i="19" s="1"/>
  <c r="A34" i="19"/>
  <c r="C34" i="19"/>
  <c r="E34" i="19"/>
  <c r="G34" i="19"/>
  <c r="H34" i="19" s="1"/>
  <c r="I34" i="19" s="1"/>
  <c r="A35" i="19"/>
  <c r="C35" i="19"/>
  <c r="F35" i="19"/>
  <c r="H35" i="19"/>
  <c r="A36" i="19"/>
  <c r="C36" i="19"/>
  <c r="F36" i="19"/>
  <c r="G36" i="19"/>
  <c r="H36" i="19" s="1"/>
  <c r="I36" i="19" s="1"/>
  <c r="A37" i="19"/>
  <c r="D37" i="19"/>
  <c r="F37" i="19"/>
  <c r="I37" i="19"/>
  <c r="A38" i="19"/>
  <c r="D38" i="19"/>
  <c r="H38" i="19"/>
  <c r="I38" i="19" s="1"/>
  <c r="A39" i="19"/>
  <c r="C39" i="19"/>
  <c r="H39" i="19"/>
  <c r="I39" i="19" s="1"/>
  <c r="A40" i="19"/>
  <c r="E40" i="19"/>
  <c r="G40" i="19"/>
  <c r="H40" i="19" s="1"/>
  <c r="I40" i="19" s="1"/>
  <c r="A41" i="19"/>
  <c r="E41" i="19"/>
  <c r="F41" i="19" s="1"/>
  <c r="I41" i="19"/>
  <c r="A42" i="19"/>
  <c r="C42" i="19"/>
  <c r="D42" i="19" s="1"/>
  <c r="E42" i="19" s="1"/>
  <c r="F42" i="19" s="1"/>
  <c r="G42" i="19" s="1"/>
  <c r="H42" i="19" s="1"/>
  <c r="I42" i="19" s="1"/>
  <c r="A43" i="19"/>
  <c r="F43" i="19"/>
  <c r="H43" i="19"/>
  <c r="I43" i="19" s="1"/>
  <c r="A44" i="19"/>
  <c r="C44" i="19"/>
  <c r="G44" i="19"/>
  <c r="H44" i="19" s="1"/>
  <c r="A45" i="19"/>
  <c r="C45" i="19"/>
  <c r="D45" i="19" s="1"/>
  <c r="I45" i="19"/>
  <c r="A46" i="19"/>
  <c r="C46" i="19"/>
  <c r="D46" i="19" s="1"/>
  <c r="G46" i="19"/>
  <c r="H46" i="19" s="1"/>
  <c r="I46" i="19" s="1"/>
  <c r="A47" i="19"/>
  <c r="C47" i="19"/>
  <c r="D47" i="19" s="1"/>
  <c r="G47" i="19"/>
  <c r="I47" i="19"/>
  <c r="A48" i="19"/>
  <c r="D48" i="19"/>
  <c r="G48" i="19"/>
  <c r="H48" i="19" s="1"/>
  <c r="A49" i="19"/>
  <c r="D49" i="19"/>
  <c r="G49" i="19"/>
  <c r="H49" i="19" s="1"/>
  <c r="I49" i="19" s="1"/>
  <c r="B106" i="21" l="1"/>
  <c r="G388" i="21" l="1"/>
  <c r="G376" i="21"/>
  <c r="G368" i="21"/>
  <c r="G363" i="21"/>
  <c r="G354" i="21"/>
  <c r="G346" i="21"/>
  <c r="G336" i="21"/>
  <c r="G329" i="21"/>
  <c r="G314" i="21"/>
  <c r="G293" i="21"/>
  <c r="G283" i="21"/>
  <c r="G279" i="21"/>
  <c r="G247" i="21"/>
  <c r="G212" i="21"/>
  <c r="G196" i="21"/>
  <c r="G191" i="21"/>
  <c r="G171" i="21"/>
  <c r="G55" i="21"/>
  <c r="G166" i="21"/>
  <c r="G144" i="21"/>
  <c r="G119" i="21"/>
  <c r="G106" i="21"/>
  <c r="G95" i="21"/>
  <c r="G303" i="21"/>
  <c r="G267" i="21"/>
  <c r="G263" i="21"/>
  <c r="G257" i="21"/>
  <c r="G231" i="21"/>
  <c r="G223" i="21"/>
  <c r="G208" i="21"/>
  <c r="G185" i="21"/>
  <c r="G154" i="21"/>
  <c r="G130" i="21"/>
  <c r="G76" i="21"/>
  <c r="G45" i="21"/>
  <c r="G33" i="21"/>
  <c r="G18" i="21"/>
  <c r="G3" i="21"/>
  <c r="I176" i="37" l="1"/>
  <c r="I55" i="37"/>
  <c r="I112" i="37"/>
  <c r="I24" i="37"/>
  <c r="I131" i="37"/>
  <c r="I185" i="37"/>
  <c r="I36" i="37"/>
  <c r="I218" i="37"/>
  <c r="I71" i="37"/>
  <c r="I237" i="37"/>
  <c r="I198" i="37"/>
  <c r="I215" i="37"/>
  <c r="I101" i="37"/>
  <c r="I100" i="37"/>
  <c r="I13" i="37"/>
  <c r="I14" i="37"/>
  <c r="I210" i="37"/>
  <c r="I203" i="37"/>
  <c r="I48" i="37"/>
  <c r="I165" i="37"/>
  <c r="I195" i="37"/>
  <c r="I148" i="37"/>
  <c r="I54" i="37"/>
  <c r="I160" i="37"/>
  <c r="I130" i="37"/>
  <c r="I94" i="37"/>
  <c r="I117" i="37"/>
  <c r="I83" i="37"/>
  <c r="I150" i="37"/>
  <c r="I143" i="37"/>
  <c r="I232" i="37"/>
  <c r="I206" i="37"/>
  <c r="I213" i="37"/>
  <c r="I87" i="37"/>
  <c r="I180" i="37"/>
  <c r="G9" i="37"/>
  <c r="G241" i="37"/>
  <c r="G240" i="37"/>
  <c r="G239" i="37"/>
  <c r="G238" i="37"/>
  <c r="G237" i="37"/>
  <c r="G236" i="37"/>
  <c r="G235" i="37"/>
  <c r="G234" i="37"/>
  <c r="G233" i="37"/>
  <c r="G232" i="37"/>
  <c r="G230" i="37"/>
  <c r="G229" i="37"/>
  <c r="G228" i="37"/>
  <c r="G227" i="37"/>
  <c r="G226" i="37"/>
  <c r="G225" i="37"/>
  <c r="G224" i="37"/>
  <c r="G222" i="37"/>
  <c r="G221" i="37"/>
  <c r="G220" i="37"/>
  <c r="G219" i="37"/>
  <c r="G218" i="37"/>
  <c r="G217" i="37"/>
  <c r="G216" i="37"/>
  <c r="G215" i="37"/>
  <c r="G214" i="37"/>
  <c r="G213" i="37"/>
  <c r="G212" i="37"/>
  <c r="G211" i="37"/>
  <c r="G210" i="37"/>
  <c r="G208" i="37"/>
  <c r="G207" i="37"/>
  <c r="G206" i="37"/>
  <c r="G205" i="37"/>
  <c r="G204" i="37"/>
  <c r="G203" i="37"/>
  <c r="G202" i="37"/>
  <c r="G201" i="37"/>
  <c r="G200" i="37"/>
  <c r="G199" i="37"/>
  <c r="G198" i="37"/>
  <c r="G197" i="37"/>
  <c r="G196" i="37"/>
  <c r="G195" i="37"/>
  <c r="G194" i="37"/>
  <c r="G192" i="37"/>
  <c r="G191" i="37"/>
  <c r="G190" i="37"/>
  <c r="G189" i="37"/>
  <c r="G188" i="37"/>
  <c r="G187" i="37"/>
  <c r="G186" i="37"/>
  <c r="G185" i="37"/>
  <c r="G184" i="37"/>
  <c r="G183" i="37"/>
  <c r="G182" i="37"/>
  <c r="G181" i="37"/>
  <c r="G180" i="37"/>
  <c r="G178" i="37"/>
  <c r="G177" i="37"/>
  <c r="G176" i="37"/>
  <c r="G175" i="37"/>
  <c r="G174" i="37"/>
  <c r="G173" i="37"/>
  <c r="G172" i="37"/>
  <c r="G171" i="37"/>
  <c r="G169" i="37"/>
  <c r="G168" i="37"/>
  <c r="G167" i="37"/>
  <c r="G166" i="37"/>
  <c r="G165" i="37"/>
  <c r="G164" i="37"/>
  <c r="G163" i="37"/>
  <c r="G162" i="37"/>
  <c r="G161" i="37"/>
  <c r="G160" i="37"/>
  <c r="G159" i="37"/>
  <c r="G158" i="37"/>
  <c r="G157" i="37"/>
  <c r="G156" i="37"/>
  <c r="G155" i="37"/>
  <c r="G154" i="37"/>
  <c r="G153" i="37"/>
  <c r="G152" i="37"/>
  <c r="G151" i="37"/>
  <c r="G150" i="37"/>
  <c r="G149" i="37"/>
  <c r="G148" i="37"/>
  <c r="G147" i="37"/>
  <c r="G145" i="37"/>
  <c r="G144" i="37"/>
  <c r="G143" i="37"/>
  <c r="G142" i="37"/>
  <c r="G141" i="37"/>
  <c r="G140" i="37"/>
  <c r="G139" i="37"/>
  <c r="G137" i="37"/>
  <c r="G136" i="37"/>
  <c r="G135" i="37"/>
  <c r="G134" i="37"/>
  <c r="G133" i="37"/>
  <c r="G132" i="37"/>
  <c r="G131" i="37"/>
  <c r="G130" i="37"/>
  <c r="G129" i="37"/>
  <c r="G128" i="37"/>
  <c r="G127" i="37"/>
  <c r="G126" i="37"/>
  <c r="G125" i="37"/>
  <c r="G124" i="37"/>
  <c r="G122" i="37"/>
  <c r="G121" i="37"/>
  <c r="G120" i="37"/>
  <c r="G119" i="37"/>
  <c r="G118" i="37"/>
  <c r="G117" i="37"/>
  <c r="G116" i="37"/>
  <c r="G115" i="37"/>
  <c r="G114" i="37"/>
  <c r="G113" i="37"/>
  <c r="G112" i="37"/>
  <c r="G111" i="37"/>
  <c r="G110" i="37"/>
  <c r="G109" i="37"/>
  <c r="G108" i="37"/>
  <c r="G107" i="37"/>
  <c r="G106" i="37"/>
  <c r="G104" i="37"/>
  <c r="G102" i="37"/>
  <c r="G101" i="37"/>
  <c r="G100" i="37"/>
  <c r="G98" i="37"/>
  <c r="G97" i="37"/>
  <c r="G96" i="37"/>
  <c r="G95" i="37"/>
  <c r="G94" i="37"/>
  <c r="G93" i="37"/>
  <c r="G92" i="37"/>
  <c r="G91" i="37"/>
  <c r="G90" i="37"/>
  <c r="G89" i="37"/>
  <c r="G88" i="37"/>
  <c r="G87" i="37"/>
  <c r="G86" i="37"/>
  <c r="G85" i="37"/>
  <c r="G84" i="37"/>
  <c r="G83" i="37"/>
  <c r="G82" i="37"/>
  <c r="G81" i="37"/>
  <c r="G80" i="37"/>
  <c r="G79" i="37"/>
  <c r="G77" i="37"/>
  <c r="G76" i="37"/>
  <c r="G75" i="37"/>
  <c r="G74" i="37"/>
  <c r="G73" i="37"/>
  <c r="G72" i="37"/>
  <c r="G71" i="37"/>
  <c r="G69" i="37"/>
  <c r="G68" i="37"/>
  <c r="G67" i="37"/>
  <c r="G66" i="37"/>
  <c r="G65" i="37"/>
  <c r="G64" i="37"/>
  <c r="G63" i="37"/>
  <c r="G62" i="37"/>
  <c r="G61" i="37"/>
  <c r="G60" i="37"/>
  <c r="G59" i="37"/>
  <c r="G58" i="37"/>
  <c r="G57" i="37"/>
  <c r="G56" i="37"/>
  <c r="G55" i="37"/>
  <c r="G54" i="37"/>
  <c r="G53" i="37"/>
  <c r="G52" i="37"/>
  <c r="G51" i="37"/>
  <c r="G50" i="37"/>
  <c r="G49" i="37"/>
  <c r="G48" i="37"/>
  <c r="G47" i="37"/>
  <c r="G46" i="37"/>
  <c r="G45" i="37"/>
  <c r="G44" i="37"/>
  <c r="G43" i="37"/>
  <c r="G42" i="37"/>
  <c r="G41" i="37"/>
  <c r="G40" i="37"/>
  <c r="G39" i="37"/>
  <c r="G38" i="37"/>
  <c r="G37" i="37"/>
  <c r="G36" i="37"/>
  <c r="G35" i="37"/>
  <c r="G34" i="37"/>
  <c r="G33" i="37"/>
  <c r="G32" i="37"/>
  <c r="G31" i="37"/>
  <c r="G30" i="37"/>
  <c r="G28" i="37"/>
  <c r="G27" i="37"/>
  <c r="G26" i="37"/>
  <c r="G25" i="37"/>
  <c r="G24" i="37"/>
  <c r="G23" i="37"/>
  <c r="G22" i="37"/>
  <c r="G21" i="37"/>
  <c r="G20" i="37"/>
  <c r="G19" i="37"/>
  <c r="G18" i="37"/>
  <c r="G17" i="37"/>
  <c r="G16" i="37"/>
  <c r="G15" i="37"/>
  <c r="G14" i="37"/>
  <c r="G13" i="37"/>
  <c r="G12" i="37"/>
  <c r="G10" i="37"/>
  <c r="G8" i="37"/>
  <c r="M3" i="37" l="1"/>
  <c r="O3" i="37" s="1"/>
  <c r="G9" i="21" l="1"/>
  <c r="G391" i="21"/>
  <c r="G389" i="21"/>
  <c r="G384" i="21"/>
  <c r="G380" i="21"/>
  <c r="G378" i="21"/>
  <c r="G371" i="21"/>
  <c r="G369" i="21"/>
  <c r="G366" i="21"/>
  <c r="G364" i="21"/>
  <c r="G358" i="21"/>
  <c r="G355" i="21"/>
  <c r="G350" i="21"/>
  <c r="G348" i="21"/>
  <c r="G341" i="21"/>
  <c r="G339" i="21"/>
  <c r="G337" i="21"/>
  <c r="G333" i="21"/>
  <c r="G330" i="21"/>
  <c r="G320" i="21"/>
  <c r="G317" i="21"/>
  <c r="G315" i="21"/>
  <c r="G310" i="21"/>
  <c r="G307" i="21"/>
  <c r="G304" i="21"/>
  <c r="G295" i="21"/>
  <c r="G290" i="21"/>
  <c r="G286" i="21"/>
  <c r="G284" i="21"/>
  <c r="G277" i="21"/>
  <c r="G273" i="21"/>
  <c r="G270" i="21"/>
  <c r="G268" i="21"/>
  <c r="G260" i="21"/>
  <c r="G258" i="21"/>
  <c r="G253" i="21"/>
  <c r="G248" i="21"/>
  <c r="G244" i="21"/>
  <c r="G240" i="21"/>
  <c r="G235" i="21"/>
  <c r="G232" i="21"/>
  <c r="G229" i="21"/>
  <c r="G224" i="21"/>
  <c r="G217" i="21"/>
  <c r="G215" i="21"/>
  <c r="G213" i="21"/>
  <c r="G206" i="21"/>
  <c r="G202" i="21"/>
  <c r="G199" i="21"/>
  <c r="G197" i="21"/>
  <c r="G193" i="21"/>
  <c r="G186" i="21"/>
  <c r="G182" i="21"/>
  <c r="G178" i="21"/>
  <c r="G174" i="21"/>
  <c r="G172" i="21"/>
  <c r="G167" i="21"/>
  <c r="G159" i="21"/>
  <c r="G155" i="21"/>
  <c r="G151" i="21"/>
  <c r="G148" i="21"/>
  <c r="G145" i="21"/>
  <c r="G139" i="21"/>
  <c r="G134" i="21"/>
  <c r="G131" i="21"/>
  <c r="G126" i="21"/>
  <c r="G122" i="21"/>
  <c r="G120" i="21"/>
  <c r="G113" i="21"/>
  <c r="G107" i="21"/>
  <c r="G101" i="21"/>
  <c r="G82" i="21"/>
  <c r="H11" i="4"/>
  <c r="H314" i="21" l="1"/>
  <c r="H388" i="21"/>
  <c r="H196" i="21"/>
  <c r="H212" i="21"/>
  <c r="I151" i="37"/>
  <c r="I66" i="37"/>
  <c r="I189" i="37"/>
  <c r="I124" i="37"/>
  <c r="I211" i="37"/>
  <c r="I204" i="37"/>
  <c r="I152" i="37"/>
  <c r="I217" i="37"/>
  <c r="I20" i="37"/>
  <c r="I234" i="37"/>
  <c r="I125" i="37"/>
  <c r="I118" i="37"/>
  <c r="I153" i="37"/>
  <c r="I50" i="37"/>
  <c r="I220" i="37"/>
  <c r="I23" i="37"/>
  <c r="I182" i="37"/>
  <c r="I235" i="37"/>
  <c r="I37" i="37"/>
  <c r="I221" i="37"/>
  <c r="I230" i="37"/>
  <c r="I186" i="37"/>
  <c r="I75" i="37"/>
  <c r="I196" i="37"/>
  <c r="I60" i="37"/>
  <c r="I238" i="37"/>
  <c r="I228" i="37"/>
  <c r="I79" i="37"/>
  <c r="I115" i="37"/>
  <c r="I197" i="37"/>
  <c r="I199" i="37"/>
  <c r="I72" i="37"/>
  <c r="I64" i="37"/>
  <c r="I26" i="37"/>
  <c r="I229" i="37"/>
  <c r="I132" i="37"/>
  <c r="I19" i="37"/>
  <c r="I28" i="37"/>
  <c r="I200" i="37"/>
  <c r="I216" i="37"/>
  <c r="I16" i="37"/>
  <c r="I65" i="37"/>
  <c r="I11" i="4"/>
  <c r="K11" i="4"/>
  <c r="G77" i="21"/>
  <c r="G69" i="21"/>
  <c r="G63" i="21"/>
  <c r="G56" i="21"/>
  <c r="H55" i="21" s="1"/>
  <c r="G51" i="21"/>
  <c r="G46" i="21"/>
  <c r="G42" i="21"/>
  <c r="G40" i="21"/>
  <c r="G38" i="21"/>
  <c r="G34" i="21"/>
  <c r="I97" i="37" l="1"/>
  <c r="I43" i="37"/>
  <c r="I149" i="37"/>
  <c r="I173" i="37"/>
  <c r="I42" i="37"/>
  <c r="I163" i="37"/>
  <c r="I31" i="37"/>
  <c r="G27" i="21"/>
  <c r="G31" i="21"/>
  <c r="G24" i="21"/>
  <c r="G19" i="21"/>
  <c r="G15" i="21"/>
  <c r="G11" i="21"/>
  <c r="G4" i="21"/>
  <c r="G109" i="21"/>
  <c r="G118" i="21"/>
  <c r="H3" i="21" l="1"/>
  <c r="I80" i="37"/>
  <c r="I111" i="37"/>
  <c r="I158" i="37"/>
  <c r="I30" i="37"/>
  <c r="I106" i="37"/>
  <c r="J11" i="4"/>
  <c r="L11" i="4"/>
  <c r="H106" i="21"/>
  <c r="M11" i="4" l="1"/>
  <c r="G301" i="34"/>
  <c r="C301" i="34"/>
  <c r="G300" i="34"/>
  <c r="C300" i="34"/>
  <c r="G299" i="34"/>
  <c r="C299" i="34"/>
  <c r="G298" i="34"/>
  <c r="C298" i="34"/>
  <c r="G297" i="34"/>
  <c r="C297" i="34"/>
  <c r="G296" i="34"/>
  <c r="C296" i="34"/>
  <c r="G295" i="34"/>
  <c r="C295" i="34"/>
  <c r="G294" i="34"/>
  <c r="C294" i="34"/>
  <c r="G293" i="34"/>
  <c r="C293" i="34"/>
  <c r="G292" i="34"/>
  <c r="C292" i="34"/>
  <c r="G291" i="34"/>
  <c r="C291" i="34"/>
  <c r="G290" i="34"/>
  <c r="C290" i="34"/>
  <c r="G289" i="34"/>
  <c r="C289" i="34"/>
  <c r="G288" i="34"/>
  <c r="C288" i="34"/>
  <c r="G287" i="34"/>
  <c r="C287" i="34"/>
  <c r="G286" i="34"/>
  <c r="C286" i="34"/>
  <c r="G285" i="34"/>
  <c r="C285" i="34"/>
  <c r="G284" i="34"/>
  <c r="C284" i="34"/>
  <c r="G283" i="34"/>
  <c r="C283" i="34"/>
  <c r="G282" i="34"/>
  <c r="C282" i="34"/>
  <c r="G281" i="34"/>
  <c r="C281" i="34"/>
  <c r="G280" i="34"/>
  <c r="C280" i="34"/>
  <c r="G279" i="34"/>
  <c r="C279" i="34"/>
  <c r="G278" i="34"/>
  <c r="C278" i="34"/>
  <c r="G277" i="34"/>
  <c r="C277" i="34"/>
  <c r="G276" i="34"/>
  <c r="C276" i="34"/>
  <c r="G275" i="34"/>
  <c r="C275" i="34"/>
  <c r="G274" i="34"/>
  <c r="C274" i="34"/>
  <c r="G273" i="34"/>
  <c r="C273" i="34"/>
  <c r="G272" i="34"/>
  <c r="C272" i="34"/>
  <c r="G271" i="34"/>
  <c r="C271" i="34"/>
  <c r="G270" i="34"/>
  <c r="C270" i="34"/>
  <c r="G269" i="34"/>
  <c r="C269" i="34"/>
  <c r="G268" i="34"/>
  <c r="C268" i="34"/>
  <c r="G267" i="34"/>
  <c r="C267" i="34"/>
  <c r="G266" i="34"/>
  <c r="C266" i="34"/>
  <c r="G265" i="34"/>
  <c r="C265" i="34"/>
  <c r="G264" i="34"/>
  <c r="C264" i="34"/>
  <c r="G263" i="34"/>
  <c r="C263" i="34"/>
  <c r="G262" i="34"/>
  <c r="C262" i="34"/>
  <c r="G261" i="34"/>
  <c r="C261" i="34"/>
  <c r="G260" i="34"/>
  <c r="C260" i="34"/>
  <c r="G259" i="34"/>
  <c r="C259" i="34"/>
  <c r="G258" i="34"/>
  <c r="C258" i="34"/>
  <c r="G257" i="34"/>
  <c r="C257" i="34"/>
  <c r="G256" i="34"/>
  <c r="C256" i="34"/>
  <c r="G255" i="34"/>
  <c r="C255" i="34"/>
  <c r="G254" i="34"/>
  <c r="C254" i="34"/>
  <c r="G253" i="34"/>
  <c r="C253" i="34"/>
  <c r="G252" i="34"/>
  <c r="C252" i="34"/>
  <c r="G251" i="34"/>
  <c r="C251" i="34"/>
  <c r="G250" i="34"/>
  <c r="C250" i="34"/>
  <c r="G249" i="34"/>
  <c r="C249" i="34"/>
  <c r="G248" i="34"/>
  <c r="C248" i="34"/>
  <c r="G247" i="34"/>
  <c r="C247" i="34"/>
  <c r="G246" i="34"/>
  <c r="C246" i="34"/>
  <c r="G245" i="34"/>
  <c r="C245" i="34"/>
  <c r="G244" i="34"/>
  <c r="C244" i="34"/>
  <c r="G243" i="34"/>
  <c r="C243" i="34"/>
  <c r="G242" i="34"/>
  <c r="C242" i="34"/>
  <c r="G241" i="34"/>
  <c r="C241" i="34"/>
  <c r="G240" i="34"/>
  <c r="C240" i="34"/>
  <c r="G239" i="34"/>
  <c r="C239" i="34"/>
  <c r="G238" i="34"/>
  <c r="C238" i="34"/>
  <c r="G237" i="34"/>
  <c r="C237" i="34"/>
  <c r="G236" i="34"/>
  <c r="C236" i="34"/>
  <c r="G235" i="34"/>
  <c r="C235" i="34"/>
  <c r="G234" i="34"/>
  <c r="C234" i="34"/>
  <c r="G233" i="34"/>
  <c r="C233" i="34"/>
  <c r="G232" i="34"/>
  <c r="C232" i="34"/>
  <c r="G231" i="34"/>
  <c r="C231" i="34"/>
  <c r="G230" i="34"/>
  <c r="C230" i="34"/>
  <c r="G229" i="34"/>
  <c r="C229" i="34"/>
  <c r="G228" i="34"/>
  <c r="C228" i="34"/>
  <c r="G227" i="34"/>
  <c r="C227" i="34"/>
  <c r="G226" i="34"/>
  <c r="C226" i="34"/>
  <c r="G225" i="34"/>
  <c r="C225" i="34"/>
  <c r="G224" i="34"/>
  <c r="C224" i="34"/>
  <c r="G223" i="34"/>
  <c r="C223" i="34"/>
  <c r="G222" i="34"/>
  <c r="C222" i="34"/>
  <c r="G221" i="34"/>
  <c r="C221" i="34"/>
  <c r="G220" i="34"/>
  <c r="C220" i="34"/>
  <c r="G219" i="34"/>
  <c r="C219" i="34"/>
  <c r="G218" i="34"/>
  <c r="C218" i="34"/>
  <c r="G217" i="34"/>
  <c r="C217" i="34"/>
  <c r="G216" i="34"/>
  <c r="C216" i="34"/>
  <c r="G215" i="34"/>
  <c r="C215" i="34"/>
  <c r="G214" i="34"/>
  <c r="C214" i="34"/>
  <c r="G213" i="34"/>
  <c r="C213" i="34"/>
  <c r="G212" i="34"/>
  <c r="C212" i="34"/>
  <c r="G211" i="34"/>
  <c r="C211" i="34"/>
  <c r="G210" i="34"/>
  <c r="C210" i="34"/>
  <c r="G209" i="34"/>
  <c r="C209" i="34"/>
  <c r="G208" i="34"/>
  <c r="C208" i="34"/>
  <c r="G207" i="34"/>
  <c r="C207" i="34"/>
  <c r="G206" i="34"/>
  <c r="C206" i="34"/>
  <c r="G205" i="34"/>
  <c r="C205" i="34"/>
  <c r="G204" i="34"/>
  <c r="C204" i="34"/>
  <c r="G203" i="34"/>
  <c r="C203" i="34"/>
  <c r="G202" i="34"/>
  <c r="C202" i="34"/>
  <c r="G201" i="34"/>
  <c r="C201" i="34"/>
  <c r="G200" i="34"/>
  <c r="C200" i="34"/>
  <c r="G199" i="34"/>
  <c r="C199" i="34"/>
  <c r="G198" i="34"/>
  <c r="C198" i="34"/>
  <c r="G197" i="34"/>
  <c r="C197" i="34"/>
  <c r="G196" i="34"/>
  <c r="C196" i="34"/>
  <c r="G195" i="34"/>
  <c r="C195" i="34"/>
  <c r="G194" i="34"/>
  <c r="C194" i="34"/>
  <c r="G193" i="34"/>
  <c r="C193" i="34"/>
  <c r="G192" i="34"/>
  <c r="C192" i="34"/>
  <c r="G191" i="34"/>
  <c r="C191" i="34"/>
  <c r="G190" i="34"/>
  <c r="C190" i="34"/>
  <c r="G189" i="34"/>
  <c r="C189" i="34"/>
  <c r="G188" i="34"/>
  <c r="C188" i="34"/>
  <c r="G187" i="34"/>
  <c r="C187" i="34"/>
  <c r="G186" i="34"/>
  <c r="C186" i="34"/>
  <c r="G185" i="34"/>
  <c r="C185" i="34"/>
  <c r="G184" i="34"/>
  <c r="C184" i="34"/>
  <c r="G183" i="34"/>
  <c r="C183" i="34"/>
  <c r="G182" i="34"/>
  <c r="C182" i="34"/>
  <c r="G181" i="34"/>
  <c r="C181" i="34"/>
  <c r="G180" i="34"/>
  <c r="C180" i="34"/>
  <c r="G179" i="34"/>
  <c r="C179" i="34"/>
  <c r="G178" i="34"/>
  <c r="C178" i="34"/>
  <c r="G177" i="34"/>
  <c r="C177" i="34"/>
  <c r="G176" i="34"/>
  <c r="C176" i="34"/>
  <c r="G175" i="34"/>
  <c r="C175" i="34"/>
  <c r="G174" i="34"/>
  <c r="C174" i="34"/>
  <c r="G173" i="34"/>
  <c r="C173" i="34"/>
  <c r="G172" i="34"/>
  <c r="C172" i="34"/>
  <c r="G171" i="34"/>
  <c r="C171" i="34"/>
  <c r="G170" i="34"/>
  <c r="C170" i="34"/>
  <c r="G169" i="34"/>
  <c r="C169" i="34"/>
  <c r="G168" i="34"/>
  <c r="C168" i="34"/>
  <c r="G167" i="34"/>
  <c r="C167" i="34"/>
  <c r="G166" i="34"/>
  <c r="C166" i="34"/>
  <c r="G165" i="34"/>
  <c r="C165" i="34"/>
  <c r="G164" i="34"/>
  <c r="C164" i="34"/>
  <c r="G163" i="34"/>
  <c r="C163" i="34"/>
  <c r="G162" i="34"/>
  <c r="C162" i="34"/>
  <c r="G161" i="34"/>
  <c r="C161" i="34"/>
  <c r="G160" i="34"/>
  <c r="C160" i="34"/>
  <c r="G159" i="34"/>
  <c r="C159" i="34"/>
  <c r="G158" i="34"/>
  <c r="C158" i="34"/>
  <c r="G157" i="34"/>
  <c r="C157" i="34"/>
  <c r="G156" i="34"/>
  <c r="C156" i="34"/>
  <c r="G155" i="34"/>
  <c r="C155" i="34"/>
  <c r="G154" i="34"/>
  <c r="C154" i="34"/>
  <c r="G153" i="34"/>
  <c r="C153" i="34"/>
  <c r="G152" i="34"/>
  <c r="C152" i="34"/>
  <c r="G151" i="34"/>
  <c r="C151" i="34"/>
  <c r="G150" i="34"/>
  <c r="C150" i="34"/>
  <c r="G149" i="34"/>
  <c r="C149" i="34"/>
  <c r="G148" i="34"/>
  <c r="C148" i="34"/>
  <c r="G147" i="34"/>
  <c r="C147" i="34"/>
  <c r="G146" i="34"/>
  <c r="C146" i="34"/>
  <c r="G145" i="34"/>
  <c r="C145" i="34"/>
  <c r="G144" i="34"/>
  <c r="C144" i="34"/>
  <c r="G143" i="34"/>
  <c r="C143" i="34"/>
  <c r="G142" i="34"/>
  <c r="C142" i="34"/>
  <c r="G141" i="34"/>
  <c r="C141" i="34"/>
  <c r="G140" i="34"/>
  <c r="C140" i="34"/>
  <c r="G139" i="34"/>
  <c r="C139" i="34"/>
  <c r="G138" i="34"/>
  <c r="C138" i="34"/>
  <c r="G137" i="34"/>
  <c r="C137" i="34"/>
  <c r="G136" i="34"/>
  <c r="C136" i="34"/>
  <c r="G135" i="34"/>
  <c r="C135" i="34"/>
  <c r="G134" i="34"/>
  <c r="C134" i="34"/>
  <c r="G133" i="34"/>
  <c r="C133" i="34"/>
  <c r="G132" i="34"/>
  <c r="C132" i="34"/>
  <c r="G131" i="34"/>
  <c r="C131" i="34"/>
  <c r="G130" i="34"/>
  <c r="C130" i="34"/>
  <c r="G129" i="34"/>
  <c r="C129" i="34"/>
  <c r="G128" i="34"/>
  <c r="C128" i="34"/>
  <c r="G127" i="34"/>
  <c r="C127" i="34"/>
  <c r="G126" i="34"/>
  <c r="C126" i="34"/>
  <c r="G125" i="34"/>
  <c r="C125" i="34"/>
  <c r="G124" i="34"/>
  <c r="C124" i="34"/>
  <c r="G123" i="34"/>
  <c r="C123" i="34"/>
  <c r="G122" i="34"/>
  <c r="C122" i="34"/>
  <c r="G121" i="34"/>
  <c r="C121" i="34"/>
  <c r="G120" i="34"/>
  <c r="C120" i="34"/>
  <c r="G119" i="34"/>
  <c r="C119" i="34"/>
  <c r="G118" i="34"/>
  <c r="C118" i="34"/>
  <c r="G117" i="34"/>
  <c r="C117" i="34"/>
  <c r="G116" i="34"/>
  <c r="C116" i="34"/>
  <c r="G115" i="34"/>
  <c r="C115" i="34"/>
  <c r="G114" i="34"/>
  <c r="C114" i="34"/>
  <c r="G113" i="34"/>
  <c r="C113" i="34"/>
  <c r="G112" i="34"/>
  <c r="C112" i="34"/>
  <c r="G111" i="34"/>
  <c r="C111" i="34"/>
  <c r="G110" i="34"/>
  <c r="C110" i="34"/>
  <c r="G109" i="34"/>
  <c r="C109" i="34"/>
  <c r="G108" i="34"/>
  <c r="C108" i="34"/>
  <c r="G107" i="34"/>
  <c r="C107" i="34"/>
  <c r="G106" i="34"/>
  <c r="C106" i="34"/>
  <c r="G105" i="34"/>
  <c r="C105" i="34"/>
  <c r="G104" i="34"/>
  <c r="C104" i="34"/>
  <c r="G103" i="34"/>
  <c r="C103" i="34"/>
  <c r="G102" i="34"/>
  <c r="C102" i="34"/>
  <c r="G101" i="34"/>
  <c r="C101" i="34"/>
  <c r="G100" i="34"/>
  <c r="C100" i="34"/>
  <c r="G99" i="34"/>
  <c r="C99" i="34"/>
  <c r="G98" i="34"/>
  <c r="C98" i="34"/>
  <c r="G97" i="34"/>
  <c r="C97" i="34"/>
  <c r="G96" i="34"/>
  <c r="C96" i="34"/>
  <c r="G95" i="34"/>
  <c r="C95" i="34"/>
  <c r="G94" i="34"/>
  <c r="C94" i="34"/>
  <c r="G93" i="34"/>
  <c r="C93" i="34"/>
  <c r="G92" i="34"/>
  <c r="C92" i="34"/>
  <c r="G91" i="34"/>
  <c r="C91" i="34"/>
  <c r="G90" i="34"/>
  <c r="C90" i="34"/>
  <c r="G89" i="34"/>
  <c r="C89" i="34"/>
  <c r="G88" i="34"/>
  <c r="C88" i="34"/>
  <c r="G87" i="34"/>
  <c r="C87" i="34"/>
  <c r="G86" i="34"/>
  <c r="C86" i="34"/>
  <c r="G85" i="34"/>
  <c r="C85" i="34"/>
  <c r="G84" i="34"/>
  <c r="C84" i="34"/>
  <c r="G83" i="34"/>
  <c r="C83" i="34"/>
  <c r="G82" i="34"/>
  <c r="C82" i="34"/>
  <c r="G81" i="34"/>
  <c r="C81" i="34"/>
  <c r="G80" i="34"/>
  <c r="C80" i="34"/>
  <c r="G79" i="34"/>
  <c r="C79" i="34"/>
  <c r="G78" i="34"/>
  <c r="C78" i="34"/>
  <c r="G77" i="34"/>
  <c r="C77" i="34"/>
  <c r="G76" i="34"/>
  <c r="C76" i="34"/>
  <c r="G75" i="34"/>
  <c r="C75" i="34"/>
  <c r="G74" i="34"/>
  <c r="C74" i="34"/>
  <c r="G73" i="34"/>
  <c r="C73" i="34"/>
  <c r="G72" i="34"/>
  <c r="C72" i="34"/>
  <c r="G71" i="34"/>
  <c r="C71" i="34"/>
  <c r="G70" i="34"/>
  <c r="C70" i="34"/>
  <c r="G69" i="34"/>
  <c r="C69" i="34"/>
  <c r="G68" i="34"/>
  <c r="C68" i="34"/>
  <c r="G67" i="34"/>
  <c r="C67" i="34"/>
  <c r="G66" i="34"/>
  <c r="C66" i="34"/>
  <c r="G65" i="34"/>
  <c r="C65" i="34"/>
  <c r="G64" i="34"/>
  <c r="C64" i="34"/>
  <c r="G63" i="34"/>
  <c r="C63" i="34"/>
  <c r="G62" i="34"/>
  <c r="C62" i="34"/>
  <c r="G61" i="34"/>
  <c r="C61" i="34"/>
  <c r="G60" i="34"/>
  <c r="C60" i="34"/>
  <c r="G59" i="34"/>
  <c r="C59" i="34"/>
  <c r="G58" i="34"/>
  <c r="C58" i="34"/>
  <c r="G57" i="34"/>
  <c r="C57" i="34"/>
  <c r="G56" i="34"/>
  <c r="C56" i="34"/>
  <c r="G55" i="34"/>
  <c r="C55" i="34"/>
  <c r="G54" i="34"/>
  <c r="C54" i="34"/>
  <c r="G53" i="34"/>
  <c r="C53" i="34"/>
  <c r="G52" i="34"/>
  <c r="C52" i="34"/>
  <c r="G51" i="34"/>
  <c r="C51" i="34"/>
  <c r="G50" i="34"/>
  <c r="C50" i="34"/>
  <c r="G49" i="34"/>
  <c r="C49" i="34"/>
  <c r="G48" i="34"/>
  <c r="C48" i="34"/>
  <c r="G47" i="34"/>
  <c r="C47" i="34"/>
  <c r="G46" i="34"/>
  <c r="C46" i="34"/>
  <c r="G45" i="34"/>
  <c r="C45" i="34"/>
  <c r="G44" i="34"/>
  <c r="C44" i="34"/>
  <c r="G43" i="34"/>
  <c r="C43" i="34"/>
  <c r="G42" i="34"/>
  <c r="C42" i="34"/>
  <c r="G41" i="34"/>
  <c r="C41" i="34"/>
  <c r="G40" i="34"/>
  <c r="C40" i="34"/>
  <c r="G39" i="34"/>
  <c r="C39" i="34"/>
  <c r="G38" i="34"/>
  <c r="C38" i="34"/>
  <c r="G37" i="34"/>
  <c r="C37" i="34"/>
  <c r="G36" i="34"/>
  <c r="C36" i="34"/>
  <c r="G35" i="34"/>
  <c r="C35" i="34"/>
  <c r="G34" i="34"/>
  <c r="C34" i="34"/>
  <c r="G33" i="34"/>
  <c r="C33" i="34"/>
  <c r="G32" i="34"/>
  <c r="C32" i="34"/>
  <c r="G31" i="34"/>
  <c r="C31" i="34"/>
  <c r="G30" i="34"/>
  <c r="C30" i="34"/>
  <c r="G29" i="34"/>
  <c r="C29" i="34"/>
  <c r="G28" i="34"/>
  <c r="C28" i="34"/>
  <c r="G27" i="34"/>
  <c r="C27" i="34"/>
  <c r="G26" i="34"/>
  <c r="C26" i="34"/>
  <c r="G25" i="34"/>
  <c r="C25" i="34"/>
  <c r="G24" i="34"/>
  <c r="C24" i="34"/>
  <c r="G23" i="34"/>
  <c r="C23" i="34"/>
  <c r="G22" i="34"/>
  <c r="C22" i="34"/>
  <c r="G21" i="34"/>
  <c r="C21" i="34"/>
  <c r="G20" i="34"/>
  <c r="C20" i="34"/>
  <c r="G19" i="34"/>
  <c r="C19" i="34"/>
  <c r="G18" i="34"/>
  <c r="C18" i="34"/>
  <c r="G17" i="34"/>
  <c r="C17" i="34"/>
  <c r="G16" i="34"/>
  <c r="C16" i="34"/>
  <c r="G15" i="34"/>
  <c r="C15" i="34"/>
  <c r="G14" i="34"/>
  <c r="C14" i="34"/>
  <c r="G13" i="34"/>
  <c r="C13" i="34"/>
  <c r="G12" i="34"/>
  <c r="C12" i="34"/>
  <c r="G11" i="34"/>
  <c r="C11" i="34"/>
  <c r="G10" i="34"/>
  <c r="C10" i="34"/>
  <c r="G9" i="34"/>
  <c r="C9" i="34"/>
  <c r="G8" i="34"/>
  <c r="C8" i="34"/>
  <c r="G7" i="34"/>
  <c r="C7" i="34"/>
  <c r="G6" i="34"/>
  <c r="C6" i="34"/>
  <c r="G5" i="34"/>
  <c r="C5" i="34"/>
  <c r="S4" i="34"/>
  <c r="Q2" i="34" s="1"/>
  <c r="G4" i="34"/>
  <c r="C4" i="34"/>
  <c r="G3" i="34"/>
  <c r="C3" i="34"/>
  <c r="G2" i="34"/>
  <c r="C2" i="34"/>
  <c r="H123" i="30"/>
  <c r="H122" i="30"/>
  <c r="H121" i="30"/>
  <c r="H115" i="30"/>
  <c r="H114" i="30"/>
  <c r="H113" i="30"/>
  <c r="H108" i="30"/>
  <c r="H107" i="30"/>
  <c r="H106" i="30"/>
  <c r="H105" i="30"/>
  <c r="H104" i="30"/>
  <c r="H103" i="30"/>
  <c r="H101" i="30"/>
  <c r="H100" i="30"/>
  <c r="H99" i="30"/>
  <c r="H93" i="30"/>
  <c r="H92" i="30"/>
  <c r="H91" i="30"/>
  <c r="H90" i="30"/>
  <c r="H89" i="30"/>
  <c r="H88" i="30"/>
  <c r="H87" i="30"/>
  <c r="H85" i="30"/>
  <c r="H84" i="30"/>
  <c r="H78" i="30"/>
  <c r="H77" i="30"/>
  <c r="H76" i="30"/>
  <c r="H75" i="30"/>
  <c r="H74" i="30"/>
  <c r="H73" i="30"/>
  <c r="H72" i="30"/>
  <c r="H66" i="30"/>
  <c r="H65" i="30"/>
  <c r="H64" i="30"/>
  <c r="H63" i="30"/>
  <c r="H61" i="30"/>
  <c r="H60" i="30"/>
  <c r="H59" i="30"/>
  <c r="H53" i="30"/>
  <c r="H52" i="30"/>
  <c r="H51" i="30"/>
  <c r="H50" i="30"/>
  <c r="H49" i="30"/>
  <c r="H47" i="30"/>
  <c r="H46" i="30"/>
  <c r="H45" i="30"/>
  <c r="H44" i="30"/>
  <c r="H38" i="30"/>
  <c r="H37" i="30"/>
  <c r="H36" i="30"/>
  <c r="H35" i="30"/>
  <c r="H34" i="30"/>
  <c r="H33" i="30"/>
  <c r="H31" i="30"/>
  <c r="H30" i="30"/>
  <c r="H29" i="30"/>
  <c r="H23" i="30"/>
  <c r="H22" i="30"/>
  <c r="H21" i="30"/>
  <c r="H20" i="30"/>
  <c r="H18" i="30"/>
  <c r="H17" i="30"/>
  <c r="H16" i="30"/>
  <c r="H15" i="30"/>
  <c r="K14" i="30"/>
  <c r="H13" i="30"/>
  <c r="H12" i="30"/>
  <c r="H11" i="30"/>
  <c r="H10" i="30"/>
  <c r="H9" i="30"/>
  <c r="H8" i="30"/>
  <c r="K7" i="30"/>
  <c r="K9" i="30" s="1"/>
  <c r="K11" i="30" s="1"/>
  <c r="H6" i="30"/>
  <c r="H5" i="30"/>
  <c r="H39" i="30" l="1"/>
  <c r="H94" i="30"/>
  <c r="H96" i="30" s="1"/>
  <c r="H24" i="30"/>
  <c r="H25" i="30" s="1"/>
  <c r="H54" i="30"/>
  <c r="H56" i="30" s="1"/>
  <c r="H79" i="30"/>
  <c r="H109" i="30"/>
  <c r="H110" i="30" s="1"/>
  <c r="H124" i="30"/>
  <c r="H125" i="30" s="1"/>
  <c r="H67" i="30"/>
  <c r="H69" i="30" s="1"/>
  <c r="H116" i="30"/>
  <c r="H117" i="30" s="1"/>
  <c r="H111" i="30"/>
  <c r="H81" i="30"/>
  <c r="H80" i="30"/>
  <c r="H41" i="30"/>
  <c r="H40" i="30"/>
  <c r="H126" i="30"/>
  <c r="H55" i="30" l="1"/>
  <c r="H95" i="30"/>
  <c r="H118" i="30"/>
  <c r="H68" i="30"/>
  <c r="H26" i="30"/>
  <c r="K15" i="30" s="1"/>
  <c r="H42" i="4" l="1"/>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0" i="4"/>
  <c r="H9" i="4"/>
  <c r="H8" i="4"/>
  <c r="H7" i="4"/>
  <c r="H6" i="4"/>
  <c r="H5" i="4"/>
  <c r="H4" i="4"/>
  <c r="H3" i="4"/>
  <c r="I232" i="21"/>
  <c r="I233" i="21"/>
  <c r="I234" i="21"/>
  <c r="I235" i="21"/>
  <c r="I236" i="21"/>
  <c r="I237" i="21"/>
  <c r="I238" i="21"/>
  <c r="I239" i="21"/>
  <c r="I240" i="21"/>
  <c r="I241" i="21"/>
  <c r="I242" i="21"/>
  <c r="I243" i="21"/>
  <c r="I244" i="21"/>
  <c r="I245" i="21"/>
  <c r="I246" i="21"/>
  <c r="I231" i="21"/>
  <c r="I224" i="21"/>
  <c r="I225" i="21"/>
  <c r="I226" i="21"/>
  <c r="I227" i="21"/>
  <c r="I228" i="21"/>
  <c r="I229" i="21"/>
  <c r="I230" i="21"/>
  <c r="I223" i="21"/>
  <c r="I197" i="21"/>
  <c r="I198" i="21"/>
  <c r="I199" i="21"/>
  <c r="I200" i="21"/>
  <c r="I201" i="21"/>
  <c r="I202" i="21"/>
  <c r="I203" i="21"/>
  <c r="I204" i="21"/>
  <c r="I205" i="21"/>
  <c r="I206" i="21"/>
  <c r="I207" i="21"/>
  <c r="I196" i="21"/>
  <c r="G228" i="21"/>
  <c r="A73" i="19"/>
  <c r="A77" i="19"/>
  <c r="B231" i="21"/>
  <c r="B196" i="21"/>
  <c r="I23" i="4"/>
  <c r="J23" i="4"/>
  <c r="K23" i="4"/>
  <c r="L23" i="4"/>
  <c r="K21" i="4"/>
  <c r="J21" i="4"/>
  <c r="I21" i="4"/>
  <c r="B223" i="21"/>
  <c r="B3" i="21"/>
  <c r="B18" i="21"/>
  <c r="G264" i="21"/>
  <c r="B263" i="21"/>
  <c r="A85" i="19"/>
  <c r="A86" i="19"/>
  <c r="A87" i="19"/>
  <c r="A88" i="19"/>
  <c r="A89" i="19"/>
  <c r="A90" i="19"/>
  <c r="A91" i="19"/>
  <c r="A92" i="19"/>
  <c r="A93" i="19"/>
  <c r="A94" i="19"/>
  <c r="A95" i="19"/>
  <c r="A96" i="19"/>
  <c r="A84" i="19"/>
  <c r="A58" i="19"/>
  <c r="A59" i="19"/>
  <c r="A60" i="19"/>
  <c r="A61" i="19"/>
  <c r="A62" i="19"/>
  <c r="A63" i="19"/>
  <c r="A64" i="19"/>
  <c r="A66" i="19"/>
  <c r="A67" i="19"/>
  <c r="A68" i="19"/>
  <c r="A69" i="19"/>
  <c r="A70" i="19"/>
  <c r="A71" i="19"/>
  <c r="A72" i="19"/>
  <c r="A74" i="19"/>
  <c r="A75" i="19"/>
  <c r="A76" i="19"/>
  <c r="A78" i="19"/>
  <c r="A79" i="19"/>
  <c r="A80" i="19"/>
  <c r="A81" i="19"/>
  <c r="A82" i="19"/>
  <c r="A83" i="19"/>
  <c r="A57" i="19"/>
  <c r="B388" i="21"/>
  <c r="B376" i="21"/>
  <c r="B368" i="21"/>
  <c r="B363" i="21"/>
  <c r="B354" i="21"/>
  <c r="B346" i="21"/>
  <c r="B336" i="21"/>
  <c r="B329" i="21"/>
  <c r="B324" i="21"/>
  <c r="B314" i="21"/>
  <c r="B303" i="21"/>
  <c r="B293" i="21"/>
  <c r="B283" i="21"/>
  <c r="B279" i="21"/>
  <c r="B267" i="21"/>
  <c r="B257" i="21"/>
  <c r="B247" i="21"/>
  <c r="B212" i="21"/>
  <c r="B208" i="21"/>
  <c r="B191" i="21"/>
  <c r="B185" i="21"/>
  <c r="B171" i="21"/>
  <c r="B166" i="21"/>
  <c r="B154" i="21"/>
  <c r="B144" i="21"/>
  <c r="B130" i="21"/>
  <c r="B119" i="21"/>
  <c r="B95" i="21"/>
  <c r="B76" i="21"/>
  <c r="B55" i="21"/>
  <c r="B45" i="21"/>
  <c r="B37" i="21"/>
  <c r="B33" i="21"/>
  <c r="G361" i="21"/>
  <c r="G255" i="21"/>
  <c r="G292" i="21"/>
  <c r="I226" i="37" s="1"/>
  <c r="G313" i="21"/>
  <c r="I26" i="4"/>
  <c r="L24" i="4"/>
  <c r="G265" i="21"/>
  <c r="I191" i="37" s="1"/>
  <c r="I10" i="4"/>
  <c r="G281" i="21"/>
  <c r="I178" i="37" s="1"/>
  <c r="K32" i="4"/>
  <c r="J10" i="4"/>
  <c r="J13" i="4"/>
  <c r="G266" i="21"/>
  <c r="G280" i="21"/>
  <c r="I177" i="37" s="1"/>
  <c r="J32" i="4"/>
  <c r="G328" i="21"/>
  <c r="G256" i="21"/>
  <c r="K31" i="4"/>
  <c r="G143" i="21"/>
  <c r="G169" i="21"/>
  <c r="G326" i="21"/>
  <c r="I35" i="4"/>
  <c r="G189" i="21"/>
  <c r="K13" i="4"/>
  <c r="J22" i="4"/>
  <c r="K15" i="4"/>
  <c r="G44" i="21"/>
  <c r="G357" i="21"/>
  <c r="I32" i="4"/>
  <c r="L41" i="4"/>
  <c r="G210" i="21"/>
  <c r="I85" i="37" s="1"/>
  <c r="G377" i="21"/>
  <c r="I233" i="37" s="1"/>
  <c r="G129" i="21"/>
  <c r="K9" i="4"/>
  <c r="I4" i="4"/>
  <c r="J6" i="4"/>
  <c r="K38" i="4"/>
  <c r="K22" i="4"/>
  <c r="J42" i="4"/>
  <c r="K12" i="4"/>
  <c r="K35" i="4"/>
  <c r="J37" i="4"/>
  <c r="G190" i="21"/>
  <c r="K37" i="4"/>
  <c r="G347" i="21"/>
  <c r="K40" i="4"/>
  <c r="I7" i="4"/>
  <c r="J26" i="4"/>
  <c r="G227" i="21"/>
  <c r="G262" i="21"/>
  <c r="I17" i="4"/>
  <c r="J8" i="4"/>
  <c r="G374" i="21"/>
  <c r="K39" i="4"/>
  <c r="J12" i="4"/>
  <c r="I8" i="4"/>
  <c r="J9" i="4"/>
  <c r="I13" i="4"/>
  <c r="G50" i="21"/>
  <c r="K7" i="4"/>
  <c r="J33" i="4"/>
  <c r="K17" i="4"/>
  <c r="K14" i="4"/>
  <c r="K8" i="4"/>
  <c r="K30" i="4"/>
  <c r="L17" i="4"/>
  <c r="J36" i="4"/>
  <c r="G294" i="21"/>
  <c r="K28" i="4"/>
  <c r="I9" i="4"/>
  <c r="K3" i="4"/>
  <c r="L3" i="4"/>
  <c r="I28" i="4"/>
  <c r="G195" i="21"/>
  <c r="J19" i="4"/>
  <c r="G54" i="21"/>
  <c r="I114" i="37" s="1"/>
  <c r="J3" i="4"/>
  <c r="L4" i="4"/>
  <c r="G104" i="21"/>
  <c r="I32" i="37" s="1"/>
  <c r="J40" i="4"/>
  <c r="G36" i="21"/>
  <c r="I162" i="37" s="1"/>
  <c r="L22" i="4"/>
  <c r="J31" i="4"/>
  <c r="G344" i="21"/>
  <c r="I68" i="37" s="1"/>
  <c r="G332" i="21"/>
  <c r="I63" i="37" s="1"/>
  <c r="J15" i="4"/>
  <c r="I18" i="4"/>
  <c r="I14" i="4"/>
  <c r="I36" i="4"/>
  <c r="G192" i="21"/>
  <c r="I38" i="4"/>
  <c r="L28" i="4"/>
  <c r="I30" i="4"/>
  <c r="J14" i="4"/>
  <c r="G353" i="21"/>
  <c r="K33" i="4"/>
  <c r="G209" i="21"/>
  <c r="G94" i="21"/>
  <c r="I33" i="4"/>
  <c r="K6" i="4"/>
  <c r="G153" i="21"/>
  <c r="I5" i="4"/>
  <c r="K4" i="4"/>
  <c r="G327" i="21"/>
  <c r="I139" i="37" s="1"/>
  <c r="J30" i="4"/>
  <c r="J41" i="4"/>
  <c r="J25" i="4"/>
  <c r="J17" i="4"/>
  <c r="I3" i="4"/>
  <c r="K36" i="4"/>
  <c r="G335" i="21"/>
  <c r="I67" i="37" s="1"/>
  <c r="I6" i="4"/>
  <c r="G103" i="21"/>
  <c r="L8" i="4"/>
  <c r="J28" i="4"/>
  <c r="M33" i="4" l="1"/>
  <c r="H185" i="21"/>
  <c r="I241" i="37"/>
  <c r="H293" i="21"/>
  <c r="I69" i="37"/>
  <c r="I184" i="37"/>
  <c r="I141" i="37"/>
  <c r="I201" i="37"/>
  <c r="I127" i="37"/>
  <c r="I120" i="37"/>
  <c r="I194" i="37"/>
  <c r="I208" i="37"/>
  <c r="I205" i="37"/>
  <c r="I212" i="37"/>
  <c r="I181" i="37"/>
  <c r="I84" i="37"/>
  <c r="I142" i="37"/>
  <c r="I202" i="37"/>
  <c r="I116" i="37"/>
  <c r="L7" i="4"/>
  <c r="J16" i="4"/>
  <c r="J29" i="4"/>
  <c r="L10" i="4"/>
  <c r="L12" i="4"/>
  <c r="L13" i="4"/>
  <c r="M13" i="4" s="1"/>
  <c r="K27" i="4"/>
  <c r="L38" i="4"/>
  <c r="L35" i="4"/>
  <c r="L40" i="4"/>
  <c r="M40" i="4" s="1"/>
  <c r="K19" i="4"/>
  <c r="J38" i="4"/>
  <c r="J35" i="4"/>
  <c r="I41" i="4"/>
  <c r="L6" i="4"/>
  <c r="M6" i="4" s="1"/>
  <c r="L34" i="4"/>
  <c r="K29" i="4"/>
  <c r="L9" i="4"/>
  <c r="M9" i="4" s="1"/>
  <c r="J7" i="4"/>
  <c r="J24" i="4"/>
  <c r="L15" i="4"/>
  <c r="L18" i="4"/>
  <c r="J20" i="4"/>
  <c r="J18" i="4"/>
  <c r="I27" i="4"/>
  <c r="I19" i="4"/>
  <c r="L36" i="4"/>
  <c r="M36" i="4" s="1"/>
  <c r="J5" i="4"/>
  <c r="M5" i="4" s="1"/>
  <c r="K42" i="4"/>
  <c r="J27" i="4"/>
  <c r="I31" i="4"/>
  <c r="K34" i="4"/>
  <c r="L31" i="4"/>
  <c r="J34" i="4"/>
  <c r="L25" i="4"/>
  <c r="L37" i="4"/>
  <c r="L32" i="4"/>
  <c r="M32" i="4" s="1"/>
  <c r="L30" i="4"/>
  <c r="M30" i="4" s="1"/>
  <c r="K25" i="4"/>
  <c r="H166" i="21"/>
  <c r="H363" i="21"/>
  <c r="H208" i="21"/>
  <c r="J39" i="4"/>
  <c r="M39" i="4" s="1"/>
  <c r="H144" i="21"/>
  <c r="H346" i="21"/>
  <c r="H95" i="21"/>
  <c r="I16" i="4"/>
  <c r="H18" i="21"/>
  <c r="H376" i="21"/>
  <c r="H231" i="21"/>
  <c r="H154" i="21"/>
  <c r="H130" i="21"/>
  <c r="H324" i="21"/>
  <c r="I37" i="4"/>
  <c r="H257" i="21"/>
  <c r="K26" i="4"/>
  <c r="M26" i="4" s="1"/>
  <c r="H247" i="21"/>
  <c r="H223" i="21"/>
  <c r="I22" i="4"/>
  <c r="M22" i="4" s="1"/>
  <c r="H119" i="21"/>
  <c r="K10" i="4"/>
  <c r="H191" i="21"/>
  <c r="K41" i="4"/>
  <c r="L14" i="4"/>
  <c r="M14" i="4" s="1"/>
  <c r="H267" i="21"/>
  <c r="I34" i="4"/>
  <c r="J4" i="4"/>
  <c r="M4" i="4" s="1"/>
  <c r="M3" i="4"/>
  <c r="H37" i="21"/>
  <c r="H171" i="21"/>
  <c r="H33" i="21"/>
  <c r="H263" i="21"/>
  <c r="H45" i="21"/>
  <c r="I25" i="4"/>
  <c r="H279" i="21"/>
  <c r="I42" i="4"/>
  <c r="I15" i="4"/>
  <c r="H283" i="21"/>
  <c r="H336" i="21"/>
  <c r="H303" i="21"/>
  <c r="M23" i="4"/>
  <c r="H329" i="21"/>
  <c r="I12" i="4"/>
  <c r="M17" i="4"/>
  <c r="M28" i="4"/>
  <c r="H76" i="21"/>
  <c r="H354" i="21"/>
  <c r="H368" i="21"/>
  <c r="M8" i="4"/>
  <c r="I20" i="4"/>
  <c r="I24" i="4"/>
  <c r="L21" i="4"/>
  <c r="M21" i="4" s="1"/>
  <c r="M18" i="4" l="1"/>
  <c r="M35" i="4"/>
  <c r="M38" i="4"/>
  <c r="M29" i="4"/>
  <c r="M24" i="4"/>
  <c r="M27" i="4"/>
  <c r="M41" i="4"/>
  <c r="M34" i="4"/>
  <c r="M19" i="4"/>
  <c r="M37" i="4"/>
  <c r="M31" i="4"/>
  <c r="M10" i="4"/>
  <c r="M7" i="4"/>
  <c r="M12" i="4"/>
  <c r="M15" i="4"/>
  <c r="M42" i="4"/>
  <c r="M20" i="4"/>
  <c r="M25" i="4"/>
  <c r="M16" i="4"/>
</calcChain>
</file>

<file path=xl/connections.xml><?xml version="1.0" encoding="utf-8"?>
<connections xmlns="http://schemas.openxmlformats.org/spreadsheetml/2006/main">
  <connection id="1" keepAlive="1" name="Запрос — Опросный лист новый с доменами (2)" description="Соединение с запросом &quot;Опросный лист новый с доменами (2)&quot; в книге." type="5" refreshedVersion="8" background="1" saveData="1">
    <dbPr connection="Provider=Microsoft.Mashup.OleDb.1;Data Source=$Workbook$;Location=&quot;Опросный лист новый с доменами (2)&quot;;Extended Properties=&quot;&quot;" command="SELECT * FROM [Опросный лист новый с доменами (2)]"/>
  </connection>
</connections>
</file>

<file path=xl/sharedStrings.xml><?xml version="1.0" encoding="utf-8"?>
<sst xmlns="http://schemas.openxmlformats.org/spreadsheetml/2006/main" count="6257" uniqueCount="3124">
  <si>
    <t>Примечание</t>
  </si>
  <si>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</si>
  <si>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</si>
  <si>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</si>
  <si>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</si>
  <si>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</si>
  <si>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</si>
  <si>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</si>
  <si>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Кирилламиды</t>
  </si>
  <si>
    <t>DSOMM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</si>
  <si>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</si>
  <si>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</si>
  <si>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</si>
  <si>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</si>
  <si>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</si>
  <si>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</si>
  <si>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</si>
  <si>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SB-B-2</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</si>
  <si>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</si>
  <si>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</si>
  <si>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</si>
  <si>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</si>
  <si>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</si>
  <si>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</si>
  <si>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</si>
  <si>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</si>
  <si>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</si>
  <si>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</si>
  <si>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</si>
  <si>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</si>
  <si>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</si>
  <si>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</si>
  <si>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T-ADI-DEP-3-1</t>
  </si>
  <si>
    <t>Выполняется инвентаризация используемых зависимостей.
Например, создан внутренний репозиторий.</t>
  </si>
  <si>
    <t>SB-B-1</t>
  </si>
  <si>
    <t>T-ADI-DEP-3-2</t>
  </si>
  <si>
    <t>T-ADI-DEP-3-3</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</si>
  <si>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</si>
  <si>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</si>
  <si>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</si>
  <si>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</si>
  <si>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</si>
  <si>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</si>
  <si>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</si>
  <si>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</si>
  <si>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</si>
  <si>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</si>
  <si>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</si>
  <si>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</si>
  <si>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</si>
  <si>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</si>
  <si>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</si>
  <si>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</si>
  <si>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</si>
  <si>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</si>
  <si>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</si>
  <si>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</si>
  <si>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</si>
  <si>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</si>
  <si>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</si>
  <si>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</si>
  <si>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</si>
  <si>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</si>
  <si>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</si>
  <si>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</si>
  <si>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</si>
  <si>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</si>
  <si>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</si>
  <si>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</si>
  <si>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</si>
  <si>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</si>
  <si>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</si>
  <si>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</si>
  <si>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Домен "Защита окружения разработки"</t>
  </si>
  <si>
    <t>T-DEV-COMP-0-1</t>
  </si>
  <si>
    <t>Применяются практики защиты рабочих мест разработчиков</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</si>
  <si>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</si>
  <si>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</si>
  <si>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</si>
  <si>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</si>
  <si>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</si>
  <si>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</si>
  <si>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</si>
  <si>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</si>
  <si>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</si>
  <si>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T-DEV-SM-1-2</t>
  </si>
  <si>
    <t>Инциденты ИБ, связанные с использованием секретов в среде разработки, обрабатываются службой ИБ совместно с разработчиками.</t>
  </si>
  <si>
    <t>T-DEV-SM-2-1</t>
  </si>
  <si>
    <t>Секреты окружения разработки хранятся в Secret Management инструменте, например, Hashicorp Vault.</t>
  </si>
  <si>
    <t>T-DEV-SM-2-2</t>
  </si>
  <si>
    <t>T-DEV-SM-3-1</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</si>
  <si>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</si>
  <si>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</si>
  <si>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</si>
  <si>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</si>
  <si>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</si>
  <si>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</si>
  <si>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</si>
  <si>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</si>
  <si>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</si>
  <si>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</si>
  <si>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</si>
  <si>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</si>
  <si>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</si>
  <si>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</si>
  <si>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</si>
  <si>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</si>
  <si>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</si>
  <si>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</si>
  <si>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</si>
  <si>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</si>
  <si>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</si>
  <si>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</si>
  <si>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</si>
  <si>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</si>
  <si>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</si>
  <si>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</si>
  <si>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</si>
  <si>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</si>
  <si>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</si>
  <si>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</si>
  <si>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</si>
  <si>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</si>
  <si>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</si>
  <si>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</si>
  <si>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30</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</si>
  <si>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</si>
  <si>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</si>
  <si>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</si>
  <si>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</si>
  <si>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</si>
  <si>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</si>
  <si>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</si>
  <si>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</si>
  <si>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</si>
  <si>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</si>
  <si>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</si>
  <si>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</si>
  <si>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</si>
  <si>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T-DEV-SCM-2-5</t>
  </si>
  <si>
    <t>Для каждого репозитория по умолчанию установлены минимальные привилегии пользователей</t>
  </si>
  <si>
    <t>T-DEV-SCM-2-6</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</si>
  <si>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</si>
  <si>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</si>
  <si>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</si>
  <si>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</si>
  <si>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</si>
  <si>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</si>
  <si>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33</t>
  </si>
  <si>
    <t>T-DEV-SCM-3-4</t>
  </si>
  <si>
    <t>40</t>
  </si>
  <si>
    <t>T-DEV-SCM-4-1</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</si>
  <si>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</si>
  <si>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</si>
  <si>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</si>
  <si>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</si>
  <si>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</si>
  <si>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</si>
  <si>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</si>
  <si>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</si>
  <si>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</si>
  <si>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</si>
  <si>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</si>
  <si>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</si>
  <si>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</si>
  <si>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</si>
  <si>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10</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</si>
  <si>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</si>
  <si>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</si>
  <si>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</si>
  <si>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</si>
  <si>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</si>
  <si>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</si>
  <si>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</si>
  <si>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</si>
  <si>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9</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</si>
  <si>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</si>
  <si>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</si>
  <si>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</si>
  <si>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</si>
  <si>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</si>
  <si>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</si>
  <si>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</si>
  <si>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</si>
  <si>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</si>
  <si>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</si>
  <si>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</si>
  <si>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</si>
  <si>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</si>
  <si>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</si>
  <si>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</si>
  <si>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</si>
  <si>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</si>
  <si>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</si>
  <si>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</si>
  <si>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</si>
  <si>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</si>
  <si>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</si>
  <si>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</si>
  <si>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</si>
  <si>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</si>
  <si>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</si>
  <si>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</si>
  <si>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</si>
  <si>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</si>
  <si>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</si>
  <si>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</si>
  <si>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T-CODE-SST-0-1</t>
  </si>
  <si>
    <t>Выполняется статический анализ исходного кода разрабатываемого ПО</t>
  </si>
  <si>
    <t>Неверно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</si>
  <si>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</si>
  <si>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</si>
  <si>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</si>
  <si>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</si>
  <si>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</si>
  <si>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</si>
  <si>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</si>
  <si>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</si>
  <si>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</si>
  <si>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</si>
  <si>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</si>
  <si>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</si>
  <si>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</si>
  <si>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</si>
  <si>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</si>
  <si>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</si>
  <si>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</si>
  <si>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</si>
  <si>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</si>
  <si>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</si>
  <si>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</si>
  <si>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</si>
  <si>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</si>
  <si>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</si>
  <si>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</si>
  <si>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</si>
  <si>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</si>
  <si>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</si>
  <si>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</si>
  <si>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</si>
  <si>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</si>
  <si>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</si>
  <si>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</si>
  <si>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</si>
  <si>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</si>
  <si>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</si>
  <si>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</si>
  <si>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</si>
  <si>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</si>
  <si>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</si>
  <si>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</si>
  <si>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</si>
  <si>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</si>
  <si>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</si>
  <si>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</si>
  <si>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</si>
  <si>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</si>
  <si>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</si>
  <si>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</si>
  <si>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</si>
  <si>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</si>
  <si>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</si>
  <si>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</si>
  <si>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</si>
  <si>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</si>
  <si>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</si>
  <si>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</si>
  <si>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</si>
  <si>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</si>
  <si>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</si>
  <si>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</si>
  <si>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</si>
  <si>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</si>
  <si>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</si>
  <si>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</si>
  <si>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</si>
  <si>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</si>
  <si>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</si>
  <si>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</si>
  <si>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</si>
  <si>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</si>
  <si>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</si>
  <si>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</si>
  <si>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</si>
  <si>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</si>
  <si>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</si>
  <si>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</si>
  <si>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</si>
  <si>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</si>
  <si>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</si>
  <si>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</si>
  <si>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</si>
  <si>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</si>
  <si>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</si>
  <si>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</si>
  <si>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</si>
  <si>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</si>
  <si>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</si>
  <si>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</si>
  <si>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</si>
  <si>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</si>
  <si>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</si>
  <si>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</si>
  <si>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</si>
  <si>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</si>
  <si>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</si>
  <si>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</si>
  <si>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</si>
  <si>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</si>
  <si>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</si>
  <si>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</si>
  <si>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</si>
  <si>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</si>
  <si>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</si>
  <si>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</si>
  <si>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</si>
  <si>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</si>
  <si>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</si>
  <si>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</si>
  <si>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</si>
  <si>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</si>
  <si>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</si>
  <si>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</si>
  <si>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</si>
  <si>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</si>
  <si>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</si>
  <si>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</si>
  <si>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</si>
  <si>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</si>
  <si>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</si>
  <si>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</si>
  <si>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</si>
  <si>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</si>
  <si>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</si>
  <si>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</si>
  <si>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</si>
  <si>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</si>
  <si>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</si>
  <si>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</si>
  <si>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</si>
  <si>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</si>
  <si>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</si>
  <si>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</si>
  <si>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</si>
  <si>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</si>
  <si>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T-PREPROD-PENTEST-1-3</t>
  </si>
  <si>
    <t>T-PREPROD-PENTEST-2-1</t>
  </si>
  <si>
    <t>Разработан и применяется регламент, описывающий проведение тестирования на проникновение в среде Preprod</t>
  </si>
  <si>
    <t>T-PREPROD-PENTEST-4-1</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</si>
  <si>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</si>
  <si>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</si>
  <si>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</si>
  <si>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</si>
  <si>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SR-A-1</t>
  </si>
  <si>
    <t>T-PREPROD-SECTEST-2-1</t>
  </si>
  <si>
    <t xml:space="preserve">Разработан и применяется регламент, описывающий проведение функционального ИБ-тестирования </t>
  </si>
  <si>
    <t>T-PREPROD-SECTEST-2-2</t>
  </si>
  <si>
    <t>Не менее 5% функциональных ИБ-тестов автоматизированы</t>
  </si>
  <si>
    <t>T-PREPROD-SECTEST-3-1</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</si>
  <si>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</si>
  <si>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</si>
  <si>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</si>
  <si>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</si>
  <si>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</si>
  <si>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</si>
  <si>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</si>
  <si>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</si>
  <si>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</si>
  <si>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</si>
  <si>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</si>
  <si>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</si>
  <si>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</si>
  <si>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</si>
  <si>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</si>
  <si>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</si>
  <si>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</si>
  <si>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</si>
  <si>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</si>
  <si>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</si>
  <si>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</si>
  <si>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</si>
  <si>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</si>
  <si>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</si>
  <si>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</si>
  <si>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</si>
  <si>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</si>
  <si>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</si>
  <si>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</si>
  <si>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</si>
  <si>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</si>
  <si>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</si>
  <si>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</si>
  <si>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</si>
  <si>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</si>
  <si>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</si>
  <si>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</si>
  <si>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</si>
  <si>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</si>
  <si>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</si>
  <si>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</si>
  <si>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</si>
  <si>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</si>
  <si>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</si>
  <si>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</si>
  <si>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</si>
  <si>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</si>
  <si>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</si>
  <si>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</si>
  <si>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</si>
  <si>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</si>
  <si>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</si>
  <si>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</si>
  <si>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T-PROD-PENTEST-1-2</t>
  </si>
  <si>
    <t>Тестирование на проникновение в среде Prod проводится регулярно</t>
  </si>
  <si>
    <t>T-PROD-PENTEST-1-3</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</si>
  <si>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</si>
  <si>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</si>
  <si>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</si>
  <si>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</si>
  <si>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</si>
  <si>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</si>
  <si>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</si>
  <si>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</si>
  <si>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</si>
  <si>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</si>
  <si>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</si>
  <si>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</si>
  <si>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</si>
  <si>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</si>
  <si>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</si>
  <si>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</si>
  <si>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</si>
  <si>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</si>
  <si>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</si>
  <si>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</si>
  <si>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</si>
  <si>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</si>
  <si>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</si>
  <si>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</si>
  <si>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</si>
  <si>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</si>
  <si>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</si>
  <si>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</si>
  <si>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</si>
  <si>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</si>
  <si>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</si>
  <si>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</si>
  <si>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</si>
  <si>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</si>
  <si>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</si>
  <si>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</si>
  <si>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</si>
  <si>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</si>
  <si>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</si>
  <si>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</si>
  <si>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</si>
  <si>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</si>
  <si>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</si>
  <si>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</si>
  <si>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</si>
  <si>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</si>
  <si>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</si>
  <si>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</si>
  <si>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</si>
  <si>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</si>
  <si>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</si>
  <si>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</si>
  <si>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</si>
  <si>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</si>
  <si>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</si>
  <si>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</si>
  <si>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</si>
  <si>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</si>
  <si>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</si>
  <si>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</si>
  <si>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</si>
  <si>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</si>
  <si>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</si>
  <si>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</si>
  <si>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</si>
  <si>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</si>
  <si>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</si>
  <si>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</si>
  <si>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</si>
  <si>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</si>
  <si>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</si>
  <si>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</si>
  <si>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</si>
  <si>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</si>
  <si>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</si>
  <si>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</si>
  <si>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</si>
  <si>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</si>
  <si>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</si>
  <si>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</si>
  <si>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</si>
  <si>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</si>
  <si>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</si>
  <si>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</si>
  <si>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</si>
  <si>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</si>
  <si>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</si>
  <si>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</si>
  <si>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</si>
  <si>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</si>
  <si>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</si>
  <si>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T-PROD-EVENTS-3-1</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</si>
  <si>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</si>
  <si>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</si>
  <si>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</si>
  <si>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</si>
  <si>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</si>
  <si>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TA-A-1</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</si>
  <si>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</si>
  <si>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</si>
  <si>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</si>
  <si>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</si>
  <si>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</si>
  <si>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</si>
  <si>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</si>
  <si>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</si>
  <si>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</si>
  <si>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</si>
  <si>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</si>
  <si>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</si>
  <si>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</si>
  <si>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</si>
  <si>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</si>
  <si>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</si>
  <si>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</si>
  <si>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</si>
  <si>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</si>
  <si>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</si>
  <si>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</si>
  <si>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</si>
  <si>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</si>
  <si>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</si>
  <si>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</si>
  <si>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</si>
  <si>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</si>
  <si>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</si>
  <si>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</si>
  <si>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</si>
  <si>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</si>
  <si>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</si>
  <si>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</si>
  <si>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</si>
  <si>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</si>
  <si>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</si>
  <si>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</si>
  <si>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</si>
  <si>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</si>
  <si>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</si>
  <si>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</si>
  <si>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</si>
  <si>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</si>
  <si>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</si>
  <si>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</si>
  <si>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</si>
  <si>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</si>
  <si>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</si>
  <si>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</si>
  <si>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</si>
  <si>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</si>
  <si>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</si>
  <si>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P-REQ-TM-3-3</t>
  </si>
  <si>
    <t>Модели угроз регулярно пересматриваются</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</si>
  <si>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</si>
  <si>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</si>
  <si>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P-REQ-RD-0-1</t>
  </si>
  <si>
    <t>P-REQ-RD-1-1</t>
  </si>
  <si>
    <t>Разработаны и предъявляются базовые требования по ИБ к разрабатываемому ПО</t>
  </si>
  <si>
    <t>P-REQ-RD-1-2</t>
  </si>
  <si>
    <t>Подразделение ИБ одобряет\согласовывает решения, которые влияют на уровень ИБ разрабатываемого приложения</t>
  </si>
  <si>
    <t>P-REQ-RD-2-1</t>
  </si>
  <si>
    <t>Дополнительные требования по ИБ формируются с учетом актуальных угроз по результатам моделирования угроз</t>
  </si>
  <si>
    <t>P-REQ-RD-2-2</t>
  </si>
  <si>
    <t>Требования по ИБ стандартизованы (например, разработаны чеклисты)</t>
  </si>
  <si>
    <t>SA-A-1</t>
  </si>
  <si>
    <t>P-REQ-RD-2-3</t>
  </si>
  <si>
    <t>Подразделения ИБ участвуют в создании архитектуры разрабатываемого ПО</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</si>
  <si>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</si>
  <si>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</si>
  <si>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P-REQ-RD-3-2</t>
  </si>
  <si>
    <t>Дополнительные требования по ИБ формируются с учетом результатов анализа рисков</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</si>
  <si>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</si>
  <si>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</si>
  <si>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</si>
  <si>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</si>
  <si>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</si>
  <si>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</si>
  <si>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</si>
  <si>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</si>
  <si>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</si>
  <si>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</si>
  <si>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</si>
  <si>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</si>
  <si>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</si>
  <si>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</si>
  <si>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</si>
  <si>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</si>
  <si>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</si>
  <si>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</si>
  <si>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</si>
  <si>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</si>
  <si>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</si>
  <si>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</si>
  <si>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</si>
  <si>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P-REQ-STDR-App-4-1</t>
  </si>
  <si>
    <t>Выполняется регулярное обновление профилей конфигурирования с учетом risk-based approach</t>
  </si>
  <si>
    <t>P-REQ-STDR-Infr-0-1</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</si>
  <si>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</si>
  <si>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</si>
  <si>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</si>
  <si>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</si>
  <si>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</si>
  <si>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</si>
  <si>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</si>
  <si>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</si>
  <si>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</si>
  <si>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</si>
  <si>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</si>
  <si>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</si>
  <si>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</si>
  <si>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</si>
  <si>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</si>
  <si>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</si>
  <si>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</si>
  <si>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</si>
  <si>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</si>
  <si>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</si>
  <si>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</si>
  <si>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</si>
  <si>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</si>
  <si>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</si>
  <si>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</si>
  <si>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</si>
  <si>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P-DEFECT-MNG-3-2</t>
  </si>
  <si>
    <t>Внедрен и контролируется SLA по исправлению дефектов ИБ</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</si>
  <si>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</si>
  <si>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</si>
  <si>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</si>
  <si>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</si>
  <si>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</si>
  <si>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</si>
  <si>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</si>
  <si>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</si>
  <si>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</si>
  <si>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</si>
  <si>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</si>
  <si>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</si>
  <si>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</si>
  <si>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</si>
  <si>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</si>
  <si>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</si>
  <si>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</si>
  <si>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</si>
  <si>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</si>
  <si>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</si>
  <si>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P-MET-SET-0-1</t>
  </si>
  <si>
    <t>P-MET-SET-2-1</t>
  </si>
  <si>
    <t>SM3.3</t>
  </si>
  <si>
    <t>SM-B-1</t>
  </si>
  <si>
    <t>P-MET-SET-2-2</t>
  </si>
  <si>
    <t>Определены целевые значения по каждой метрике процессов DSO</t>
  </si>
  <si>
    <t>SM-B-2</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</si>
  <si>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</si>
  <si>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</si>
  <si>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</si>
  <si>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</si>
  <si>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</si>
  <si>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</si>
  <si>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</si>
  <si>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</si>
  <si>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</si>
  <si>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</si>
  <si>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SM-B-3</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</si>
  <si>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</si>
  <si>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</si>
  <si>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</si>
  <si>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</si>
  <si>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</si>
  <si>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</si>
  <si>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</si>
  <si>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</si>
  <si>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</si>
  <si>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</si>
  <si>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</si>
  <si>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</si>
  <si>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</si>
  <si>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</si>
  <si>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</si>
  <si>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</si>
  <si>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TA-B-1</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</si>
  <si>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</si>
  <si>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</si>
  <si>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</si>
  <si>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</si>
  <si>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</si>
  <si>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</si>
  <si>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</si>
  <si>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</si>
  <si>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</si>
  <si>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</si>
  <si>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P-ROLE-SC-4-1</t>
  </si>
  <si>
    <t>Security Champion проводит тренинги по безопасной разработке и ИБ в целом для новых разработчиков</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</si>
  <si>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</si>
  <si>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</si>
  <si>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</si>
  <si>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</si>
  <si>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</si>
  <si>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</si>
  <si>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</si>
  <si>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</si>
  <si>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</si>
  <si>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</si>
  <si>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</si>
  <si>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</si>
  <si>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</si>
  <si>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</si>
  <si>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</si>
  <si>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</si>
  <si>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</si>
  <si>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</si>
  <si>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</si>
  <si>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</si>
  <si>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Частично выполняется</t>
  </si>
  <si>
    <t>Применимо</t>
  </si>
  <si>
    <t>Не применимо</t>
  </si>
  <si>
    <t>SM2.1</t>
  </si>
  <si>
    <t>CP3.3</t>
  </si>
  <si>
    <t>CR1.2</t>
  </si>
  <si>
    <t>ST1.1</t>
  </si>
  <si>
    <t>ST2.5</t>
  </si>
  <si>
    <t>ST3.6</t>
  </si>
  <si>
    <t>PT2.2</t>
  </si>
  <si>
    <t>SE3.3</t>
  </si>
  <si>
    <t>SM-A-1</t>
  </si>
  <si>
    <t>SM-A-2</t>
  </si>
  <si>
    <t>Наличие и согласование дорожной карты программы AppSec</t>
  </si>
  <si>
    <t>SM-A-3</t>
  </si>
  <si>
    <t>Постоянное согласование программы AppSec с бизнес-целями организации</t>
  </si>
  <si>
    <t>PC-A-1</t>
  </si>
  <si>
    <t>PC-A-2</t>
  </si>
  <si>
    <t>PC-A-3</t>
  </si>
  <si>
    <t>TA-A-2</t>
  </si>
  <si>
    <t>TA-B-2</t>
  </si>
  <si>
    <t>SR-A-2</t>
  </si>
  <si>
    <t>SR-A-3</t>
  </si>
  <si>
    <t>SR-B-1</t>
  </si>
  <si>
    <t>SR-B-2</t>
  </si>
  <si>
    <t>SR-B-3</t>
  </si>
  <si>
    <t>SA-A-2</t>
  </si>
  <si>
    <t>SA-A-3</t>
  </si>
  <si>
    <t>SA-B-1</t>
  </si>
  <si>
    <t>SA-B-2</t>
  </si>
  <si>
    <t>SA-B-3</t>
  </si>
  <si>
    <t>SD-A-1</t>
  </si>
  <si>
    <t>SD-A-2</t>
  </si>
  <si>
    <t>SD-A-3</t>
  </si>
  <si>
    <t>Задача</t>
  </si>
  <si>
    <t>Единица измерения</t>
  </si>
  <si>
    <t>Норма времени (в часах)</t>
  </si>
  <si>
    <t>Периодичность выполнения</t>
  </si>
  <si>
    <t>Выполняется несколько раз в неделю</t>
  </si>
  <si>
    <t>Выполняется несколько раз в месяц</t>
  </si>
  <si>
    <t>Выполняется несколько раз в квартал</t>
  </si>
  <si>
    <t>Итого в год, часов</t>
  </si>
  <si>
    <t xml:space="preserve">   - Контроль корректности настроек</t>
  </si>
  <si>
    <t>Одна операция</t>
  </si>
  <si>
    <t>X</t>
  </si>
  <si>
    <t xml:space="preserve">   - Корректировка настроек при необходимости</t>
  </si>
  <si>
    <t xml:space="preserve">   - Предоставление доступа</t>
  </si>
  <si>
    <t xml:space="preserve">   - Актуализация прав доступа</t>
  </si>
  <si>
    <t>Единоразовый анализ событий аудита</t>
  </si>
  <si>
    <t xml:space="preserve">   - Контроль настроек и постановка задачи на исправление</t>
  </si>
  <si>
    <t>Одна консультация</t>
  </si>
  <si>
    <t xml:space="preserve">   - Корректировка Ansible playbook для исправления </t>
  </si>
  <si>
    <t xml:space="preserve">   - Проверка резервной копии в СРК</t>
  </si>
  <si>
    <t xml:space="preserve">   - Проверка возможности восстановления из РК</t>
  </si>
  <si>
    <t xml:space="preserve">   - Проверка наличия резервных копий и их целостности</t>
  </si>
  <si>
    <t>Контроль создания  РК</t>
  </si>
  <si>
    <t>Восстановление из РК</t>
  </si>
  <si>
    <t>Один отчет</t>
  </si>
  <si>
    <t>Итого (Ч) для KeyCloak:</t>
  </si>
  <si>
    <t>Итого (Ч-Д) для KeyCloak:</t>
  </si>
  <si>
    <t>Итого (FTE) для KeyCloak:</t>
  </si>
  <si>
    <t>Параметр</t>
  </si>
  <si>
    <t>Значение</t>
  </si>
  <si>
    <t>Часов в неделе</t>
  </si>
  <si>
    <t>Недель в месяце</t>
  </si>
  <si>
    <t>Часов в месяце</t>
  </si>
  <si>
    <t>Месяцев в квартале</t>
  </si>
  <si>
    <t>Часов в квартале</t>
  </si>
  <si>
    <t>Кварталов в году</t>
  </si>
  <si>
    <t>Часов в году</t>
  </si>
  <si>
    <t xml:space="preserve">   - Добавление новой политики</t>
  </si>
  <si>
    <t>Добавление одной политики</t>
  </si>
  <si>
    <t xml:space="preserve">   - Внесение изменений в существующие политики</t>
  </si>
  <si>
    <t>Актуализация одной  политики</t>
  </si>
  <si>
    <t>Итого (Ч) для Kyverno:</t>
  </si>
  <si>
    <t>Итого (Ч-Д) для Kyverno:</t>
  </si>
  <si>
    <t>Итого (FTE) для Kyverno:</t>
  </si>
  <si>
    <t>Актуализация одной сетевой политики</t>
  </si>
  <si>
    <t>Итого (Ч) для Cilium:</t>
  </si>
  <si>
    <t>Итого (Ч-Д) для Cilium:</t>
  </si>
  <si>
    <t>Итого (FTE) для Cilium:</t>
  </si>
  <si>
    <t>Актуализация политики аудита</t>
  </si>
  <si>
    <t>Итого (Ч) для политик аудита Kubernetes:</t>
  </si>
  <si>
    <t>Итого (Ч-Д) для политик аудита Kubernetes:</t>
  </si>
  <si>
    <t>Итого (FTE) для политик аудита Kubernetes:</t>
  </si>
  <si>
    <t>Актуализация политики Falco</t>
  </si>
  <si>
    <t>Итого (Ч) для политик аудита Falco:</t>
  </si>
  <si>
    <t>Итого (Ч-Д) для политик аудита Falco:</t>
  </si>
  <si>
    <t>Итого (FTE) для политик аудита Falco:</t>
  </si>
  <si>
    <t xml:space="preserve">   - Запуск Ansbible для проверки соответствия конфигурации лучшим практикам</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</si>
  <si>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</si>
  <si>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</si>
  <si>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</si>
  <si>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</si>
  <si>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</si>
  <si>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</si>
  <si>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</si>
  <si>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</si>
  <si>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</si>
  <si>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</si>
  <si>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</si>
  <si>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</si>
  <si>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</si>
  <si>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</si>
  <si>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</si>
  <si>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</si>
  <si>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</si>
  <si>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</si>
  <si>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</si>
  <si>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</si>
  <si>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</si>
  <si>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</si>
  <si>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</si>
  <si>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</si>
  <si>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</si>
  <si>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</si>
  <si>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</si>
  <si>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</si>
  <si>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</si>
  <si>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</si>
  <si>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</si>
  <si>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</si>
  <si>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</si>
  <si>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</si>
  <si>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</si>
  <si>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</si>
  <si>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</si>
  <si>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</si>
  <si>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</si>
  <si>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</si>
  <si>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</si>
  <si>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</si>
  <si>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</si>
  <si>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</si>
  <si>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</si>
  <si>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</si>
  <si>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</si>
  <si>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</si>
  <si>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</si>
  <si>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</si>
  <si>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</si>
  <si>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</si>
  <si>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</si>
  <si>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</si>
  <si>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</si>
  <si>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</si>
  <si>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</si>
  <si>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</si>
  <si>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</si>
  <si>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</si>
  <si>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</si>
  <si>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</si>
  <si>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</si>
  <si>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</si>
  <si>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</si>
  <si>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</si>
  <si>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</si>
  <si>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</si>
  <si>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</si>
  <si>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</si>
  <si>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</si>
  <si>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</si>
  <si>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</si>
  <si>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</si>
  <si>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</si>
  <si>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</si>
  <si>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</si>
  <si>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</si>
  <si>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</si>
  <si>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</si>
  <si>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</si>
  <si>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</si>
  <si>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</si>
  <si>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</si>
  <si>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</si>
  <si>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</si>
  <si>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</si>
  <si>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</si>
  <si>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</si>
  <si>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</si>
  <si>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</si>
  <si>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</si>
  <si>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</si>
  <si>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</si>
  <si>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</si>
  <si>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</si>
  <si>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</si>
  <si>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</si>
  <si>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7. Космический</t>
  </si>
  <si>
    <t>T-CODE-SST-4</t>
  </si>
  <si>
    <t>T-PREPROD-DAST-4</t>
  </si>
  <si>
    <t>T-PROD-ACCESS-4</t>
  </si>
  <si>
    <t>T-PROD-VULN-4</t>
  </si>
  <si>
    <t>P-DEFECT-MNG-4</t>
  </si>
  <si>
    <t>P-ROLE-SC-4</t>
  </si>
  <si>
    <t>6. Доверенный</t>
  </si>
  <si>
    <t>T-DEV-SM-4</t>
  </si>
  <si>
    <t>T-DEV-SCM-4</t>
  </si>
  <si>
    <t>T-DEV-SRC-4</t>
  </si>
  <si>
    <t>T-CODE-SC-4</t>
  </si>
  <si>
    <t>T-PREPROD-DAST-3</t>
  </si>
  <si>
    <t>T-PREPROD-SECTEST-3</t>
  </si>
  <si>
    <t>P-EDU-AWR-4</t>
  </si>
  <si>
    <t>P-REQ-CR-4</t>
  </si>
  <si>
    <t>P-DEFECT-CNS-4</t>
  </si>
  <si>
    <t>P-MET-EX-4</t>
  </si>
  <si>
    <t>5. Развитый</t>
  </si>
  <si>
    <t>T-DEV-BLD-3</t>
  </si>
  <si>
    <t>T-DEV-CICD-4</t>
  </si>
  <si>
    <t>T-CODE-SECDN-4</t>
  </si>
  <si>
    <t>T-PROD-SM-4</t>
  </si>
  <si>
    <t>T-PROD-VULN-3</t>
  </si>
  <si>
    <t>P-EDU-AWR-3</t>
  </si>
  <si>
    <t>P-EDU-KB-4</t>
  </si>
  <si>
    <t>P-REQ-TM-4</t>
  </si>
  <si>
    <t>P-REQ-CR-3</t>
  </si>
  <si>
    <t>P-REQ-STDR-Infr-4</t>
  </si>
  <si>
    <t>P-DEFECT-CNS-3</t>
  </si>
  <si>
    <t>4. Продвинутый</t>
  </si>
  <si>
    <t>T-ADI-DEP-3</t>
  </si>
  <si>
    <t>T-ADI-ART-3</t>
  </si>
  <si>
    <t>T-DEV-SCM-3</t>
  </si>
  <si>
    <t>T-DEV-SRC-3</t>
  </si>
  <si>
    <t>T-DEV-CICD-3</t>
  </si>
  <si>
    <t>T-CODE-SST-3</t>
  </si>
  <si>
    <t>T-CODE-SC-3</t>
  </si>
  <si>
    <t>T-CODE-IMG-4</t>
  </si>
  <si>
    <t>T-PREPROD-DAST-2</t>
  </si>
  <si>
    <t>T-PROD-ACCESS-3</t>
  </si>
  <si>
    <t>T-PROD-RUN-3</t>
  </si>
  <si>
    <t>P-EDU-KB-3</t>
  </si>
  <si>
    <t>P-REQ-TM-3</t>
  </si>
  <si>
    <t>P-REQ-RD-3</t>
  </si>
  <si>
    <t>P-DEFECT-MNG-3</t>
  </si>
  <si>
    <t>P-DEFECT-CNS-2</t>
  </si>
  <si>
    <t>P-MET-SET-3</t>
  </si>
  <si>
    <t>P-MET-EX-3</t>
  </si>
  <si>
    <t>P-ROLE-SC-3</t>
  </si>
  <si>
    <t>P-ROLE-RESP-3</t>
  </si>
  <si>
    <t>3. Повышенный</t>
  </si>
  <si>
    <t>T-ADI-DEP-2</t>
  </si>
  <si>
    <t>T-ADI-ART-2</t>
  </si>
  <si>
    <t>T-DEV-COMP-3</t>
  </si>
  <si>
    <t>T-DEV-SM-3</t>
  </si>
  <si>
    <t>T-DEV-BLD-2</t>
  </si>
  <si>
    <t>T-DEV-SCM-2</t>
  </si>
  <si>
    <t>T-DEV-SRC-2</t>
  </si>
  <si>
    <t>T-DEV-CICD-2</t>
  </si>
  <si>
    <t>T-CODE-SST-2</t>
  </si>
  <si>
    <t>T-CODE-IMG-3</t>
  </si>
  <si>
    <t>T-CODE-SECDN-3</t>
  </si>
  <si>
    <t>T-PREPROD-DAST-1</t>
  </si>
  <si>
    <t>T-PREPROD-MANSEC-2</t>
  </si>
  <si>
    <t>T-PROD-SM-3</t>
  </si>
  <si>
    <t>T-PROD-PENTEST-2</t>
  </si>
  <si>
    <t>T-PROD-ACCESS-2</t>
  </si>
  <si>
    <t>T-PROD-NETWORK-3</t>
  </si>
  <si>
    <t>T-PROD-VULN-2</t>
  </si>
  <si>
    <t>T-PROD-EVENTS-3</t>
  </si>
  <si>
    <t>P-EDU-AWR-2</t>
  </si>
  <si>
    <t>P-EDU-KB-2</t>
  </si>
  <si>
    <t>P-REQ-TM-2</t>
  </si>
  <si>
    <t>P-REQ-STDR-Infr-3</t>
  </si>
  <si>
    <t>P-DEFECT-MNG-2</t>
  </si>
  <si>
    <t>P-DEFECT-CNS-1</t>
  </si>
  <si>
    <t>P-MET-SET-2</t>
  </si>
  <si>
    <t>P-MET-EX-2</t>
  </si>
  <si>
    <t>P-ROLE-SC-2</t>
  </si>
  <si>
    <t>P-ROLE-RESP-2</t>
  </si>
  <si>
    <t>2. Базовый</t>
  </si>
  <si>
    <t>T-ADI-DEP-1</t>
  </si>
  <si>
    <t>T-DEV-COMP-2</t>
  </si>
  <si>
    <t>T-DEV-SM-2</t>
  </si>
  <si>
    <t>T-DEV-BLD-1</t>
  </si>
  <si>
    <t>T-DEV-SCM-1</t>
  </si>
  <si>
    <t>T-CODE-SST-1</t>
  </si>
  <si>
    <t>T-CODE-SC-2</t>
  </si>
  <si>
    <t>T-CODE-IMG-2</t>
  </si>
  <si>
    <t>T-CODE-SECDN-2</t>
  </si>
  <si>
    <t>T-CODE-DOCKERFS-2</t>
  </si>
  <si>
    <t>T-PREPROD-PENTEST-2</t>
  </si>
  <si>
    <t>T-PREPROD-SECTEST-2</t>
  </si>
  <si>
    <t>T-PREPROD-MANSEC-1</t>
  </si>
  <si>
    <t>T-PROD-SM-2</t>
  </si>
  <si>
    <t>T-PROD-PENTEST-1</t>
  </si>
  <si>
    <t>T-PROD-NETWORK-2</t>
  </si>
  <si>
    <t>T-PROD-RUN-2</t>
  </si>
  <si>
    <t>T-PROD-VULN-1</t>
  </si>
  <si>
    <t>T-PROD-EVENTS-2</t>
  </si>
  <si>
    <t>P-REQ-TM-1</t>
  </si>
  <si>
    <t>P-REQ-RD-2</t>
  </si>
  <si>
    <t>P-REQ-CR-2</t>
  </si>
  <si>
    <t>P-REQ-STDR-Infr-2</t>
  </si>
  <si>
    <t>P-DEFECT-MNG-1</t>
  </si>
  <si>
    <t>1. Минимальный</t>
  </si>
  <si>
    <t>T-ADI-ART-1</t>
  </si>
  <si>
    <t>T-DEV-COMP-1</t>
  </si>
  <si>
    <t>T-DEV-SM-1</t>
  </si>
  <si>
    <t>T-DEV-SRC-1</t>
  </si>
  <si>
    <t>T-DEV-CICD-1</t>
  </si>
  <si>
    <t>T-CODE-SC-1</t>
  </si>
  <si>
    <t>T-CODE-IMG-1</t>
  </si>
  <si>
    <t>T-CODE-SECDN-1</t>
  </si>
  <si>
    <t>T-CODE-DOCKERFS-1</t>
  </si>
  <si>
    <t>T-PREPROD-PENTEST-1</t>
  </si>
  <si>
    <t>T-PREPROD-SECTEST-1</t>
  </si>
  <si>
    <t>T-PROD-SM-1</t>
  </si>
  <si>
    <t>T-PROD-ACCESS-1</t>
  </si>
  <si>
    <t>T-PROD-NETWORK-1</t>
  </si>
  <si>
    <t>P-EDU-AWR-1</t>
  </si>
  <si>
    <t>P-EDU-KB-1</t>
  </si>
  <si>
    <t>P-REQ-RD-1</t>
  </si>
  <si>
    <t>P-REQ-CR-1</t>
  </si>
  <si>
    <t>P-REQ-STDR-Infr-1</t>
  </si>
  <si>
    <t>P-ROLE-SC-1</t>
  </si>
  <si>
    <t>P-ROLE-RESP-1</t>
  </si>
  <si>
    <t>0. Хаос</t>
  </si>
  <si>
    <t>T-ADI-DEP-0</t>
  </si>
  <si>
    <t>T-ADI-ART-0</t>
  </si>
  <si>
    <t>T-DEV-COMP-0</t>
  </si>
  <si>
    <t>T-DEV-SM-0</t>
  </si>
  <si>
    <t>T-DEV-BLD-0</t>
  </si>
  <si>
    <t>T-DEV-SCM-0</t>
  </si>
  <si>
    <t>T-DEV-SRC-0</t>
  </si>
  <si>
    <t>T-DEV-CICD-0</t>
  </si>
  <si>
    <t>T-CODE-SST-0</t>
  </si>
  <si>
    <t>T-CODE-SC-0</t>
  </si>
  <si>
    <t>T-CODE-IMG-0</t>
  </si>
  <si>
    <t>T-CODE-SECDN-0</t>
  </si>
  <si>
    <t>T-CODE-DOCKERFS-0</t>
  </si>
  <si>
    <t>T-PREPROD-DAST-0</t>
  </si>
  <si>
    <t>T-PREPROD-PENTEST-0</t>
  </si>
  <si>
    <t>T-PREPROD-SECTEST-0</t>
  </si>
  <si>
    <t>T-PREPROD-MANSEC-0</t>
  </si>
  <si>
    <t>T-PROD-SM-0</t>
  </si>
  <si>
    <t>T-PROD-PENTEST-0</t>
  </si>
  <si>
    <t>T-PROD-ACCESS-0</t>
  </si>
  <si>
    <t>T-PROD-NETWORK-0</t>
  </si>
  <si>
    <t>T-PROD-RUN-0</t>
  </si>
  <si>
    <t>T-PROD-VULN-0</t>
  </si>
  <si>
    <t>T-PROD-EVENTS-0</t>
  </si>
  <si>
    <t>P-EDU-AWR-0</t>
  </si>
  <si>
    <t>P-EDU-KB-0</t>
  </si>
  <si>
    <t>P-REQ-TM-0</t>
  </si>
  <si>
    <t>P-REQ-RD-0</t>
  </si>
  <si>
    <t>P-REQ-CR-0</t>
  </si>
  <si>
    <t>P-REQ-STDR-App-0</t>
  </si>
  <si>
    <t>P-REQ-STDR-Infr-0</t>
  </si>
  <si>
    <t>P-DEFECT-MNG-0</t>
  </si>
  <si>
    <t>P-DEFECT-CNS-0</t>
  </si>
  <si>
    <t>P-MET-SET-0</t>
  </si>
  <si>
    <t>P-MET-EX-0</t>
  </si>
  <si>
    <t>P-ROLE-SC-0</t>
  </si>
  <si>
    <t>P-ROLE-RESP-0</t>
  </si>
  <si>
    <t>5. Развитие</t>
  </si>
  <si>
    <t>T-ADI-DEP-4</t>
  </si>
  <si>
    <t>T-ADI-ART-4</t>
  </si>
  <si>
    <t>T-DEV-BLD-4</t>
  </si>
  <si>
    <t>T-PREPROD-PENTEST-4</t>
  </si>
  <si>
    <t>T-PREPROD-VULN-0</t>
  </si>
  <si>
    <t>T-PREPROD-VULN-1</t>
  </si>
  <si>
    <t>T-PREPROD-VULN-2</t>
  </si>
  <si>
    <t>T-PREPROD-VULN-3</t>
  </si>
  <si>
    <t>T-PREPROD-VULN-4</t>
  </si>
  <si>
    <t>T-PROD-DAST-0</t>
  </si>
  <si>
    <t>T-PROD-DAST-1</t>
  </si>
  <si>
    <t>T-PROD-DAST-2</t>
  </si>
  <si>
    <t>T-PROD-DAST-3</t>
  </si>
  <si>
    <t>T-PROD-DAST-4</t>
  </si>
  <si>
    <t>T-PROD-PENTEST-3</t>
  </si>
  <si>
    <t>T-PROD-PENTEST-4</t>
  </si>
  <si>
    <t>T-PROD-RUN-1</t>
  </si>
  <si>
    <t>P-REQ-STDR-App-1</t>
  </si>
  <si>
    <t>P-REQ-STDR-App-2</t>
  </si>
  <si>
    <t>P-REQ-STDR-App-3</t>
  </si>
  <si>
    <t>P-REQ-STDR-App-4</t>
  </si>
  <si>
    <t>Практика</t>
  </si>
  <si>
    <t>Q1</t>
  </si>
  <si>
    <t>Q2</t>
  </si>
  <si>
    <t>Q3</t>
  </si>
  <si>
    <t>Q4</t>
  </si>
  <si>
    <r>
      <t>Q1</t>
    </r>
    <r>
      <rPr>
        <sz val="8"/>
        <color theme="1"/>
        <rFont val="Calibri"/>
        <family val="2"/>
        <charset val="204"/>
        <scheme val="minor"/>
      </rPr>
      <t> </t>
    </r>
  </si>
  <si>
    <t>Внедрение решения OSA\SCA</t>
  </si>
  <si>
    <t>Внедрение и настройка решения класса XDR</t>
  </si>
  <si>
    <r>
      <t>Внедрение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</si>
  <si>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8"/>
        <color theme="1"/>
        <rFont val="Calibri"/>
        <family val="2"/>
        <charset val="204"/>
        <scheme val="minor"/>
      </rPr>
      <t>  </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</si>
  <si>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t>
  </si>
  <si>
    <r>
      <t>Харденинг SCM, настройка RBAC</t>
    </r>
    <r>
      <rPr>
        <sz val="8"/>
        <color theme="1"/>
        <rFont val="Calibri"/>
        <family val="2"/>
        <charset val="204"/>
        <scheme val="minor"/>
      </rPr>
      <t>  </t>
    </r>
  </si>
  <si>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</si>
  <si>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Внедрение решения SAST</t>
  </si>
  <si>
    <r>
      <t>Внедрение решения OSA\SCA</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</si>
  <si>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</si>
  <si>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</si>
  <si>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</si>
  <si>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</si>
  <si>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</si>
  <si>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</si>
  <si>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</si>
  <si>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t xml:space="preserve">Внедрение решения Container security. </t>
  </si>
  <si>
    <r>
      <t>Настройка admission policy</t>
    </r>
    <r>
      <rPr>
        <sz val="8"/>
        <color theme="1"/>
        <rFont val="Calibri"/>
        <family val="2"/>
        <charset val="204"/>
        <scheme val="minor"/>
      </rPr>
      <t> </t>
    </r>
  </si>
  <si>
    <t>Настройка admission policy</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</si>
  <si>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</si>
  <si>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</si>
  <si>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</si>
  <si>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</si>
  <si>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</si>
  <si>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</si>
  <si>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</si>
  <si>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Внедрить решение Secret detection</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</si>
  <si>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</si>
  <si>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</si>
  <si>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</si>
  <si>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</si>
  <si>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</si>
  <si>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</si>
  <si>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</si>
  <si>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</si>
  <si>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</si>
  <si>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</si>
  <si>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</si>
  <si>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</si>
  <si>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</si>
  <si>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</si>
  <si>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</si>
  <si>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</si>
  <si>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</si>
  <si>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</si>
  <si>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</si>
  <si>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</si>
  <si>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</si>
  <si>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</si>
  <si>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</si>
  <si>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</si>
  <si>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</si>
  <si>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</si>
  <si>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</si>
  <si>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</si>
  <si>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</si>
  <si>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</si>
  <si>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</si>
  <si>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</si>
  <si>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</si>
  <si>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</si>
  <si>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</si>
  <si>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</si>
  <si>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</si>
  <si>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</si>
  <si>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</si>
  <si>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</si>
  <si>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</si>
  <si>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</si>
  <si>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</si>
  <si>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</si>
  <si>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</si>
  <si>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</si>
  <si>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</si>
  <si>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</si>
  <si>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</si>
  <si>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</si>
  <si>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</si>
  <si>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</si>
  <si>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</si>
  <si>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</si>
  <si>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</si>
  <si>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</si>
  <si>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</si>
  <si>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</si>
  <si>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</si>
  <si>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</si>
  <si>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</si>
  <si>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</si>
  <si>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</si>
  <si>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</si>
  <si>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</si>
  <si>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</si>
  <si>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</si>
  <si>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</si>
  <si>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</si>
  <si>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</si>
  <si>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</si>
  <si>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</si>
  <si>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</si>
  <si>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</si>
  <si>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</si>
  <si>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</si>
  <si>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</si>
  <si>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</si>
  <si>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</si>
  <si>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</si>
  <si>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</si>
  <si>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</si>
  <si>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</si>
  <si>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</si>
  <si>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</si>
  <si>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</si>
  <si>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</si>
  <si>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</si>
  <si>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</si>
  <si>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</si>
  <si>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</si>
  <si>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</si>
  <si>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</si>
  <si>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</si>
  <si>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</si>
  <si>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</si>
  <si>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</si>
  <si>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</si>
  <si>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</si>
  <si>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</si>
  <si>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</si>
  <si>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</si>
  <si>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</si>
  <si>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</si>
  <si>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</si>
  <si>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</si>
  <si>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</si>
  <si>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</si>
  <si>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</si>
  <si>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</si>
  <si>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</si>
  <si>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</si>
  <si>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</si>
  <si>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</si>
  <si>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</si>
  <si>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</si>
  <si>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</si>
  <si>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</si>
  <si>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</si>
  <si>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</si>
  <si>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</si>
  <si>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</si>
  <si>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</si>
  <si>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</si>
  <si>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</si>
  <si>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</si>
  <si>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</si>
  <si>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</si>
  <si>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</si>
  <si>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</si>
  <si>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</si>
  <si>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</si>
  <si>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</si>
  <si>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</si>
  <si>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</si>
  <si>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</si>
  <si>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</si>
  <si>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</si>
  <si>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</si>
  <si>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</si>
  <si>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</si>
  <si>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</si>
  <si>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</si>
  <si>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</si>
  <si>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</si>
  <si>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</si>
  <si>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</si>
  <si>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</si>
  <si>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</si>
  <si>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</si>
  <si>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</si>
  <si>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</si>
  <si>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</si>
  <si>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</si>
  <si>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</si>
  <si>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</si>
  <si>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</si>
  <si>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</si>
  <si>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</si>
  <si>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</si>
  <si>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</si>
  <si>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</si>
  <si>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</si>
  <si>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</si>
  <si>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</si>
  <si>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</si>
  <si>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</si>
  <si>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</si>
  <si>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</si>
  <si>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</si>
  <si>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</si>
  <si>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</si>
  <si>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</si>
  <si>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</si>
  <si>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</si>
  <si>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2. Графическая схема процесса запроса доступа к Hashicorp vault</t>
  </si>
  <si>
    <t>Приложение № 3. Графическая схема процесса запроса на создание AppRole</t>
  </si>
  <si>
    <t>Приложение № 4. Графическая схема процесса создания заявки на создание k8s role</t>
  </si>
  <si>
    <t>Приложение № 5.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</si>
  <si>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</si>
  <si>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</si>
  <si>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</si>
  <si>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</si>
  <si>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</si>
  <si>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</si>
  <si>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</si>
  <si>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</si>
  <si>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</si>
  <si>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</si>
  <si>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</si>
  <si>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</si>
  <si>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ИБ тестирование, DAST и SLA по дефектам</t>
  </si>
  <si>
    <t>Регламент проведения пентестов</t>
  </si>
  <si>
    <t>Стандарт конфигурации инфраструктуры</t>
  </si>
  <si>
    <t>Стандарт конфигурации разрабатываемого ПО</t>
  </si>
  <si>
    <t>На конфлюенс для каждого ПО отдельно</t>
  </si>
  <si>
    <t>Стандарт написания документации</t>
  </si>
  <si>
    <t>Методика моделирования угроз</t>
  </si>
  <si>
    <t>Регламент повышения осведомленности в области безопасной разработки</t>
  </si>
  <si>
    <t>Описание программы Bug Bounty</t>
  </si>
  <si>
    <t>Опционально</t>
  </si>
  <si>
    <t>Governance</t>
  </si>
  <si>
    <t>Design</t>
  </si>
  <si>
    <t>Implementation</t>
  </si>
  <si>
    <t>Verification</t>
  </si>
  <si>
    <t>Operations</t>
  </si>
  <si>
    <t>Эксплуатация</t>
  </si>
  <si>
    <t>Threat Assessment</t>
  </si>
  <si>
    <t>Secure Build</t>
  </si>
  <si>
    <t>Build Process</t>
  </si>
  <si>
    <t>Policy &amp; Compliance</t>
  </si>
  <si>
    <t>Secure Deployment</t>
  </si>
  <si>
    <t>Defect Management</t>
  </si>
  <si>
    <t>Security Testing</t>
  </si>
  <si>
    <t>T-DEV-REG-4</t>
  </si>
  <si>
    <t>P-REQ-STDR-4</t>
  </si>
  <si>
    <t>T-DEV-REG-3</t>
  </si>
  <si>
    <t>T-DEV-REG-2</t>
  </si>
  <si>
    <t>P-REQ-STDR-3</t>
  </si>
  <si>
    <t>T-DEV-REG-1</t>
  </si>
  <si>
    <t>P-REQ-STDR-2</t>
  </si>
  <si>
    <t>P-REQ-STDR-1</t>
  </si>
  <si>
    <t>P-REQ-STDR-0</t>
  </si>
  <si>
    <t>T-DEV-REG-0</t>
  </si>
  <si>
    <t>Важность \ критичность практики</t>
  </si>
  <si>
    <t>Важно</t>
  </si>
  <si>
    <t>Не очень важно</t>
  </si>
  <si>
    <t>Совсем не важно</t>
  </si>
  <si>
    <t>SR1.5</t>
  </si>
  <si>
    <t>SR1.5
SE3.6</t>
  </si>
  <si>
    <t>CMVM1.1</t>
  </si>
  <si>
    <t>SM3.4</t>
  </si>
  <si>
    <t>SM3.5</t>
  </si>
  <si>
    <t>CR3.2</t>
  </si>
  <si>
    <t>CMVM3.4</t>
  </si>
  <si>
    <t>PT3.1
CMVM3.3</t>
  </si>
  <si>
    <t>CMVM3.5</t>
  </si>
  <si>
    <t>SE3.3
CMVM1.1</t>
  </si>
  <si>
    <t>T1.1
T2.9</t>
  </si>
  <si>
    <t>T2.12</t>
  </si>
  <si>
    <t>SR1.1
SR1.2</t>
  </si>
  <si>
    <t>AA1.4</t>
  </si>
  <si>
    <t>AA1.1</t>
  </si>
  <si>
    <t>AM2.1</t>
  </si>
  <si>
    <t>SFD1.2</t>
  </si>
  <si>
    <t>CP2.3</t>
  </si>
  <si>
    <t>SM1.4
SM2.2</t>
  </si>
  <si>
    <t>SM1.4</t>
  </si>
  <si>
    <t>PT1.2
CMVM1.3
CMVM3.1</t>
  </si>
  <si>
    <t>SM3.1</t>
  </si>
  <si>
    <t>SM3.1
CR2.8</t>
  </si>
  <si>
    <t>Т1.8</t>
  </si>
  <si>
    <t>Осуществляется регулярная замена устаревшего неподдерживаемого производителями ПО для компонентов инфраструктуры PREPROD (среды тестирования и разработки ПО)</t>
  </si>
  <si>
    <t>OM-B-2</t>
  </si>
  <si>
    <t>SB-B-3</t>
  </si>
  <si>
    <t>SB-A-2</t>
  </si>
  <si>
    <t>SB-A-3</t>
  </si>
  <si>
    <t>SD-B-1</t>
  </si>
  <si>
    <t>SD-B-3</t>
  </si>
  <si>
    <t>SB-A-1
SB-A-2</t>
  </si>
  <si>
    <t>ST-A-1</t>
  </si>
  <si>
    <t>ST-A-3</t>
  </si>
  <si>
    <t>ST-A-2</t>
  </si>
  <si>
    <t>6. Экспертный</t>
  </si>
  <si>
    <t>IM-A-2</t>
  </si>
  <si>
    <t>IM-B-2</t>
  </si>
  <si>
    <t>SD-B-2</t>
  </si>
  <si>
    <t>ST-B-2</t>
  </si>
  <si>
    <t>ST-B-1</t>
  </si>
  <si>
    <t>RT-A-1</t>
  </si>
  <si>
    <t>RT-B-2</t>
  </si>
  <si>
    <t>Проводится анализ безопасности инструментов безопасной разработки (анализируются, например, инструменты SAST или OSA\SCA на предмет наличия в них уязвимостей или дефектов - можно ли без авторизации "украсть" отчеты, конфиги и пр)</t>
  </si>
  <si>
    <t>Производится установка обновлений на элементы инфраструктуры, в т.ч. устранение выявленных уязвимостей</t>
  </si>
  <si>
    <t>Проводятся Red Team \ Purple Team учения с привлечением разработчиков</t>
  </si>
  <si>
    <t>Используются средства контроля Runtime для сред контейнеризации (Kyverno, OPA gatekeeper, pod security admission, другие валидаторы) со стандартными настройками</t>
  </si>
  <si>
    <t>ПРИМЕР!</t>
  </si>
  <si>
    <t>1. Контроль корректности текущих настроек и конфигурации</t>
  </si>
  <si>
    <t>12. Актуализация и анализ сетевых политик</t>
  </si>
  <si>
    <t>11. Актуализация прав доступа настроенных в кластерах Kubernetes (RBAC)</t>
  </si>
  <si>
    <t xml:space="preserve">10. Контроль резервного копирования </t>
  </si>
  <si>
    <t>9. Масштабирование решения</t>
  </si>
  <si>
    <t>8. Обновление ПО</t>
  </si>
  <si>
    <t>7. Контроль соответствия узлов кластера лучшим практикам CIS</t>
  </si>
  <si>
    <t>6. Подготовка отчетов</t>
  </si>
  <si>
    <t>5. Анализ событий аудита</t>
  </si>
  <si>
    <t>3. Настройка подписки на события в кластере Kubernetes</t>
  </si>
  <si>
    <t>KeyCloak</t>
  </si>
  <si>
    <t>2. Предоставление доступа к ресурсам кластера  Kubernetes</t>
  </si>
  <si>
    <t>3. Контроль резервного копирования</t>
  </si>
  <si>
    <t>4. Создание отчетов</t>
  </si>
  <si>
    <t>5. Обновление ПО</t>
  </si>
  <si>
    <t>6. Анализ событий аудита</t>
  </si>
  <si>
    <t>7. Масштабирование системы</t>
  </si>
  <si>
    <t>Kyverno</t>
  </si>
  <si>
    <t>2. Проверка корректности резервного копирования</t>
  </si>
  <si>
    <t>3. Создание отчетов</t>
  </si>
  <si>
    <t>4. Настройка политик</t>
  </si>
  <si>
    <t>5. Масштабирование</t>
  </si>
  <si>
    <t>6. Обновление ПО</t>
  </si>
  <si>
    <t>7. Контроль целостности контейнеров</t>
  </si>
  <si>
    <t>Cilium</t>
  </si>
  <si>
    <t>3. Внесение изменений в настройки политик</t>
  </si>
  <si>
    <t>4. Масштабирование</t>
  </si>
  <si>
    <t>Политики аудита Kubernetes</t>
  </si>
  <si>
    <t>Falco</t>
  </si>
  <si>
    <t>2. Внесение изменений в настройки политик</t>
  </si>
  <si>
    <t>3. Проверка корректности резервного копирования</t>
  </si>
  <si>
    <t>5. Обновление</t>
  </si>
  <si>
    <t>7. Подготовка отчетов</t>
  </si>
  <si>
    <t>OPA</t>
  </si>
  <si>
    <t>2. Проверка корректности резервного  копирования</t>
  </si>
  <si>
    <t>DCT</t>
  </si>
  <si>
    <t>1. Выполнение и отзыв электронных подписей</t>
  </si>
  <si>
    <t>2. Контроль коррректности текущих настроек и конфигурации</t>
  </si>
  <si>
    <t>3. Масштабирование</t>
  </si>
  <si>
    <t>Котроль безопасных настроек Docker</t>
  </si>
  <si>
    <t>2. Проверка коррректности резервного копирования Ansible playbook</t>
  </si>
  <si>
    <t>Часов для одного FTE в год</t>
  </si>
  <si>
    <t>Итого FTE нужно</t>
  </si>
  <si>
    <t>Всегда нужно округлять в бОльшую сторону</t>
  </si>
  <si>
    <t>При выполнении Pull/Merge request предоставляется список всех уязвимостей используемых зависимостей.
Это может быть реализовано с помощью SCA решения</t>
  </si>
  <si>
    <t>Выполняется верификация цифровой подписи SBOM перед использованием зависимостей в сборке.
Это может быть реализовано с помощью SCA решения</t>
  </si>
  <si>
    <t>Удаленный доступ к инструментам разработки возможен либо с корпоративных устройств с использованием MDM, либо через промежуточные\проксирующие системы, например, VDI или PAM.</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</si>
  <si>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Случаи использования hardcoded секретов известны команде ИБ и запланирован отказ от их использования</t>
  </si>
  <si>
    <t>Проводятся пентесты Preprod среды методом "черный ящик" (пентестер не знает ничего об атакуемой Preprod среде, кроме базовой информации о ней - доменные имена, ip-адреса)</t>
  </si>
  <si>
    <t>Проводятся пентесты методом "серый ящик" (пентестер знает все об атакуемой Preprod среде - архитектуру среды и анализируемого ПО, их версии, имеет доступ к исходному коду ПО и пр.)</t>
  </si>
  <si>
    <t>Более 20 % тестов функций ИБ-тестирования автоматизированы</t>
  </si>
  <si>
    <t>Проводятся пентесты Prod среды методом "черный ящик" (пентестер не знает ничего об атакуемой Prod среде, кроме базовой информации о ней - доменные имена, ip-адреса)</t>
  </si>
  <si>
    <t>Проводятся пентесты методом "серый ящик" (пентестер знает все об атакуемой Prod среде - архитектуру среды и анализируемого ПО, их версии, имеет доступ к исходному коду ПО и пр.)</t>
  </si>
  <si>
    <t>Security Champion участвует в разработке PoC и тестировании новых инструментов ИБ</t>
  </si>
  <si>
    <t>Проводится анализ кода на наличие аномалий, релевантных организации (например, commit содержит слишком значительные изменения объемов кода или в commit'ов слишком много в определенный промежуток времени)</t>
  </si>
  <si>
    <t>Выполняется шифрование всех артефактов в registry</t>
  </si>
  <si>
    <t>Комментарий</t>
  </si>
  <si>
    <t>Secret Management</t>
  </si>
  <si>
    <t xml:space="preserve">Коэффициент расчета FTE </t>
  </si>
  <si>
    <t>Отпуски, болезни и прочее</t>
  </si>
  <si>
    <t>247 рабочих дней в году</t>
  </si>
  <si>
    <t>Язык разработки</t>
  </si>
  <si>
    <t>Коэффициент сложности</t>
  </si>
  <si>
    <t xml:space="preserve">Тип приложения </t>
  </si>
  <si>
    <t>Коэффициент сложности приложения</t>
  </si>
  <si>
    <t>Количество строк кода (в тысячах)</t>
  </si>
  <si>
    <t>Частота релизов (кол-во раз в год)</t>
  </si>
  <si>
    <t>Это приложение сканирует SAST?</t>
  </si>
  <si>
    <t>Это приложение сканирует DAST?</t>
  </si>
  <si>
    <t>Это приложение сканирует OSA\SCA?</t>
  </si>
  <si>
    <t>Образы контейнеров этого приложения анализируются?</t>
  </si>
  <si>
    <t>Затрачиваемое время на анализ результатов AppSec'ом, часов в год</t>
  </si>
  <si>
    <t>Есть и используется ли в компании ASOC?</t>
  </si>
  <si>
    <t>Итого сколько нужно AppSec'ов</t>
  </si>
  <si>
    <t>Да</t>
  </si>
  <si>
    <t>Приложение 1</t>
  </si>
  <si>
    <t>веб-приложение</t>
  </si>
  <si>
    <t>Нет</t>
  </si>
  <si>
    <t>C#</t>
  </si>
  <si>
    <t>мобильное приложение</t>
  </si>
  <si>
    <t>Kotlin</t>
  </si>
  <si>
    <t>Количество рабочих часов в году</t>
  </si>
  <si>
    <t>Приложение 4</t>
  </si>
  <si>
    <t>Python</t>
  </si>
  <si>
    <t>Коэффициент расчета FTE (отпуски, болезни и прочее)</t>
  </si>
  <si>
    <t>Приложение 5</t>
  </si>
  <si>
    <t>Приложение 6</t>
  </si>
  <si>
    <t>Приложение 7</t>
  </si>
  <si>
    <t>Приложение 8</t>
  </si>
  <si>
    <t>Ограничения</t>
  </si>
  <si>
    <t>Приложение 9</t>
  </si>
  <si>
    <t>СРЕДНЕЕ время обработки 1-го найденного дефекта\уязвимости, часов</t>
  </si>
  <si>
    <t>3 минуты</t>
  </si>
  <si>
    <t>Приложение 10</t>
  </si>
  <si>
    <t>SAST. СРЕДНЕЕ количество дефектов на 1000 строк кода</t>
  </si>
  <si>
    <t>Приложение 11</t>
  </si>
  <si>
    <t>DAST. СРЕДНЕЕ количество дефектов на 1000 строк кода</t>
  </si>
  <si>
    <t>Приложение 12</t>
  </si>
  <si>
    <t>Приложение 13</t>
  </si>
  <si>
    <t>Приложение 14</t>
  </si>
  <si>
    <t>Приложение 15</t>
  </si>
  <si>
    <t>Тип приложения</t>
  </si>
  <si>
    <t>Сложность динамического анализа (от 1 до 2)</t>
  </si>
  <si>
    <t>Приложение 16</t>
  </si>
  <si>
    <t>Приложение 17</t>
  </si>
  <si>
    <t>Приложение 18</t>
  </si>
  <si>
    <t>толстое приложение</t>
  </si>
  <si>
    <t>Приложение 19</t>
  </si>
  <si>
    <t>Приложение 20</t>
  </si>
  <si>
    <t>Приложение 21</t>
  </si>
  <si>
    <t>Приложение 22</t>
  </si>
  <si>
    <t>ЯП</t>
  </si>
  <si>
    <t>коэф. Сложности (от 1 до 2)</t>
  </si>
  <si>
    <t>Приложение 23</t>
  </si>
  <si>
    <t>ABAP</t>
  </si>
  <si>
    <t>Приложение 24</t>
  </si>
  <si>
    <t>Apex</t>
  </si>
  <si>
    <t>Приложение 25</t>
  </si>
  <si>
    <t>Приложение 26</t>
  </si>
  <si>
    <t>C/C++</t>
  </si>
  <si>
    <t>Приложение 27</t>
  </si>
  <si>
    <t>COBOL</t>
  </si>
  <si>
    <t>Приложение 28</t>
  </si>
  <si>
    <t>Dart</t>
  </si>
  <si>
    <t>Приложение 29</t>
  </si>
  <si>
    <t>Delphi</t>
  </si>
  <si>
    <t>Приложение 30</t>
  </si>
  <si>
    <t>Groovy</t>
  </si>
  <si>
    <t>Приложение 31</t>
  </si>
  <si>
    <t>HTML</t>
  </si>
  <si>
    <t>Приложение 32</t>
  </si>
  <si>
    <t>Приложение 33</t>
  </si>
  <si>
    <t>Java</t>
  </si>
  <si>
    <t>Приложение 34</t>
  </si>
  <si>
    <t>JavaScript</t>
  </si>
  <si>
    <t>Приложение 35</t>
  </si>
  <si>
    <t>LotusScript</t>
  </si>
  <si>
    <t>Приложение 36</t>
  </si>
  <si>
    <t>Objective-C</t>
  </si>
  <si>
    <t>Приложение 37</t>
  </si>
  <si>
    <t>Pascal</t>
  </si>
  <si>
    <t>Приложение 38</t>
  </si>
  <si>
    <t>PHP</t>
  </si>
  <si>
    <t>Приложение 39</t>
  </si>
  <si>
    <t>PL/SQL</t>
  </si>
  <si>
    <t>Приложение 40</t>
  </si>
  <si>
    <t>Perl</t>
  </si>
  <si>
    <t>Приложение 41</t>
  </si>
  <si>
    <t>Ruby</t>
  </si>
  <si>
    <t>Приложение 42</t>
  </si>
  <si>
    <t>Rust</t>
  </si>
  <si>
    <t>Приложение 43</t>
  </si>
  <si>
    <t>Scala</t>
  </si>
  <si>
    <t>Приложение 44</t>
  </si>
  <si>
    <t>Solidity</t>
  </si>
  <si>
    <t>Приложение 45</t>
  </si>
  <si>
    <t>Swift</t>
  </si>
  <si>
    <t>Приложение 46</t>
  </si>
  <si>
    <t>T-SQL</t>
  </si>
  <si>
    <t>Приложение 47</t>
  </si>
  <si>
    <t>TypeScript</t>
  </si>
  <si>
    <t>Приложение 48</t>
  </si>
  <si>
    <t>VB.NET</t>
  </si>
  <si>
    <t>Приложение 49</t>
  </si>
  <si>
    <t>VBA</t>
  </si>
  <si>
    <t>Приложение 50</t>
  </si>
  <si>
    <t>VBScript</t>
  </si>
  <si>
    <t>Приложение 51</t>
  </si>
  <si>
    <t>Visual Basic 6</t>
  </si>
  <si>
    <t>Приложение 52</t>
  </si>
  <si>
    <t>Vyper</t>
  </si>
  <si>
    <t>Приложение 53</t>
  </si>
  <si>
    <t>1C</t>
  </si>
  <si>
    <t>Приложение 54</t>
  </si>
  <si>
    <t>react</t>
  </si>
  <si>
    <t>Приложение 55</t>
  </si>
  <si>
    <t>Golang</t>
  </si>
  <si>
    <t>Приложение 56</t>
  </si>
  <si>
    <t>Приложение 57</t>
  </si>
  <si>
    <t>Приложение 58</t>
  </si>
  <si>
    <t>Приложение 59</t>
  </si>
  <si>
    <t>Приложение 60</t>
  </si>
  <si>
    <t>Приложение 61</t>
  </si>
  <si>
    <t>Приложение 62</t>
  </si>
  <si>
    <t>Приложение 63</t>
  </si>
  <si>
    <t>Приложение 64</t>
  </si>
  <si>
    <t>Приложение 65</t>
  </si>
  <si>
    <t>Приложение 66</t>
  </si>
  <si>
    <t>Приложение 67</t>
  </si>
  <si>
    <t>Приложение 68</t>
  </si>
  <si>
    <t>Приложение 69</t>
  </si>
  <si>
    <t>Приложение 70</t>
  </si>
  <si>
    <t>Приложение 71</t>
  </si>
  <si>
    <t>Приложение 72</t>
  </si>
  <si>
    <t>Приложение 73</t>
  </si>
  <si>
    <t>Приложение 74</t>
  </si>
  <si>
    <t>Приложение 75</t>
  </si>
  <si>
    <t>Приложение 76</t>
  </si>
  <si>
    <t>Приложение 77</t>
  </si>
  <si>
    <t>Приложение 78</t>
  </si>
  <si>
    <t>Приложение 79</t>
  </si>
  <si>
    <t>Приложение 80</t>
  </si>
  <si>
    <t>Приложение 81</t>
  </si>
  <si>
    <t>Приложение 82</t>
  </si>
  <si>
    <t>Приложение 83</t>
  </si>
  <si>
    <t>Приложение 84</t>
  </si>
  <si>
    <t>Приложение 85</t>
  </si>
  <si>
    <t>Приложение 86</t>
  </si>
  <si>
    <t>Приложение 87</t>
  </si>
  <si>
    <t>Приложение 88</t>
  </si>
  <si>
    <t>Приложение 89</t>
  </si>
  <si>
    <t>Приложение 90</t>
  </si>
  <si>
    <t>Приложение 91</t>
  </si>
  <si>
    <t>Приложение 92</t>
  </si>
  <si>
    <t>Приложение 93</t>
  </si>
  <si>
    <t>Приложение 94</t>
  </si>
  <si>
    <t>Приложение 95</t>
  </si>
  <si>
    <t>Приложение 96</t>
  </si>
  <si>
    <t>Приложение 97</t>
  </si>
  <si>
    <t>Приложение 98</t>
  </si>
  <si>
    <t>Приложение 99</t>
  </si>
  <si>
    <t>Приложение 100</t>
  </si>
  <si>
    <t>Приложение 101</t>
  </si>
  <si>
    <t>Приложение 102</t>
  </si>
  <si>
    <t>Приложение 103</t>
  </si>
  <si>
    <t>Приложение 104</t>
  </si>
  <si>
    <t>Приложение 105</t>
  </si>
  <si>
    <t>Приложение 106</t>
  </si>
  <si>
    <t>Приложение 107</t>
  </si>
  <si>
    <t>Приложение 108</t>
  </si>
  <si>
    <t>Приложение 109</t>
  </si>
  <si>
    <t>Приложение 110</t>
  </si>
  <si>
    <t>Приложение 111</t>
  </si>
  <si>
    <t>Приложение 112</t>
  </si>
  <si>
    <t>Приложение 113</t>
  </si>
  <si>
    <t>Приложение 114</t>
  </si>
  <si>
    <t>Приложение 115</t>
  </si>
  <si>
    <t>Приложение 116</t>
  </si>
  <si>
    <t>Приложение 117</t>
  </si>
  <si>
    <t>Приложение 118</t>
  </si>
  <si>
    <t>Приложение 119</t>
  </si>
  <si>
    <t>Приложение 120</t>
  </si>
  <si>
    <t>Приложение 121</t>
  </si>
  <si>
    <t>Приложение 122</t>
  </si>
  <si>
    <t>Приложение 123</t>
  </si>
  <si>
    <t>Приложение 124</t>
  </si>
  <si>
    <t>Приложение 125</t>
  </si>
  <si>
    <t>Приложение 126</t>
  </si>
  <si>
    <t>Приложение 127</t>
  </si>
  <si>
    <t>Приложение 128</t>
  </si>
  <si>
    <t>Приложение 129</t>
  </si>
  <si>
    <t>Приложение 130</t>
  </si>
  <si>
    <t>Приложение 131</t>
  </si>
  <si>
    <t>Приложение 132</t>
  </si>
  <si>
    <t>Приложение 133</t>
  </si>
  <si>
    <t>Приложение 134</t>
  </si>
  <si>
    <t>Приложение 135</t>
  </si>
  <si>
    <t>Приложение 136</t>
  </si>
  <si>
    <t>Приложение 137</t>
  </si>
  <si>
    <t>Приложение 138</t>
  </si>
  <si>
    <t>Приложение 139</t>
  </si>
  <si>
    <t>Приложение 140</t>
  </si>
  <si>
    <t>Приложение 141</t>
  </si>
  <si>
    <t>Приложение 142</t>
  </si>
  <si>
    <t>Приложение 143</t>
  </si>
  <si>
    <t>Приложение 144</t>
  </si>
  <si>
    <t>Приложение 145</t>
  </si>
  <si>
    <t>Приложение 146</t>
  </si>
  <si>
    <t>Приложение 147</t>
  </si>
  <si>
    <t>Приложение 148</t>
  </si>
  <si>
    <t>Приложение 149</t>
  </si>
  <si>
    <t>Приложение 150</t>
  </si>
  <si>
    <t>Приложение 151</t>
  </si>
  <si>
    <t>Приложение 152</t>
  </si>
  <si>
    <t>Приложение 153</t>
  </si>
  <si>
    <t>Приложение 154</t>
  </si>
  <si>
    <t>Приложение 155</t>
  </si>
  <si>
    <t>Приложение 156</t>
  </si>
  <si>
    <t>Приложение 157</t>
  </si>
  <si>
    <t>Приложение 158</t>
  </si>
  <si>
    <t>Приложение 159</t>
  </si>
  <si>
    <t>Приложение 160</t>
  </si>
  <si>
    <t>Приложение 161</t>
  </si>
  <si>
    <t>Приложение 162</t>
  </si>
  <si>
    <t>Приложение 163</t>
  </si>
  <si>
    <t>Приложение 164</t>
  </si>
  <si>
    <t>Приложение 165</t>
  </si>
  <si>
    <t>Приложение 166</t>
  </si>
  <si>
    <t>Приложение 167</t>
  </si>
  <si>
    <t>Приложение 168</t>
  </si>
  <si>
    <t>Приложение 169</t>
  </si>
  <si>
    <t>Приложение 170</t>
  </si>
  <si>
    <t>Приложение 171</t>
  </si>
  <si>
    <t>Приложение 172</t>
  </si>
  <si>
    <t>Приложение 173</t>
  </si>
  <si>
    <t>Приложение 174</t>
  </si>
  <si>
    <t>Приложение 175</t>
  </si>
  <si>
    <t>Приложение 176</t>
  </si>
  <si>
    <t>Приложение 177</t>
  </si>
  <si>
    <t>Приложение 178</t>
  </si>
  <si>
    <t>Приложение 179</t>
  </si>
  <si>
    <t>Приложение 180</t>
  </si>
  <si>
    <t>Приложение 181</t>
  </si>
  <si>
    <t>Приложение 182</t>
  </si>
  <si>
    <t>Приложение 183</t>
  </si>
  <si>
    <t>Приложение 184</t>
  </si>
  <si>
    <t>Приложение 185</t>
  </si>
  <si>
    <t>Приложение 186</t>
  </si>
  <si>
    <t>Приложение 187</t>
  </si>
  <si>
    <t>Приложение 188</t>
  </si>
  <si>
    <t>Приложение 189</t>
  </si>
  <si>
    <t>Приложение 190</t>
  </si>
  <si>
    <t>Приложение 191</t>
  </si>
  <si>
    <t>Приложение 192</t>
  </si>
  <si>
    <t>Приложение 193</t>
  </si>
  <si>
    <t>Приложение 194</t>
  </si>
  <si>
    <t>Приложение 195</t>
  </si>
  <si>
    <t>Приложение 196</t>
  </si>
  <si>
    <t>Приложение 197</t>
  </si>
  <si>
    <t>Приложение 198</t>
  </si>
  <si>
    <t>Приложение 199</t>
  </si>
  <si>
    <t>Приложение 200</t>
  </si>
  <si>
    <t>Приложение 201</t>
  </si>
  <si>
    <t>Приложение 202</t>
  </si>
  <si>
    <t>Приложение 203</t>
  </si>
  <si>
    <t>Приложение 204</t>
  </si>
  <si>
    <t>Приложение 205</t>
  </si>
  <si>
    <t>Приложение 206</t>
  </si>
  <si>
    <t>Приложение 207</t>
  </si>
  <si>
    <t>Приложение 208</t>
  </si>
  <si>
    <t>Приложение 209</t>
  </si>
  <si>
    <t>Приложение 210</t>
  </si>
  <si>
    <t>Приложение 211</t>
  </si>
  <si>
    <t>Приложение 212</t>
  </si>
  <si>
    <t>Приложение 213</t>
  </si>
  <si>
    <t>Приложение 214</t>
  </si>
  <si>
    <t>Приложение 215</t>
  </si>
  <si>
    <t>Приложение 216</t>
  </si>
  <si>
    <t>Приложение 217</t>
  </si>
  <si>
    <t>Приложение 218</t>
  </si>
  <si>
    <t>Приложение 219</t>
  </si>
  <si>
    <t>Приложение 220</t>
  </si>
  <si>
    <t>Приложение 221</t>
  </si>
  <si>
    <t>Приложение 222</t>
  </si>
  <si>
    <t>Приложение 223</t>
  </si>
  <si>
    <t>Приложение 224</t>
  </si>
  <si>
    <t>Приложение 225</t>
  </si>
  <si>
    <t>Приложение 226</t>
  </si>
  <si>
    <t>Приложение 227</t>
  </si>
  <si>
    <t>Приложение 228</t>
  </si>
  <si>
    <t>Приложение 229</t>
  </si>
  <si>
    <t>Приложение 230</t>
  </si>
  <si>
    <t>Приложение 231</t>
  </si>
  <si>
    <t>Приложение 232</t>
  </si>
  <si>
    <t>Приложение 233</t>
  </si>
  <si>
    <t>Приложение 234</t>
  </si>
  <si>
    <t>Приложение 235</t>
  </si>
  <si>
    <t>Приложение 236</t>
  </si>
  <si>
    <t>Приложение 237</t>
  </si>
  <si>
    <t>Приложение 238</t>
  </si>
  <si>
    <t>Приложение 239</t>
  </si>
  <si>
    <t>Приложение 240</t>
  </si>
  <si>
    <t>Приложение 241</t>
  </si>
  <si>
    <t>Приложение 242</t>
  </si>
  <si>
    <t>Приложение 243</t>
  </si>
  <si>
    <t>Приложение 244</t>
  </si>
  <si>
    <t>Приложение 245</t>
  </si>
  <si>
    <t>Приложение 246</t>
  </si>
  <si>
    <t>Приложение 247</t>
  </si>
  <si>
    <t>Приложение 248</t>
  </si>
  <si>
    <t>Приложение 249</t>
  </si>
  <si>
    <t>Приложение 250</t>
  </si>
  <si>
    <t>Приложение 251</t>
  </si>
  <si>
    <t>Приложение 252</t>
  </si>
  <si>
    <t>Приложение 253</t>
  </si>
  <si>
    <t>Приложение 254</t>
  </si>
  <si>
    <t>Приложение 255</t>
  </si>
  <si>
    <t>Приложение 256</t>
  </si>
  <si>
    <t>Приложение 257</t>
  </si>
  <si>
    <t>Приложение 258</t>
  </si>
  <si>
    <t>Приложение 259</t>
  </si>
  <si>
    <t>Приложение 260</t>
  </si>
  <si>
    <t>Приложение 261</t>
  </si>
  <si>
    <t>Приложение 262</t>
  </si>
  <si>
    <t>Приложение 263</t>
  </si>
  <si>
    <t>Приложение 264</t>
  </si>
  <si>
    <t>Приложение 265</t>
  </si>
  <si>
    <t>Приложение 266</t>
  </si>
  <si>
    <t>Приложение 267</t>
  </si>
  <si>
    <t>Приложение 268</t>
  </si>
  <si>
    <t>Приложение 269</t>
  </si>
  <si>
    <t>Приложение 270</t>
  </si>
  <si>
    <t>Приложение 271</t>
  </si>
  <si>
    <t>Приложение 272</t>
  </si>
  <si>
    <t>Приложение 273</t>
  </si>
  <si>
    <t>Приложение 274</t>
  </si>
  <si>
    <t>Приложение 275</t>
  </si>
  <si>
    <t>Приложение 276</t>
  </si>
  <si>
    <t>Приложение 277</t>
  </si>
  <si>
    <t>Приложение 278</t>
  </si>
  <si>
    <t>Приложение 279</t>
  </si>
  <si>
    <t>Приложение 280</t>
  </si>
  <si>
    <t>Приложение 281</t>
  </si>
  <si>
    <t>Приложение 282</t>
  </si>
  <si>
    <t>Приложение 283</t>
  </si>
  <si>
    <t>Приложение 284</t>
  </si>
  <si>
    <t>Приложение 285</t>
  </si>
  <si>
    <t>Приложение 286</t>
  </si>
  <si>
    <t>Приложение 287</t>
  </si>
  <si>
    <t>Приложение 288</t>
  </si>
  <si>
    <t>Приложение 289</t>
  </si>
  <si>
    <t>Приложение 290</t>
  </si>
  <si>
    <t>Приложение 291</t>
  </si>
  <si>
    <t>Приложение 292</t>
  </si>
  <si>
    <t>Приложение 293</t>
  </si>
  <si>
    <t>Приложение 294</t>
  </si>
  <si>
    <t>Приложение 295</t>
  </si>
  <si>
    <t>Приложение 296</t>
  </si>
  <si>
    <t>Приложение 297</t>
  </si>
  <si>
    <t>Приложение 298</t>
  </si>
  <si>
    <t>Приложение 299</t>
  </si>
  <si>
    <t>Приложение 300</t>
  </si>
  <si>
    <t>ГОСТ Р 56939</t>
  </si>
  <si>
    <t>AppSec Table Top (Positive)</t>
  </si>
  <si>
    <t>Используемый фреймворк</t>
  </si>
  <si>
    <t>Коэф. Сложности</t>
  </si>
  <si>
    <t>Столбец1</t>
  </si>
  <si>
    <t>Группы знаний</t>
  </si>
  <si>
    <t>2 или 3</t>
  </si>
  <si>
    <t>2 - бэкенд, 3 - тоже бэкенд</t>
  </si>
  <si>
    <t>1 - компилируемые языки</t>
  </si>
  <si>
    <t>1 или 4</t>
  </si>
  <si>
    <t>5 - мутные языки</t>
  </si>
  <si>
    <t>4 - мобильная разработка</t>
  </si>
  <si>
    <t>SCA. СРЕДНЕЕ количество open source проектов, используемых в разработке</t>
  </si>
  <si>
    <t>Container Analisys. СРЕДНЕЕ количество дефектов на 1 анализируемый образ</t>
  </si>
  <si>
    <t>Если используется фреймворк, то нужно вычесть кол-во строк фреймворка из общего количества строк проекта и оставшуюся часть еще умножить на 20% для анализа встраивания (вызовов) проекта в этот фреймворк</t>
  </si>
  <si>
    <t>Правила использования этого калькулятора</t>
  </si>
  <si>
    <t>анализ конфигов пайпов - тоже скриптом (вытащить упоминание всех инструментов анализа и добавить свое время на анализ результатов от этого инструмента)</t>
  </si>
  <si>
    <t>скрипт для сбора всей инфы для этого калькулятора из гита, как часто коммиты делаются, время сборки каждого релиза</t>
  </si>
  <si>
    <t xml:space="preserve">добавить  </t>
  </si>
  <si>
    <t>Консультации команд разработки силами AppSec-инженера по верифицированным уязвимостям, часов</t>
  </si>
  <si>
    <t>Постановка и контроль задач на устранения найденных в приложениях уязвимостях силами AppSec-инеженера, часов</t>
  </si>
  <si>
    <t xml:space="preserve">SB-B-2 </t>
  </si>
  <si>
    <t>EM-A-1</t>
  </si>
  <si>
    <t>SB-A-1</t>
  </si>
  <si>
    <t xml:space="preserve">IM-A-2 </t>
  </si>
  <si>
    <t>OM-B-1</t>
  </si>
  <si>
    <t>RT-A-3</t>
  </si>
  <si>
    <t>DM-A-2</t>
  </si>
  <si>
    <t xml:space="preserve">ST-B-2 </t>
  </si>
  <si>
    <t>EM-B-2</t>
  </si>
  <si>
    <t>EM-B-3</t>
  </si>
  <si>
    <t>OM-B-3</t>
  </si>
  <si>
    <t>EM-A-3</t>
  </si>
  <si>
    <t>EG-A-2</t>
  </si>
  <si>
    <t>EG-A-1</t>
  </si>
  <si>
    <t>EG-A-3</t>
  </si>
  <si>
    <t>EG-B-3</t>
  </si>
  <si>
    <t>TA-B-3</t>
  </si>
  <si>
    <t xml:space="preserve">RT-B-2 </t>
  </si>
  <si>
    <t xml:space="preserve">SR-A-2 </t>
  </si>
  <si>
    <r>
      <t xml:space="preserve">SR-A-2 </t>
    </r>
    <r>
      <rPr>
        <sz val="11"/>
        <color rgb="FFFF0000"/>
        <rFont val="Calibri"/>
        <family val="2"/>
        <charset val="204"/>
        <scheme val="minor"/>
      </rPr>
      <t/>
    </r>
  </si>
  <si>
    <t>AA-A-1</t>
  </si>
  <si>
    <t>EM-A-2</t>
  </si>
  <si>
    <t>DM-A-3</t>
  </si>
  <si>
    <t>EG-B-1</t>
  </si>
  <si>
    <t xml:space="preserve">EG-B-1 </t>
  </si>
  <si>
    <t>EG-B-2</t>
  </si>
  <si>
    <t>T-CODE-SPC-0-1</t>
  </si>
  <si>
    <t>T-CODE-SPC-1-1</t>
  </si>
  <si>
    <t>T-CODE-SPC-1-2</t>
  </si>
  <si>
    <t>T-CODE-SPC-2-1</t>
  </si>
  <si>
    <t>T-CODE-SPC-2-2</t>
  </si>
  <si>
    <t>T-CODE-SPC-2-3</t>
  </si>
  <si>
    <t>T-CODE-SPC-3-1</t>
  </si>
  <si>
    <t>T-CODE-SPC-3-2</t>
  </si>
  <si>
    <t>T-CODE-SPC-2-4</t>
  </si>
  <si>
    <t>T-CODE-SPC-3-3</t>
  </si>
  <si>
    <t>T-CODE-SPC-4-1</t>
  </si>
  <si>
    <t>TP2</t>
  </si>
  <si>
    <t>MI4</t>
  </si>
  <si>
    <t>CNFG1</t>
  </si>
  <si>
    <t>SCA5</t>
  </si>
  <si>
    <t>IA3</t>
  </si>
  <si>
    <t>SCS1
IA3</t>
  </si>
  <si>
    <t>OSS2</t>
  </si>
  <si>
    <t>AC2</t>
  </si>
  <si>
    <t>AC2
CNFG1</t>
  </si>
  <si>
    <t>CNFG1
MI1</t>
  </si>
  <si>
    <t>AC2
MI1</t>
  </si>
  <si>
    <t>MI1</t>
  </si>
  <si>
    <t>IA2</t>
  </si>
  <si>
    <t>CNFG1
SCS2</t>
  </si>
  <si>
    <t>AC1
MI1</t>
  </si>
  <si>
    <t>SCS2</t>
  </si>
  <si>
    <t>TP3</t>
  </si>
  <si>
    <t>AC1</t>
  </si>
  <si>
    <t>GF1</t>
  </si>
  <si>
    <t>SPA3</t>
  </si>
  <si>
    <t>QA5</t>
  </si>
  <si>
    <t>SPA4</t>
  </si>
  <si>
    <t>SPA5</t>
  </si>
  <si>
    <t>SPA4
VM2</t>
  </si>
  <si>
    <t>OSS1
SCA1</t>
  </si>
  <si>
    <t>SCA1</t>
  </si>
  <si>
    <t>SCA1
SCA3</t>
  </si>
  <si>
    <t>OSS4</t>
  </si>
  <si>
    <t>OSS3</t>
  </si>
  <si>
    <t>SPA7</t>
  </si>
  <si>
    <t>SPA7
VM2</t>
  </si>
  <si>
    <t>DPA2</t>
  </si>
  <si>
    <t>DPA3</t>
  </si>
  <si>
    <t>DPA4</t>
  </si>
  <si>
    <t>VM2</t>
  </si>
  <si>
    <t>DPA3
VM2</t>
  </si>
  <si>
    <t>QA3
DPA1</t>
  </si>
  <si>
    <t>ISA3
ESA3</t>
  </si>
  <si>
    <t>QA1</t>
  </si>
  <si>
    <t>QA2
QA5</t>
  </si>
  <si>
    <t>ISA1</t>
  </si>
  <si>
    <t>SPA1</t>
  </si>
  <si>
    <t>TS2
ESA1</t>
  </si>
  <si>
    <t>MI1
MI2</t>
  </si>
  <si>
    <t>ISA1
ESA3</t>
  </si>
  <si>
    <t>ET2</t>
  </si>
  <si>
    <t>ET1</t>
  </si>
  <si>
    <t>TAS1</t>
  </si>
  <si>
    <t>ET4</t>
  </si>
  <si>
    <t>ET2
TAS2</t>
  </si>
  <si>
    <t>ET2
ET4</t>
  </si>
  <si>
    <t>SP1
SC2</t>
  </si>
  <si>
    <t>SP3</t>
  </si>
  <si>
    <t>SP1</t>
  </si>
  <si>
    <t>SP2</t>
  </si>
  <si>
    <t>SC2</t>
  </si>
  <si>
    <t>TMR1
TMR2</t>
  </si>
  <si>
    <t>TMR3</t>
  </si>
  <si>
    <t>OAD2</t>
  </si>
  <si>
    <t>TMR2</t>
  </si>
  <si>
    <t>TMR4</t>
  </si>
  <si>
    <t>TMR6</t>
  </si>
  <si>
    <t>TMR5
RM2</t>
  </si>
  <si>
    <t>TP4</t>
  </si>
  <si>
    <t>VC2
ISA2</t>
  </si>
  <si>
    <t>VC1</t>
  </si>
  <si>
    <t>IA1</t>
  </si>
  <si>
    <t>CNFG2</t>
  </si>
  <si>
    <t>PA1</t>
  </si>
  <si>
    <t>VM1</t>
  </si>
  <si>
    <t>VM1
VM3</t>
  </si>
  <si>
    <t>SPA5
VC1
PA3</t>
  </si>
  <si>
    <t>CNFG2
VM1</t>
  </si>
  <si>
    <t>SPA6</t>
  </si>
  <si>
    <t>RM1</t>
  </si>
  <si>
    <t>RM3</t>
  </si>
  <si>
    <t>RM4</t>
  </si>
  <si>
    <t>OAD5</t>
  </si>
  <si>
    <t>TAS4</t>
  </si>
  <si>
    <t>SC2
SPA2</t>
  </si>
  <si>
    <t>OAD3
SC2</t>
  </si>
  <si>
    <t>SSDL1</t>
  </si>
  <si>
    <t>SSDL2</t>
  </si>
  <si>
    <t>SSDL3</t>
  </si>
  <si>
    <t>SSDL4</t>
  </si>
  <si>
    <t>SSDL5</t>
  </si>
  <si>
    <t>OAD1</t>
  </si>
  <si>
    <t>OAD4</t>
  </si>
  <si>
    <t>TP1</t>
  </si>
  <si>
    <t>SC1</t>
  </si>
  <si>
    <t>SC3</t>
  </si>
  <si>
    <t>GF2</t>
  </si>
  <si>
    <t>SCA4</t>
  </si>
  <si>
    <t>QA4</t>
  </si>
  <si>
    <t>DPA5</t>
  </si>
  <si>
    <t>PA2</t>
  </si>
  <si>
    <t>MI3</t>
  </si>
  <si>
    <t>MI5</t>
  </si>
  <si>
    <t>TS1</t>
  </si>
  <si>
    <t>TS2</t>
  </si>
  <si>
    <t>ESA2</t>
  </si>
  <si>
    <t>ET3</t>
  </si>
  <si>
    <t>TAS2</t>
  </si>
  <si>
    <t>TAS3</t>
  </si>
  <si>
    <t>Определение текущего и целевого состояния</t>
  </si>
  <si>
    <t>Определение перечня внедряемых практик</t>
  </si>
  <si>
    <t>Разработка дорожной карты</t>
  </si>
  <si>
    <t>Тиражирование практик безопасной разработки</t>
  </si>
  <si>
    <t>Политика безопасной разработки</t>
  </si>
  <si>
    <t>Документирование процесса</t>
  </si>
  <si>
    <t>Определение технологического стека</t>
  </si>
  <si>
    <t>Контроль ТЗ</t>
  </si>
  <si>
    <t>Рефакторинг</t>
  </si>
  <si>
    <t>Оркестрация SAST</t>
  </si>
  <si>
    <t>Организация распределенного рабочего процесса</t>
  </si>
  <si>
    <t>Оркестрация SCA</t>
  </si>
  <si>
    <t>Тестирование API</t>
  </si>
  <si>
    <t>Оркестрация DAST</t>
  </si>
  <si>
    <t>Выход обновлений</t>
  </si>
  <si>
    <t>SOC</t>
  </si>
  <si>
    <t>Плейбук реагирования</t>
  </si>
  <si>
    <t>Техподдержка</t>
  </si>
  <si>
    <t>Обратная связь</t>
  </si>
  <si>
    <t>Аудиты</t>
  </si>
  <si>
    <t>Проведение тестирования</t>
  </si>
  <si>
    <t>Митапы внутри компании</t>
  </si>
  <si>
    <t>Участие во внешних конференциях</t>
  </si>
  <si>
    <t>T-CODE-SPC-3-4</t>
  </si>
  <si>
    <t>Безопасность заказной разработки</t>
  </si>
  <si>
    <t>T-CODE-SPC-3-5</t>
  </si>
  <si>
    <t>T-CODE-SPC-1</t>
  </si>
  <si>
    <t>T-CODE-SPC-0</t>
  </si>
  <si>
    <t>T-CODE-SPC-2</t>
  </si>
  <si>
    <t>T-CODE-SPC-3</t>
  </si>
  <si>
    <t>T-CODE-SPC-4</t>
  </si>
  <si>
    <t>T-CODE-SPC</t>
  </si>
  <si>
    <t>Предъявляются требования к подрядчикам в части заказной разработки</t>
  </si>
  <si>
    <t>Предъявляются базовые функциональные требования по ИБ к разрабатываемому подрядчиками ПО</t>
  </si>
  <si>
    <t>При выборе подрядчика, осуществлющего заказную разработку, учитываются его возможности, опыт, существующие у подрядчика мероприятия, связанные с безопасной разработкой ПО.</t>
  </si>
  <si>
    <t>В контракты на разработку подрядчиком ПО включаются формулировки, требующие предоставление компании-заказчику спецификаций программного обеспечения (Software Bill of Materials, SBOM) для каждой версии ПО. Определены механизмы получения SBOM.</t>
  </si>
  <si>
    <t>Внутри компании-заказчика проводится композиционный анализ разработанного подрядчиками на заказ ПО</t>
  </si>
  <si>
    <t>Все предоставляемые подрядчиком (разработчиком ПО) артефакты (включая SBOM) подписываются электронной подписью. В компании-заказчике внедрен процесс проверки подписей предоставляемых артефактов</t>
  </si>
  <si>
    <t>В контракты на разработку подрядчиком ПО включаются формулировки, требующие предоставление всего исходного кода разрабатываемого ПО.</t>
  </si>
  <si>
    <t>Проводится статический анализ исходного кода для разработанного поставщиком ПО, выполняется анализ полученных результатов</t>
  </si>
  <si>
    <t>Вся заказная разработка ПО ведется подрядчиками (разработчиками ПО) в инфраструктуре компании-заказчика, с использованием всех инструментов безопасной разработки (SAST, DAST, OSA\SCA, Container security и др.) и в соответстии с процессами компании-заказчика</t>
  </si>
  <si>
    <t>Container security</t>
  </si>
  <si>
    <t>Итого (Ч) для Container security:</t>
  </si>
  <si>
    <t>Итого (Ч-Д) для Container security:</t>
  </si>
  <si>
    <t>Итого (FTE) для Container security:</t>
  </si>
  <si>
    <t xml:space="preserve">2. Предоставление доступа к Container security </t>
  </si>
  <si>
    <t>4. Настройка параметров обучения политики</t>
  </si>
  <si>
    <t>Стадия</t>
  </si>
  <si>
    <t>Процесс</t>
  </si>
  <si>
    <t>Требования из DAF</t>
  </si>
  <si>
    <t>Выполнение по DAF</t>
  </si>
  <si>
    <t>Этап</t>
  </si>
  <si>
    <t>PreStageSDL</t>
  </si>
  <si>
    <t>Планирование</t>
  </si>
  <si>
    <t>Стратегия SSDL</t>
  </si>
  <si>
    <t/>
  </si>
  <si>
    <t>Корректировка стратегии SSDL</t>
  </si>
  <si>
    <t>Организационно-распорядительная документация</t>
  </si>
  <si>
    <t>Категоризация ИС</t>
  </si>
  <si>
    <t>Регламент безопасной разработки</t>
  </si>
  <si>
    <t>OAD3</t>
  </si>
  <si>
    <t>Контроль соблюдения правил ОРД</t>
  </si>
  <si>
    <t>Проектирование архитектуры</t>
  </si>
  <si>
    <t>Модель угроз и требования</t>
  </si>
  <si>
    <t>Общая модель угроз</t>
  </si>
  <si>
    <t>TMR1</t>
  </si>
  <si>
    <t>Моделирование угроз в ЖЦ ПО</t>
  </si>
  <si>
    <t>Чек-лист внешних регуляторных требований</t>
  </si>
  <si>
    <t>Требования к инфраструктуре и ПО</t>
  </si>
  <si>
    <t>Меры митигации</t>
  </si>
  <si>
    <t>TMR5</t>
  </si>
  <si>
    <t>Периодический пересмотр требований</t>
  </si>
  <si>
    <t>Риски и метрики</t>
  </si>
  <si>
    <t>Выбор метрик</t>
  </si>
  <si>
    <t>Оценка рисков</t>
  </si>
  <si>
    <t>RM2</t>
  </si>
  <si>
    <t>Определение подходов к сбору метрик</t>
  </si>
  <si>
    <t>Анализ метрик</t>
  </si>
  <si>
    <t>Технический проект</t>
  </si>
  <si>
    <t>Порядок контроля используемого ПО</t>
  </si>
  <si>
    <t>Определение CI/CD-конвейера</t>
  </si>
  <si>
    <t>Формирование безопасной архитектуры</t>
  </si>
  <si>
    <t>Безопасность инфраструктуры</t>
  </si>
  <si>
    <t>Разграничение доступа</t>
  </si>
  <si>
    <t>Сегментация сети</t>
  </si>
  <si>
    <t>Ролевая модель</t>
  </si>
  <si>
    <t>Безопасность конфигураций</t>
  </si>
  <si>
    <t>Харденинг</t>
  </si>
  <si>
    <t>Учёт рисков при настройке инфраструктуры</t>
  </si>
  <si>
    <t>MainStageSDL</t>
  </si>
  <si>
    <t>Разработка</t>
  </si>
  <si>
    <t>Безопасное программирование</t>
  </si>
  <si>
    <t>Регламент безопасного кодирования</t>
  </si>
  <si>
    <t>Использование безопасных компонент</t>
  </si>
  <si>
    <t>Использование инструментов OSA</t>
  </si>
  <si>
    <t>OSS1</t>
  </si>
  <si>
    <t>Хранилище доверенных артефактов</t>
  </si>
  <si>
    <t xml:space="preserve">Анализ образов </t>
  </si>
  <si>
    <t>Проверка лицензионной чистоты</t>
  </si>
  <si>
    <t>Статический анализ кода</t>
  </si>
  <si>
    <t>Линтеры</t>
  </si>
  <si>
    <t>Код-ревью</t>
  </si>
  <si>
    <t>SPA2</t>
  </si>
  <si>
    <t>Использование инструментов SAST</t>
  </si>
  <si>
    <t>Кастомные правила SAST</t>
  </si>
  <si>
    <t>SAST в пайплайне</t>
  </si>
  <si>
    <t>Детектирование секретов</t>
  </si>
  <si>
    <t>Управление изменениями</t>
  </si>
  <si>
    <t>Система контроля версий</t>
  </si>
  <si>
    <t>Сборка</t>
  </si>
  <si>
    <t>Компонентный анализ</t>
  </si>
  <si>
    <t>Использование инструментов SCA</t>
  </si>
  <si>
    <t>Кастомные правила SCA</t>
  </si>
  <si>
    <t>SCA2</t>
  </si>
  <si>
    <t>SCA в пайплайне</t>
  </si>
  <si>
    <t>SCA3</t>
  </si>
  <si>
    <t xml:space="preserve">Требования к инвентаризации </t>
  </si>
  <si>
    <t>Безопасность сборки</t>
  </si>
  <si>
    <t>Подпись артефактов</t>
  </si>
  <si>
    <t>SCS1</t>
  </si>
  <si>
    <t>Настройка платформы сборки</t>
  </si>
  <si>
    <t>Тестирование</t>
  </si>
  <si>
    <t>Инженерные практики QA</t>
  </si>
  <si>
    <t>Функциональное тестирование</t>
  </si>
  <si>
    <t>Использование автотестов</t>
  </si>
  <si>
    <t>QA2</t>
  </si>
  <si>
    <t>Граничное тестирование</t>
  </si>
  <si>
    <t>QA3</t>
  </si>
  <si>
    <t>Покрытие кода</t>
  </si>
  <si>
    <t>Динамический анализ</t>
  </si>
  <si>
    <t>Фаззинг</t>
  </si>
  <si>
    <t>DPA1</t>
  </si>
  <si>
    <t>Использование инструментов DAST</t>
  </si>
  <si>
    <t>Правила сканирования</t>
  </si>
  <si>
    <t>DAST в пайплайне</t>
  </si>
  <si>
    <t>Проверка соответствия требованиям ИБ</t>
  </si>
  <si>
    <t>Quality Gates</t>
  </si>
  <si>
    <t>Соответствие требованиям ИБ</t>
  </si>
  <si>
    <t>VC2</t>
  </si>
  <si>
    <t>Релиз и развёртывание</t>
  </si>
  <si>
    <t>Автоматизация процесса развёртывания</t>
  </si>
  <si>
    <t>Настройка параметров развёртывания</t>
  </si>
  <si>
    <t>Комплексность выполнения конвеера</t>
  </si>
  <si>
    <t>PA3</t>
  </si>
  <si>
    <t>Обеспечение безопасности выпускаемого ПО</t>
  </si>
  <si>
    <t>Эксплуатационная документация</t>
  </si>
  <si>
    <t>Проверка подписи артефактов</t>
  </si>
  <si>
    <t>PostStageSDL</t>
  </si>
  <si>
    <t>Мониторинг и инциденты</t>
  </si>
  <si>
    <t>Сетевая безопасность</t>
  </si>
  <si>
    <t>Инструменты WAF</t>
  </si>
  <si>
    <t>MI2</t>
  </si>
  <si>
    <t>Анализ инцидентов</t>
  </si>
  <si>
    <t>Управление уязвимостями</t>
  </si>
  <si>
    <t>Порядок работы с дефектами</t>
  </si>
  <si>
    <t>Кастомизация инструментов анализа</t>
  </si>
  <si>
    <t>Оценка критичности дефектов</t>
  </si>
  <si>
    <t>VM3</t>
  </si>
  <si>
    <t>Периодический анализ и тестирование</t>
  </si>
  <si>
    <t>Внутренние исследования</t>
  </si>
  <si>
    <t>Анализ защищённости</t>
  </si>
  <si>
    <t>ISA2</t>
  </si>
  <si>
    <t>Внутренние пентесты</t>
  </si>
  <si>
    <t>ISA3</t>
  </si>
  <si>
    <t>Внешние исследования</t>
  </si>
  <si>
    <t>Баг-баунти</t>
  </si>
  <si>
    <t>ESA1</t>
  </si>
  <si>
    <t>Внешние аудиты</t>
  </si>
  <si>
    <t>Внешние пентесты</t>
  </si>
  <si>
    <t>ESA3</t>
  </si>
  <si>
    <t>Повышение экспертизы</t>
  </si>
  <si>
    <t>Обучение рядовых сотрудников в ИБ</t>
  </si>
  <si>
    <t>Обучение базовой ИБ-гигиене</t>
  </si>
  <si>
    <t>Обучение разработчиков безопасному программированию</t>
  </si>
  <si>
    <t>Регулярное повышение компетенций</t>
  </si>
  <si>
    <t>Повышение экспертизы в области AppSec</t>
  </si>
  <si>
    <t>Обучение AppSec-специалистов</t>
  </si>
  <si>
    <t>Внутренний портал</t>
  </si>
  <si>
    <t>Создание внутренего портала</t>
  </si>
  <si>
    <t>Наполнение внутренего портала</t>
  </si>
  <si>
    <t>Дополнение информации о приложениях</t>
  </si>
  <si>
    <t>Всего требований</t>
  </si>
  <si>
    <t>Замаплено</t>
  </si>
  <si>
    <t>% Маппинга на DAF</t>
  </si>
  <si>
    <t>В инструментах идентификации секретов используются кастомизированные настройки и правила поиска секретов</t>
  </si>
  <si>
    <t>Домен "Инструментальный анализ на наличие дефектов ИБ"</t>
  </si>
  <si>
    <t>Инструментальный анализ на наличие дефектов ИБ</t>
  </si>
  <si>
    <t>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</si>
  <si>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202х</t>
  </si>
  <si>
    <t>202х+1</t>
  </si>
  <si>
    <t>202х+2</t>
  </si>
  <si>
    <t>Все логи PROD инфраструктуры (например, Kubernetes) обрабатываются в SIEM, созданы правила корреляции в SIEM для идентификации инцидентов</t>
  </si>
  <si>
    <t>СККИ разработаны и применяются для всех систем</t>
  </si>
  <si>
    <t>Создаются стандарты конфигурирования компонентов инфраструктуры (СККИ)</t>
  </si>
  <si>
    <t>Приложение 2</t>
  </si>
  <si>
    <t>Приложение 3</t>
  </si>
  <si>
    <t>СРЕДНЕЕ количество ИЗМЕНЯЕМЫХ каждый релиз строк код (в тысячах)</t>
  </si>
  <si>
    <t>Разработка ЕЖЕМЕСЯЧНЫХ отчетов по анализу ВСЕХ приложений (часов в год)</t>
  </si>
  <si>
    <t>Используется защита тегов (protected tags)</t>
  </si>
  <si>
    <t>T-DEV-CICD-1-4</t>
  </si>
  <si>
    <t>T-DEV-CICD-1-5</t>
  </si>
  <si>
    <t>Запрет использования обхода запуска пайплайна на коммит [skip ci] pre-commit хуками</t>
  </si>
  <si>
    <t>T-DEV-SRC-3-6</t>
  </si>
  <si>
    <t>T-DEV-SCM-4-3</t>
  </si>
  <si>
    <t>Автоматизированный харденинг настроек гитлаб проектов через API или dev. platform eng. с сравнением состояния</t>
  </si>
  <si>
    <t>T-PROD-SM-4-3</t>
  </si>
  <si>
    <t>Используется инструменты авто-валидации секретов</t>
  </si>
  <si>
    <t>P-EDU-KB-3-3</t>
  </si>
  <si>
    <t>База знаний наполняется реальными примерами, которые были найдены на пентестах, багбаунти, триажа AppSec`ами с сложными кейсами (н/р нарушения бизнес-логики)</t>
  </si>
  <si>
    <t>P-EDU-KB-4-2</t>
  </si>
  <si>
    <t>В базе знаний подробно описаны кейсы с техническими подробностями и копией стенда (CTF like) для возможности тренинга</t>
  </si>
  <si>
    <t>Все фичи проходят согласование через подразделение ИБ на этапе планирования</t>
  </si>
  <si>
    <t>P-REQ-RD-4-1</t>
  </si>
  <si>
    <t>P-ROLE-RESP-3-2</t>
  </si>
  <si>
    <t>P-ROLE-RESP-3-3</t>
  </si>
  <si>
    <t>Разработаны и учитываются при выборе подрядчика детальные критерии в части безопасной разработки:
- Требования к наличию и использованию анализаторов кода и компонентов при разработке ПО;
- Требования к предоставлению отчетов об отсутствии и\или исправлении уязвимостей в разрабатываемом ПО;
и др.</t>
  </si>
  <si>
    <t>В Компании разработаны и применяются процедуры для выявления и контроля устранения выявленных уязвимостей в разрабатываемом подрядчиком ПО</t>
  </si>
  <si>
    <t>Используется подход IaC для контроля конфигурации компонентов инфраструктуры</t>
  </si>
  <si>
    <t>Использование подхода IaC для контроля конфигурации разрабатываемого ПО</t>
  </si>
  <si>
    <t xml:space="preserve">Неактивные (ненужные) приложения (applications, плагины или дополнения) удаляются из SCM системы </t>
  </si>
  <si>
    <t>Каждое изменение в исходном коде (каждый Merge Request) согласовывается как минимум двумя аутентифицированными пользователями</t>
  </si>
  <si>
    <t>Stream</t>
  </si>
  <si>
    <t>Level</t>
  </si>
  <si>
    <t>Требование</t>
  </si>
  <si>
    <t>Strategy&amp;Metrics</t>
  </si>
  <si>
    <t>Create and Promote</t>
  </si>
  <si>
    <t>Do you understand the enterprise-wide risk appetite for your applications?</t>
  </si>
  <si>
    <t>Do you have a strategic plan for application security and use it to make decisions?</t>
  </si>
  <si>
    <t>Do you regularly review and update the Strategic Plan for Application Security?</t>
  </si>
  <si>
    <t>Measure and Improve</t>
  </si>
  <si>
    <t>Do you use a set of metrics to measure the effectiveness and efficiency of the application security program across applications?</t>
  </si>
  <si>
    <t>Did you define Key Performance Indicators (KPI) from available application security metrics?</t>
  </si>
  <si>
    <t>Do you update the Application Security strategy and roadmap based on application security metrics and KPIs?</t>
  </si>
  <si>
    <t>Policy and Standards</t>
  </si>
  <si>
    <t>Do you have and apply a common set of policies and standards throughout your organization?</t>
  </si>
  <si>
    <t>Do you publish the organization's policies as test scripts or run-books for easy interpretation by development teams?</t>
  </si>
  <si>
    <t>Do you regularly report on policy and standard compliance, and use that information to guide compliance improvement efforts?</t>
  </si>
  <si>
    <t>Compliance Management</t>
  </si>
  <si>
    <t>Do you have a complete picture of your external compliance obligations?</t>
  </si>
  <si>
    <t>Do you have a standard set of security requirements and verification procedures addressing the organization's external compliance obligations?</t>
  </si>
  <si>
    <t>Do you regularly report on adherence to external compliance obligations and use that information to guide efforts to close compliance gaps?</t>
  </si>
  <si>
    <t>Education &amp; Guidance</t>
  </si>
  <si>
    <t>Training and Awareness</t>
  </si>
  <si>
    <t>Do you require employees involved with application development to take SDLC training?</t>
  </si>
  <si>
    <t>Is training customized for individual roles such as developers, testers, or security champions?</t>
  </si>
  <si>
    <t>Have you implemented a Learning Management System or equivalent to track employee training and certification processes?</t>
  </si>
  <si>
    <t>Organization and Culture</t>
  </si>
  <si>
    <t>Have you identified a Security Champion for each development team?</t>
  </si>
  <si>
    <t>Does the organization have a Secure Software Center of Excellence (SSCE)?</t>
  </si>
  <si>
    <t>Is there a centralized portal where developers and application security professionals from different teams and business units are able to communicate and share information?</t>
  </si>
  <si>
    <t>Application Risk Profile</t>
  </si>
  <si>
    <t>Do you classify applications according to business risk based on a simple and predefined set of questions?</t>
  </si>
  <si>
    <t>Do you use centralized and quantified application risk profiles to evaluate business risk?</t>
  </si>
  <si>
    <t>Do you regularly review and update the risk profiles for your applications?</t>
  </si>
  <si>
    <t>Threat Modeling</t>
  </si>
  <si>
    <t>Do you identify and manage architectural design flaws with threat modeling?</t>
  </si>
  <si>
    <t>Do you use a standard methodology, aligned with your application risk levels?</t>
  </si>
  <si>
    <t>Do you regularly review and update the threat modeling methodology for your applications?</t>
  </si>
  <si>
    <t>Security Requirements</t>
  </si>
  <si>
    <t>Software Requirements</t>
  </si>
  <si>
    <t>Do project teams specify security requirements during development?</t>
  </si>
  <si>
    <t>Do you define, structure, and include prioritization in the artifacts of the security requirements gathering process?</t>
  </si>
  <si>
    <t>Do you use a standard requirements framework to streamline the elicitation of security requirements?</t>
  </si>
  <si>
    <t>Supplier Security</t>
  </si>
  <si>
    <t>Do stakeholders review vendor collaborations for security requirements and methodology?</t>
  </si>
  <si>
    <t>Do vendors meet the security responsibilities and quality measures of service level agreements defined by the organization?</t>
  </si>
  <si>
    <t>Are vendors aligned with standard security controls and software development tools and processes that the organization utilizes?</t>
  </si>
  <si>
    <t>Secure Architecture</t>
  </si>
  <si>
    <t>Architecture Design</t>
  </si>
  <si>
    <t>Do teams use security principles during design?</t>
  </si>
  <si>
    <t>Do you use shared security services during design?</t>
  </si>
  <si>
    <t>Do you base your design on available reference architectures?</t>
  </si>
  <si>
    <t>Technology Management</t>
  </si>
  <si>
    <t>Do you evaluate the security quality of important technologies used for development?</t>
  </si>
  <si>
    <t>Do you have a list of recommended technologies for the organization?</t>
  </si>
  <si>
    <t>Do you enforce the use of recommended technologies within the organization?</t>
  </si>
  <si>
    <t>Is your full build process formally described?</t>
  </si>
  <si>
    <t>Is the build process fully automated?</t>
  </si>
  <si>
    <t>Do you enforce automated security checks in your build processes?</t>
  </si>
  <si>
    <t>Software Dependencies</t>
  </si>
  <si>
    <t>Do you have solid knowledge about dependencies you're relying on?</t>
  </si>
  <si>
    <t>Do you handle 3rd party dependency risk by a formal process?</t>
  </si>
  <si>
    <t>Do you prevent build of software if it's affected by vulnerabilities in dependencies?</t>
  </si>
  <si>
    <t>Deployment Process</t>
  </si>
  <si>
    <t>Do you use repeatable deployment processes?</t>
  </si>
  <si>
    <t>Are deployment processes automated and employing security checks?</t>
  </si>
  <si>
    <t>Do you consistently validate the integrity of deployed artifacts?</t>
  </si>
  <si>
    <t>Do you limit access to application secrets according to the least privilege principle?</t>
  </si>
  <si>
    <t>Do you inject production secrets into configuration files during deployment?</t>
  </si>
  <si>
    <t>Do you practice proper lifecycle management for application secrets?</t>
  </si>
  <si>
    <t>Defect Tracking</t>
  </si>
  <si>
    <t>Do you track all known security defects in accessible locations?</t>
  </si>
  <si>
    <t>Do you keep an overview of the state of security defects across the organization?</t>
  </si>
  <si>
    <t>Do you enforce SLAs for fixing security defects?</t>
  </si>
  <si>
    <t>Metrics and Feedback</t>
  </si>
  <si>
    <t>Do you use basic metrics about recorded security defects to carry out quick win improvement activities?</t>
  </si>
  <si>
    <t>Do you improve your security assurance program upon standardized metrics?</t>
  </si>
  <si>
    <t>Do you regularly evaluate the effectiveness of your security metrics so that its input helps drive your security strategy?</t>
  </si>
  <si>
    <t>Architecture Assessment</t>
  </si>
  <si>
    <t>Architecture Validation</t>
  </si>
  <si>
    <t>Do you review the application architecture for key security objectives on an ad-hoc basis?</t>
  </si>
  <si>
    <t>Do you regularly review the security mechanisms of your architecture?</t>
  </si>
  <si>
    <t>Do you regularly review the effectiveness of the security controls?</t>
  </si>
  <si>
    <t>Architecture Mitigation</t>
  </si>
  <si>
    <t>Do you review the application architecture for mitigations of typical threats on an ad-hoc basis?</t>
  </si>
  <si>
    <t>Do you regularly evaluate the threats to your architecture?</t>
  </si>
  <si>
    <t>Do you regularly update your reference architectures based on architecture assessment findings?</t>
  </si>
  <si>
    <t>Requirements Testing</t>
  </si>
  <si>
    <t>Control Verification</t>
  </si>
  <si>
    <t>Do you test applications for the correct functioning of standard security controls?</t>
  </si>
  <si>
    <t>Do you consistently write and execute test scripts to verify the functionality of security requirements?</t>
  </si>
  <si>
    <t>Do you automatically test applications for security regressions?</t>
  </si>
  <si>
    <t>Misuse/Abuse Testing</t>
  </si>
  <si>
    <t>Do you test applications using randomization or fuzzing techniques?</t>
  </si>
  <si>
    <t>Do you create abuse cases from functional requirements and use them to drive security tests?</t>
  </si>
  <si>
    <t>Do you perform denial of service and security stress testing?</t>
  </si>
  <si>
    <t>Scalable Baseline</t>
  </si>
  <si>
    <t>Do you scan applications with automated security testing tools?</t>
  </si>
  <si>
    <t>Do you customize the automated security tools to your applications and technology stacks?</t>
  </si>
  <si>
    <t>Do you integrate automated security testing into the build and deploy process?</t>
  </si>
  <si>
    <t>Deep Understanding</t>
  </si>
  <si>
    <t>Do you manually review the security quality of selected high-risk components?</t>
  </si>
  <si>
    <t>Do you perform penetration testing for your applications at regular intervals?</t>
  </si>
  <si>
    <t>Do you use the results of security testing to improve the development lifecycle?</t>
  </si>
  <si>
    <t>Incident Management</t>
  </si>
  <si>
    <t>Incident Detection</t>
  </si>
  <si>
    <t>Do you analyze log data for security incidents periodically?</t>
  </si>
  <si>
    <t>Do you follow a documented process for incident detection?</t>
  </si>
  <si>
    <t>Do you review and update the incident detection process regularly?</t>
  </si>
  <si>
    <t>Incident Response</t>
  </si>
  <si>
    <t>Do you respond to detected incidents?</t>
  </si>
  <si>
    <t>Do you use a repeatable process for incident handling?</t>
  </si>
  <si>
    <t>Do you have a dedicated incident response team available?</t>
  </si>
  <si>
    <t>Environment Management</t>
  </si>
  <si>
    <t>Configuration Hardening</t>
  </si>
  <si>
    <t>Do you harden configurations for key components of your technology stacks?</t>
  </si>
  <si>
    <t>Do you have hardening baselines for your components?</t>
  </si>
  <si>
    <t>Do you monitor and enforce conformity with hardening baselines?</t>
  </si>
  <si>
    <t>Patching and Updating</t>
  </si>
  <si>
    <t>Do you identify and patch vulnerable components?</t>
  </si>
  <si>
    <t>Do you follow an established process for updating components of your technology stacks?</t>
  </si>
  <si>
    <t>Do you regularly evaluate components and review patch level status?</t>
  </si>
  <si>
    <t>Operational Management</t>
  </si>
  <si>
    <t>Data Protection</t>
  </si>
  <si>
    <t>Do you protect and handle information according to protection requirements for data stored and processed on each application?</t>
  </si>
  <si>
    <t>Do you maintain a data catalog, including types, sensitivity levels, and processing and storage locations?</t>
  </si>
  <si>
    <t>Do you regularly review and update the data catalog and your data protection policies and procedures?</t>
  </si>
  <si>
    <t>System Decommissioning / Legacy Management</t>
  </si>
  <si>
    <t>Do you identify and remove systems, applications, application dependencies, or services that are no longer used, have reached end of life, or are no longer actively developed or supported?</t>
  </si>
  <si>
    <t>Do you follow an established process for removing all associated resources, as part of decommissioning of unused systems, applications, application dependencies, or services?</t>
  </si>
  <si>
    <t>Do you regularly evaluate the lifecycle state and support status of every software asset and underlying infrastructure component, and estimate their end of life?</t>
  </si>
  <si>
    <t>Комментарии</t>
  </si>
  <si>
    <t>Подсчет требований</t>
  </si>
  <si>
    <t>Разработаны метрики процессов DSO</t>
  </si>
  <si>
    <t>Определены, описаны и отслеживаются метрики процессов DSO</t>
  </si>
  <si>
    <t>T-CODE-SECDN-3-3</t>
  </si>
  <si>
    <t>Осуществляется регулярный мониторинг общедоступных баз, систем, информационных каналов и других источников в Интернете (и даркнете) на наличие утекших секретов Компании</t>
  </si>
  <si>
    <t>Регламентирована и осуществляется автоматизированная ротация всех секретов (как по расписанию, так и по событию\запросу).</t>
  </si>
  <si>
    <t>OWASP SAMMv2</t>
  </si>
  <si>
    <t>BSIMM v14</t>
  </si>
  <si>
    <t>5.1.2.3, 5.1.2.4</t>
  </si>
  <si>
    <t>5.2.2.3</t>
  </si>
  <si>
    <t>5.2.2.3,
5.2.2.6</t>
  </si>
  <si>
    <t>К разрабатываемым приложениям предъявляются требования по ИБ</t>
  </si>
  <si>
    <t>5.3.2.2</t>
  </si>
  <si>
    <t>Домен. Оценка эффективности процессов</t>
  </si>
  <si>
    <t>Осуществляется контроль за тем, как сканеры безопасности (SAST,SCA,Secrets) игнорируют "skip/ignore scan" inline комментарии и файлы конфигурации</t>
  </si>
  <si>
    <t>5.4.2.3</t>
  </si>
  <si>
    <t>5.5.2.5</t>
  </si>
  <si>
    <t>Существует перечень ответственных за работу с дефектами ИБ, описаны пути эскалаций устранения дефектов ИБ</t>
  </si>
  <si>
    <t>Количество администраторов SCM ограничено и регулярно проверяется</t>
  </si>
  <si>
    <t>Для добавления нового пользователя в SCM используются только корпоративные email</t>
  </si>
  <si>
    <t>Доступ к SCM системам осуществляется только с разрешенных IP-адресов</t>
  </si>
  <si>
    <t>5.6.2.1</t>
  </si>
  <si>
    <t>5.7.2.1</t>
  </si>
  <si>
    <t>5.7.2.4</t>
  </si>
  <si>
    <t>5.10.2.4</t>
  </si>
  <si>
    <t>5.11.2.5</t>
  </si>
  <si>
    <t>5.11.2.7</t>
  </si>
  <si>
    <t>5.13.2.2</t>
  </si>
  <si>
    <t>5.13.2.5</t>
  </si>
  <si>
    <t>5.13.2.4</t>
  </si>
  <si>
    <t>5.13.2.7</t>
  </si>
  <si>
    <t>5.13.2.8</t>
  </si>
  <si>
    <t>5.14.2.2</t>
  </si>
  <si>
    <t>5.14.2.3</t>
  </si>
  <si>
    <t>Разработчики и инженеры обмениваются секретами с помощью инструмента Secret Management, например, Hashicorp Vault</t>
  </si>
  <si>
    <t>5.15.2.2</t>
  </si>
  <si>
    <t>5.15.2.4</t>
  </si>
  <si>
    <t>5.15.2.1</t>
  </si>
  <si>
    <t>5.15.2.3</t>
  </si>
  <si>
    <t>5.16.2.2</t>
  </si>
  <si>
    <t>5.16.2.4</t>
  </si>
  <si>
    <t>5.17.2.5</t>
  </si>
  <si>
    <t>5.17.2.4</t>
  </si>
  <si>
    <t>5.18.2.1</t>
  </si>
  <si>
    <t>5.18.2.2</t>
  </si>
  <si>
    <t>5.19.2.2</t>
  </si>
  <si>
    <t>5.19.2.2,
5.24.2.1</t>
  </si>
  <si>
    <t>5.24.2.3</t>
  </si>
  <si>
    <t>5.24.2.2</t>
  </si>
  <si>
    <t>5.11.2.5,
5.24.2.3</t>
  </si>
  <si>
    <t>5.10.2.3</t>
  </si>
  <si>
    <t>5.16.2.1</t>
  </si>
  <si>
    <t>PC-B-1</t>
  </si>
  <si>
    <t>PC-B-2</t>
  </si>
  <si>
    <t>PC-B-3</t>
  </si>
  <si>
    <t>TA-A-3</t>
  </si>
  <si>
    <t>DM-A-1</t>
  </si>
  <si>
    <t>DM-B-1</t>
  </si>
  <si>
    <t>DM-B-2</t>
  </si>
  <si>
    <t>DM-B-3</t>
  </si>
  <si>
    <t>AA-A-2</t>
  </si>
  <si>
    <t>AA-A-3</t>
  </si>
  <si>
    <t>AA-B-1</t>
  </si>
  <si>
    <t>AA-B-2</t>
  </si>
  <si>
    <t>AA-B-3</t>
  </si>
  <si>
    <t>OM-A-3</t>
  </si>
  <si>
    <t>OM-A-2</t>
  </si>
  <si>
    <t>OM-A-1</t>
  </si>
  <si>
    <t>EM-B-1</t>
  </si>
  <si>
    <t>IM-A-1</t>
  </si>
  <si>
    <t>IM-A-3</t>
  </si>
  <si>
    <t>IM-B-1</t>
  </si>
  <si>
    <t>IM-B-3</t>
  </si>
  <si>
    <t>ST-B-3</t>
  </si>
  <si>
    <t>RT-A-2</t>
  </si>
  <si>
    <t>RT-B-1</t>
  </si>
  <si>
    <t>RT-B-3</t>
  </si>
  <si>
    <t>OM-B-1
OM-B-2
SB-B-2</t>
  </si>
  <si>
    <t>RT-B-2
ST-B-2</t>
  </si>
  <si>
    <t>SD-A-2
SB-A-3</t>
  </si>
  <si>
    <t>Dimension</t>
  </si>
  <si>
    <t>Sub Dimension</t>
  </si>
  <si>
    <t>Activity</t>
  </si>
  <si>
    <t>UUID</t>
  </si>
  <si>
    <t>Build and Deployment</t>
  </si>
  <si>
    <t>Build</t>
  </si>
  <si>
    <t>Building and testing of artifacts in virtual environments</t>
  </si>
  <si>
    <t>a340f46b-6360-4cb8-847b-a0d3483d09d3</t>
  </si>
  <si>
    <t>Pinning of artifacts</t>
  </si>
  <si>
    <t>f3c4971e-9f4d-4e59-8ed0-f0bdb6262477</t>
  </si>
  <si>
    <t>Defined build process</t>
  </si>
  <si>
    <t>f6f7737f-25a9-4317-8de2-09bf59f29b5b</t>
  </si>
  <si>
    <t>SBOM of components</t>
  </si>
  <si>
    <t>2858ac12-0179-40d9-9acf-1b839c030473</t>
  </si>
  <si>
    <t>Signing of artifacts</t>
  </si>
  <si>
    <t>5786959d-0c6f-46a6-8e1c-a32ff1a50222</t>
  </si>
  <si>
    <t>Signing of code</t>
  </si>
  <si>
    <t>9f107927-61e9-4574-85ad-3f2b4bca8665</t>
  </si>
  <si>
    <t>Deployment</t>
  </si>
  <si>
    <t>Environment depending configuration parameters (secrets)</t>
  </si>
  <si>
    <t>df428c9d-efa0-4226-9f47-a15bb53f822b</t>
  </si>
  <si>
    <t>Evaluation of the trust of used components</t>
  </si>
  <si>
    <t>0de465a6-55a7-4343-af79-948bb5ff10ba</t>
  </si>
  <si>
    <t>Patch Management</t>
  </si>
  <si>
    <t>A patch policy is defined</t>
  </si>
  <si>
    <t>99415139-6b50-441b-89e1-0aa59accd43d</t>
  </si>
  <si>
    <t>Automated PRs for patches</t>
  </si>
  <si>
    <t>8ae0b92c-10e0-4602-ba22-7524d6aed488</t>
  </si>
  <si>
    <t>Rolling update on deployment</t>
  </si>
  <si>
    <t>85d52588-f542-4225-a338-20dc22a5508d</t>
  </si>
  <si>
    <t>Reduction of the attack surface</t>
  </si>
  <si>
    <t>16e39c8f-5336-4001-88ed-a552d2447531</t>
  </si>
  <si>
    <t>Handover of confidential parameters</t>
  </si>
  <si>
    <t>94a96f79-8bd6-4904-97c0-994ff88f176a</t>
  </si>
  <si>
    <t>Automated deployment of automated PRs</t>
  </si>
  <si>
    <t>08f27c26-2c6a-47fe-9458-5e88f188085d</t>
  </si>
  <si>
    <t>Automated merge of automated PRs</t>
  </si>
  <si>
    <t>f2594f8f-1cd6-45f9-af29-eaf3315698eb</t>
  </si>
  <si>
    <t>Nightly build of images (base images)</t>
  </si>
  <si>
    <t>34869eaf-f2e1-4926-b0bd-28c43402f057</t>
  </si>
  <si>
    <t>Usage of a maximum lifetime for images</t>
  </si>
  <si>
    <t>485a3383-7f2e-4dba-bb84-479377070904</t>
  </si>
  <si>
    <t>Usage of a short maximum lifetime for images</t>
  </si>
  <si>
    <t>6b96e5a0-ce34-4ea4-a88f-469d3b84546e</t>
  </si>
  <si>
    <t>Same artifact for environments</t>
  </si>
  <si>
    <t>a854b48d-83bd-4f8d-8621-a0bdd470837f</t>
  </si>
  <si>
    <t>Usage of feature toggles</t>
  </si>
  <si>
    <t>a511799b-045e-4b96-9843-7d63d8c1e2ad</t>
  </si>
  <si>
    <t>Blue/Green Deployment</t>
  </si>
  <si>
    <t>0cb2626b-fb0d-4a0f-9688-57f787310d97</t>
  </si>
  <si>
    <t>Defined deployment process</t>
  </si>
  <si>
    <t>74938a3f-1269-49b9-9d0f-c43a79a1985a</t>
  </si>
  <si>
    <t>Defined decommissioning process</t>
  </si>
  <si>
    <t>da4ff665-dcb9-4e93-9d20-48cdedc50fc2</t>
  </si>
  <si>
    <t>Inventory of production artifacts</t>
  </si>
  <si>
    <t>83057028-0b77-4d2e-8135-40969768ae88</t>
  </si>
  <si>
    <t>Inventory of production components</t>
  </si>
  <si>
    <t>2a44b708-734f-4463-b0cb-86dc46344b2f</t>
  </si>
  <si>
    <t>Inventory of production dependencies</t>
  </si>
  <si>
    <t>13e9757e-58e2-4277-bc0f-eadc674891e6</t>
  </si>
  <si>
    <t>Culture and Organization</t>
  </si>
  <si>
    <t>Conduction of simple threat modeling on technical level</t>
  </si>
  <si>
    <t>47419324-e263-415b-815d-e7161b6b905e</t>
  </si>
  <si>
    <t>Creation of advanced abuse stories</t>
  </si>
  <si>
    <t>0a929c3e-ab9a-4206-8761-adf84b74622e</t>
  </si>
  <si>
    <t>Creation of simple abuse stories</t>
  </si>
  <si>
    <t>bacf85b6-5bc0-405d-b5ba-a5d971467cc1</t>
  </si>
  <si>
    <t>Creation of threat modeling processes and standards</t>
  </si>
  <si>
    <t>dd5ed7c1-bdbf-400f-b75f-6d3953a1a04e</t>
  </si>
  <si>
    <t>Education and Guidance</t>
  </si>
  <si>
    <t>Conduction of collaborative security checks with developers and system administrators</t>
  </si>
  <si>
    <t>95caef96-36ed-458c-a087-5c35d4f9dec2</t>
  </si>
  <si>
    <t>Security code review</t>
  </si>
  <si>
    <t>7121b0c7-6ace-4d6b-95d0-94535dbccb57</t>
  </si>
  <si>
    <t>Ad-Hoc Security trainings for software developers</t>
  </si>
  <si>
    <t>12c90cc6-3d58-4d9b-82ff-d469d2a0c298</t>
  </si>
  <si>
    <t>Conduction of build-it, break-it, fix-it contests</t>
  </si>
  <si>
    <t>bfdb576e-a416-4ec6-96fe-a078d58b2ff8</t>
  </si>
  <si>
    <t>Office Hours</t>
  </si>
  <si>
    <t>185d5a74-19dc-4422-be07-44ea35226783</t>
  </si>
  <si>
    <t>Regular security training for all</t>
  </si>
  <si>
    <t>9768f154-357a-4c06-af6f-d66570677c9b</t>
  </si>
  <si>
    <t>Regular security training for externals</t>
  </si>
  <si>
    <t>31833d56-35af-4ef3-9300-f23d27646ce7</t>
  </si>
  <si>
    <t>Information security targets are communicated</t>
  </si>
  <si>
    <t>1b9281b9-48e2-4c01-9ac6-9db9931c4885</t>
  </si>
  <si>
    <t>Aligning security in teams</t>
  </si>
  <si>
    <t>f994a55d-71bb-45a4-a887-0a213d72c504</t>
  </si>
  <si>
    <t>Conduction of simple threat modeling on business level</t>
  </si>
  <si>
    <t>48f97f31-931c-46eb-9b3e-e2fec0cd0426</t>
  </si>
  <si>
    <t>Conduction of advanced threat modeling</t>
  </si>
  <si>
    <t>ae22dafd-bcd6-41ee-ba01-8b7fe6fc1ad9</t>
  </si>
  <si>
    <t>Simple mob hacking</t>
  </si>
  <si>
    <t>535f301a-e8e8-4eda-ad77-a08b035c92de</t>
  </si>
  <si>
    <t>Security Coaching</t>
  </si>
  <si>
    <t>f7b215dc-73a4-4c61-9e49-b3a3af1c9ac3</t>
  </si>
  <si>
    <t>Process</t>
  </si>
  <si>
    <t>Definition of simple BCDR practices for critical components</t>
  </si>
  <si>
    <t>c72da779-86cc-45b1-a339-190ce5093171</t>
  </si>
  <si>
    <t>Security-Lessoned-Learned</t>
  </si>
  <si>
    <t>58c46807-fee9-448b-b6dd-8050c464ab52</t>
  </si>
  <si>
    <t>Definition of a change management process</t>
  </si>
  <si>
    <t>b4193d32-3948-47e2-a326-3748c48019a1</t>
  </si>
  <si>
    <t>Conduction of collaborative team security checks</t>
  </si>
  <si>
    <t>35446784-7610-40d9-af9e-d43f3173bf8c</t>
  </si>
  <si>
    <t>Conduction of war games</t>
  </si>
  <si>
    <t>534f60bf-0995-4314-bb9c-f0f2bf204694</t>
  </si>
  <si>
    <t>Reward of good communication</t>
  </si>
  <si>
    <t>91b6f75b-9f4a-4d77-95a2-af7ad3222c7c</t>
  </si>
  <si>
    <t>Each team has a security champion</t>
  </si>
  <si>
    <t>6217fe11-5ed7-4cf4-9de4-555bcfa6fe87</t>
  </si>
  <si>
    <t>Regular security training of security champions</t>
  </si>
  <si>
    <t>f88d1b17-3d7d-4c3d-8139-ad44fc4942d4</t>
  </si>
  <si>
    <t>Approval by reviewing any new version</t>
  </si>
  <si>
    <t>3f63bdbc-c75f-4780-a941-e6ad42e894e1</t>
  </si>
  <si>
    <t>Security consulting on request</t>
  </si>
  <si>
    <t>0b28367b-75a0-4bae-a926-3725c1bf9bb0</t>
  </si>
  <si>
    <t>Infrastructure Hardening</t>
  </si>
  <si>
    <t>Limitation of system events</t>
  </si>
  <si>
    <t>e5386abf-9154-4752-a1a8-c3a8900f732d</t>
  </si>
  <si>
    <t>Microservice-architecture</t>
  </si>
  <si>
    <t>118b869b-3850-456e-98d9-1abdb85cbc5a</t>
  </si>
  <si>
    <t>Hardening of the Environment</t>
  </si>
  <si>
    <t>dcf9601b-b4f2-4e25-9143-e39af75f7c33</t>
  </si>
  <si>
    <t>Role based authentication and authorization</t>
  </si>
  <si>
    <t>070bb14b-e04a-4f3d-896a-a08eba7a35f9</t>
  </si>
  <si>
    <t>Simple access control for systems</t>
  </si>
  <si>
    <t>82e499d1-f463-4a4b-be90-68812a874af6</t>
  </si>
  <si>
    <t>MFA</t>
  </si>
  <si>
    <t>598e9f13-1ac8-4a01-b85e-8fab93ee81de</t>
  </si>
  <si>
    <t>MFA for admins</t>
  </si>
  <si>
    <t>8098e416-e1ed-4ae4-a561-83efbe76bf57</t>
  </si>
  <si>
    <t>Development and Source Control</t>
  </si>
  <si>
    <t>Local development linting &amp; style checks performed</t>
  </si>
  <si>
    <t>517b0957-4981-4ac0-b4c7-0d8d1934c474</t>
  </si>
  <si>
    <t>WAF Advanced</t>
  </si>
  <si>
    <t>f0e01814-3b88-4bd0-a3a9-f91db001d20b-advanced</t>
  </si>
  <si>
    <t>Block force pushes</t>
  </si>
  <si>
    <t>c7d99b18-c3e1-4d22-b2e3-9aa9146c0b17</t>
  </si>
  <si>
    <t>Dismiss stale PR approvals</t>
  </si>
  <si>
    <t>ea6f69f7-54a5-4922-ac15-a77ff0c16162</t>
  </si>
  <si>
    <t>Require a PR before merging</t>
  </si>
  <si>
    <t>e7598ac4-b082-4e56-b7df-e2c6b426a5e2</t>
  </si>
  <si>
    <t>Production near environments are used by developers</t>
  </si>
  <si>
    <t>e14de741-94b3-447c-8b07-eea947d82e61</t>
  </si>
  <si>
    <t>.gitignore</t>
  </si>
  <si>
    <t>363a3eea-baf9-4010-88ca-bb8186a2989d</t>
  </si>
  <si>
    <t>Require status checks to pass</t>
  </si>
  <si>
    <t>ac8730a2-ccc0-465c-9550-d91edae9d5ee</t>
  </si>
  <si>
    <t>Application Hardening</t>
  </si>
  <si>
    <t>App. Hardening Level 1</t>
  </si>
  <si>
    <t>cf819225-30cb-4702-8e32-60225eedc33d</t>
  </si>
  <si>
    <t>App. Hardening Level 1 (50%)</t>
  </si>
  <si>
    <t>b597928e-54d6-48a5-a806-8003dcd56aab</t>
  </si>
  <si>
    <t>App. Hardening Level 2</t>
  </si>
  <si>
    <t>ffe86caf-2fec-4630-b514-2db83983984d</t>
  </si>
  <si>
    <t>App. Hardening Level 2 (75%)</t>
  </si>
  <si>
    <t>03643ca2-03c2-472b-8e19-956bf02fe9b7</t>
  </si>
  <si>
    <t>App. Hardening Level 3</t>
  </si>
  <si>
    <t>4cae98c2-4163-44ed-bb88-3c67c569533a</t>
  </si>
  <si>
    <t>Containers are running as non-root</t>
  </si>
  <si>
    <t>a86c1fbc-28fd-4610-89a3-a7f73acfe45f</t>
  </si>
  <si>
    <t>Context-aware output encoding</t>
  </si>
  <si>
    <t>e1f37abb-d848-4a3a-b3df-65e91a89dcb7</t>
  </si>
  <si>
    <t>Parametrization</t>
  </si>
  <si>
    <t>00e91a8a-3972-4692-8679-674ab8547486</t>
  </si>
  <si>
    <t>Secure headers</t>
  </si>
  <si>
    <t>29318d60-18ce-4526-80ea-f5928e49f639</t>
  </si>
  <si>
    <t>Applications are running in virtualized environments</t>
  </si>
  <si>
    <t>3a94d55e-fd82-4996-9eb3-20d23ff2a873</t>
  </si>
  <si>
    <t>Versioning</t>
  </si>
  <si>
    <t>066084c6-1135-4635-9cc5-9e75c7c5459f</t>
  </si>
  <si>
    <t>Backup</t>
  </si>
  <si>
    <t>5c61fd6b-8106-4c68-ac28-a8a42f1c67dc</t>
  </si>
  <si>
    <t>Immutable infrastructure</t>
  </si>
  <si>
    <t>48e92bb1-fdba-40e8-b6c2-35de0d431833</t>
  </si>
  <si>
    <t>Usage of a chaos monkey</t>
  </si>
  <si>
    <t>f8e80f18-2503-4e3e-b3bc-7f67bb28defe</t>
  </si>
  <si>
    <t>Baseline Hardening of the environment</t>
  </si>
  <si>
    <t>5992c38c-8597-4035-89db-d15820d81c3a</t>
  </si>
  <si>
    <t>Filter outgoing traffic</t>
  </si>
  <si>
    <t>6df508ef-86fc-4c22-bd9f-646c3127ce7d</t>
  </si>
  <si>
    <t>Isolated networks for virtual environments</t>
  </si>
  <si>
    <t>4ce24abd-8ba6-494c-828d-4d193e28e4a1</t>
  </si>
  <si>
    <t>Infrastructure as Code</t>
  </si>
  <si>
    <t>8b994601-575e-4ea5-b228-accb18c8e514</t>
  </si>
  <si>
    <t>Usage of an security account</t>
  </si>
  <si>
    <t>746025a6-dbfb-4087-a000-e46acab64ee1</t>
  </si>
  <si>
    <t>Usage of edge encryption at transit</t>
  </si>
  <si>
    <t>ad23be9c-5661-4f1f-81a3-5a5dc7061629</t>
  </si>
  <si>
    <t>Usage of encryption at rest</t>
  </si>
  <si>
    <t>0ff45fb8-7eef-46ed-9b3a-84c955cd7060</t>
  </si>
  <si>
    <t>Usage of internal encryption at transit</t>
  </si>
  <si>
    <t>ecb0184c-6bc9-45da-bbbb-a983797ffc93</t>
  </si>
  <si>
    <t>Usage of security by default for components</t>
  </si>
  <si>
    <t>11b3848e-e931-4146-a35d-35409ada24ee</t>
  </si>
  <si>
    <t>Virtual environments are limited</t>
  </si>
  <si>
    <t>760f1056-b0ee-4f22-a35b-f65446f944ca</t>
  </si>
  <si>
    <t>WAF baseline</t>
  </si>
  <si>
    <t>f0e01814-3b88-4bd0-a3a9-f91db001d20b</t>
  </si>
  <si>
    <t>WAF medium</t>
  </si>
  <si>
    <t>f0e01814-3b88-4bd0-a3a9-f91db001d20b-medium</t>
  </si>
  <si>
    <t>Usage of test and production environments</t>
  </si>
  <si>
    <t>bfdacb52-1e3f-431d-ae72-d844a5e86415</t>
  </si>
  <si>
    <t>Information Gathering</t>
  </si>
  <si>
    <t>Monitoring</t>
  </si>
  <si>
    <t>Coverage and control metrics</t>
  </si>
  <si>
    <t>d0d681e7-d6de-4829-ac64-a9eb2546aa0d</t>
  </si>
  <si>
    <t>Metrics are combined with tests</t>
  </si>
  <si>
    <t>71699daf-b2a4-466b-a0b2-89f7dbb18506</t>
  </si>
  <si>
    <t>Alerting</t>
  </si>
  <si>
    <t>8a442d8e-0eb1-4793-a513-571aef982edd</t>
  </si>
  <si>
    <t>Test KPI</t>
  </si>
  <si>
    <t>Patching mean time to resolution via production</t>
  </si>
  <si>
    <t>86d490b9-d798-4a5b-a011-ab9688014c46</t>
  </si>
  <si>
    <t>Advanced app. metrics</t>
  </si>
  <si>
    <t>d03bc410-74a7-4e92-82cb-d01a020cb6bf</t>
  </si>
  <si>
    <t>Audit of system events</t>
  </si>
  <si>
    <t>1cd5e4b8-be36-4726-adc7-d8f843f47ac8</t>
  </si>
  <si>
    <t>Screens with metric visualization</t>
  </si>
  <si>
    <t>8746647c-638c-473f-8e17-82c068e4c311</t>
  </si>
  <si>
    <t>Targeted alerting</t>
  </si>
  <si>
    <t>d6f06ae8-401a-4f44-85df-1079247fa030</t>
  </si>
  <si>
    <t>Generation of response statistics</t>
  </si>
  <si>
    <t>c922981b-65ed-40f3-a947-96fee9a0125f</t>
  </si>
  <si>
    <t>Logging</t>
  </si>
  <si>
    <t>Centralized application logging</t>
  </si>
  <si>
    <t>fe875e17-ae4a-45f8-a359-244aa4fcbc04</t>
  </si>
  <si>
    <t>Centralized system logging</t>
  </si>
  <si>
    <t>4eced38a-7904-4c45-adb0-50b663065540</t>
  </si>
  <si>
    <t>Correlation of security events</t>
  </si>
  <si>
    <t>ccf4561d-253f-4762-adcb-bc4622fd6fc5</t>
  </si>
  <si>
    <t>Logging of security events</t>
  </si>
  <si>
    <t>ccfdd0a8-991e-4269-ad77-c0a54ca655cb</t>
  </si>
  <si>
    <t>PII logging concept</t>
  </si>
  <si>
    <t>613a73dc-4f60-49db-a6ce-4fb7bf8519f9</t>
  </si>
  <si>
    <t>Visualized logging</t>
  </si>
  <si>
    <t>7c735089-6a83-419f-8b27-c1e676cedea1</t>
  </si>
  <si>
    <t>Defense metrics</t>
  </si>
  <si>
    <t>e808028c-351c-42f1-bcd9-fba738d1fc55</t>
  </si>
  <si>
    <t>Simple application metrics</t>
  </si>
  <si>
    <t>e9a6d403-a467-445e-b98a-74f0c29da0b1</t>
  </si>
  <si>
    <t>Advanced availability and stability metrics</t>
  </si>
  <si>
    <t>ed715b38-c34b-40cd-83fd-ce807f306fc1</t>
  </si>
  <si>
    <t>Deactivation of unused metrics</t>
  </si>
  <si>
    <t>7f36b9ba-bc05-4fd6-9a2a-73344c249722</t>
  </si>
  <si>
    <t>Grouping of metrics</t>
  </si>
  <si>
    <t>42170a71-d4c8-47af-bd71-bf36875fd05b</t>
  </si>
  <si>
    <t>Monitoring of costs</t>
  </si>
  <si>
    <t>10e23a8c-22ff-4487-a706-87ccc9d0798e</t>
  </si>
  <si>
    <t>Simple budget metrics</t>
  </si>
  <si>
    <t>f08a3219-6941-43ec-8762-4aff739f4664</t>
  </si>
  <si>
    <t>Simple system metrics</t>
  </si>
  <si>
    <t>3d1f4c3b-f713-46d9-933a-54a014a26c03</t>
  </si>
  <si>
    <t>Visualized metrics</t>
  </si>
  <si>
    <t>ded39bcf-4eaa-4c5f-9c94-09acde0a4734</t>
  </si>
  <si>
    <t>Number of vulnerabilities/severity</t>
  </si>
  <si>
    <t>bc548cba-cb82-4f76-bd4b-325d9d256279</t>
  </si>
  <si>
    <t>Number of vulnerabilities/severity/layer</t>
  </si>
  <si>
    <t>0ec92899-a5cb-4649-984b-2fb1d6c784ad</t>
  </si>
  <si>
    <t>Test and Verification</t>
  </si>
  <si>
    <t>Dynamic depth for applications</t>
  </si>
  <si>
    <t>Coverage analysis</t>
  </si>
  <si>
    <t>d0ba0be5-c573-405f-b905-b7a8f87a9cc7</t>
  </si>
  <si>
    <t>Coverage of hidden endpoints</t>
  </si>
  <si>
    <t>6a9cb303-0f98-48a8-bdcd-56d41c0012b8</t>
  </si>
  <si>
    <t>Coverage of more input vectors</t>
  </si>
  <si>
    <t>5e0ff85b-ec89-4ef0-96b1-5695fa0025dc</t>
  </si>
  <si>
    <t>Static depth for infrastructure</t>
  </si>
  <si>
    <t>Analyze logs</t>
  </si>
  <si>
    <t>b217c8bb-5d61-4b41-a675-1083993f83b1</t>
  </si>
  <si>
    <t>Test of virtualized environments</t>
  </si>
  <si>
    <t>58825d22-1ce6-4748-af81-0ec9956e4129</t>
  </si>
  <si>
    <t>Static depth for applications</t>
  </si>
  <si>
    <t>Local development security checks performed</t>
  </si>
  <si>
    <t>6e180abc-7c98-4265-b4e9-852cb91b067b</t>
  </si>
  <si>
    <t>Dynamic depth for infrastructure</t>
  </si>
  <si>
    <t>Weak password test</t>
  </si>
  <si>
    <t>61e10f9c-e126-4ffa-af12-fdbe0d0a831f</t>
  </si>
  <si>
    <t>Coverage of sequential operations</t>
  </si>
  <si>
    <t>845f06ec-148c-4c67-9755-7041911dcca5</t>
  </si>
  <si>
    <t>Coverage of service to service communication</t>
  </si>
  <si>
    <t>22aab0ef-76ce-4b8c-979c-3699784330db</t>
  </si>
  <si>
    <t>Test for stored secrets</t>
  </si>
  <si>
    <t>c6e3c812-56e2-41b0-ae01-b7afc41a004c</t>
  </si>
  <si>
    <t>Consolidation</t>
  </si>
  <si>
    <t>Reproducible defect tickets</t>
  </si>
  <si>
    <t>27337442-e4b1-4e87-8dc9-ce86fbb79a39</t>
  </si>
  <si>
    <t>Simple visualization of defects</t>
  </si>
  <si>
    <t>55f4c916-3a34-474d-ad96-9a9f7a4f6a83</t>
  </si>
  <si>
    <t>Integration of vulnerability issues into the development process</t>
  </si>
  <si>
    <t>ce970c9b-da94-41cf-bd78-8c15357b7e8e</t>
  </si>
  <si>
    <t>Simple false positive treatment</t>
  </si>
  <si>
    <t>c1acc8af-312e-4503-a817-a26220c993a0</t>
  </si>
  <si>
    <t>Coverage of client side dynamic components</t>
  </si>
  <si>
    <t>9711f871-f79d-4573-8d4f-d2c98fd0d18e</t>
  </si>
  <si>
    <t>Usage of multiple scanners</t>
  </si>
  <si>
    <t>5b5a1eb2-113f-41fb-a3d6-06af4fdc9cea</t>
  </si>
  <si>
    <t>Advanced visualization of defects</t>
  </si>
  <si>
    <t>7a82020c-94d1-471c-bbd3-5f7fe7df4876</t>
  </si>
  <si>
    <t>Fix based on accessibility</t>
  </si>
  <si>
    <t>0c10a7f7-f78f-49f2-943d-19fdef248fed</t>
  </si>
  <si>
    <t>Usage of a vulnerability management system</t>
  </si>
  <si>
    <t>85ba5623-84be-4219-8892-808837be582d</t>
  </si>
  <si>
    <t>Usage of different roles</t>
  </si>
  <si>
    <t>65a2d7d9-5441-46bf-a4e3-f76919857750</t>
  </si>
  <si>
    <t>Test of the configuration of cloud environments</t>
  </si>
  <si>
    <t>7bb70764-9392-4462-935d-e55b2e148199</t>
  </si>
  <si>
    <t>Test cluster deployment resources</t>
  </si>
  <si>
    <t>621fb6a5-5c0a-4408-826a-068868bb031b</t>
  </si>
  <si>
    <t>Test-Intensity</t>
  </si>
  <si>
    <t>Regular automated tests</t>
  </si>
  <si>
    <t>598897a2-358e-441f-984c-e12ec4f6110a</t>
  </si>
  <si>
    <t>Dead code elimination</t>
  </si>
  <si>
    <t>a8d7d1f1-fc24-49ab-8fb6-f3a03da9c61d</t>
  </si>
  <si>
    <t>Test for Patch Deployment Time</t>
  </si>
  <si>
    <t>0cb2c39a-3cec-4353-b3ab-8d70daf4c9d2</t>
  </si>
  <si>
    <t>Test for Time to Patch</t>
  </si>
  <si>
    <t>13af1227-3dd1-4d4f-a9e9-53deb793c18f</t>
  </si>
  <si>
    <t>Application tests</t>
  </si>
  <si>
    <t>High coverage of security related module and integration tests</t>
  </si>
  <si>
    <t>67667c97-c33e-4306-a4e5-e7b1d8e10c5a</t>
  </si>
  <si>
    <t>Security integration tests for important components</t>
  </si>
  <si>
    <t>f57d55f2-dc05-4b34-9d1f-f8ce5bfb0715</t>
  </si>
  <si>
    <t>Security unit tests for important components</t>
  </si>
  <si>
    <t>eb2c7f9d-d0bd-4253-a2ba-cff2ace4a075</t>
  </si>
  <si>
    <t>Smoke Test</t>
  </si>
  <si>
    <t>73aaae0b-5d68-4953-9fa4-fd25bf665f2a</t>
  </si>
  <si>
    <t>Simple Scan</t>
  </si>
  <si>
    <t>07796811-37f9-467c-9ff2-48f346e77ff3</t>
  </si>
  <si>
    <t>Load tests</t>
  </si>
  <si>
    <t>ab5725aa-4d53-47b9-96df-c14b3fa93bcd</t>
  </si>
  <si>
    <t>Test for exposed services</t>
  </si>
  <si>
    <t>a6c4cefb-a0b7-4787-8cc7-a0f96b4b00d8</t>
  </si>
  <si>
    <t>Test for unused Resources</t>
  </si>
  <si>
    <t>6532c1fe-9d23-4228-8722-558ddabca7d4</t>
  </si>
  <si>
    <t>Test network segmentation</t>
  </si>
  <si>
    <t>6d2c3ac6-8afc-4af6-a5e9-6188341aca01</t>
  </si>
  <si>
    <t>Test the cloud configuration</t>
  </si>
  <si>
    <t>46d6a2a8-f9dc-4c15-9fc8-1723cfecbddc</t>
  </si>
  <si>
    <t>API design validation</t>
  </si>
  <si>
    <t>017d9e26-42b5-49a4-b945-9f59b308fb99</t>
  </si>
  <si>
    <t>Exclusion of source code duplicates</t>
  </si>
  <si>
    <t>d17dbff0-1f10-492a-b4c7-17bb59a0a711</t>
  </si>
  <si>
    <t>Test libyear</t>
  </si>
  <si>
    <t>87b54313-fafd-4860-930f-5ef132b3e4ad</t>
  </si>
  <si>
    <t>Usage of multiple analyzers</t>
  </si>
  <si>
    <t>297be001-8d94-41ee-ab29-207020d423c0</t>
  </si>
  <si>
    <t>Correlate known vulnerabilities in infrastructure with new image versions</t>
  </si>
  <si>
    <t>7de0ae33-6538-45cd-8222-a1475647ba58</t>
  </si>
  <si>
    <t>Creation and application of a testing concept</t>
  </si>
  <si>
    <t>79ef8103-e1ed-4055-8df8-fd2b2015bebe</t>
  </si>
  <si>
    <t>Deactivating of unneeded tests</t>
  </si>
  <si>
    <t>1bd78cdd-ef11-4bb5-9b58-5af2e25fe1c5</t>
  </si>
  <si>
    <t>Default settings for intensity</t>
  </si>
  <si>
    <t>ab0a4b51-3b18-43f1-a6fc-a98e4b28453d</t>
  </si>
  <si>
    <t>High test intensity</t>
  </si>
  <si>
    <t>2ebfc421-8c76-415c-a3b0-fa518915bd10</t>
  </si>
  <si>
    <t>Treatment of all defects</t>
  </si>
  <si>
    <t>b2f77606-3e6c-41e9-b72d-7c0b1d3d581d</t>
  </si>
  <si>
    <t>Treatment of defects with severity high or higher</t>
  </si>
  <si>
    <t>44f2c8a9-4aaa-4c72-942d-63f78b89f385</t>
  </si>
  <si>
    <t>Treatment of defects with severity middle</t>
  </si>
  <si>
    <t>9cac3341-fe83-4079-bef2-bfc4279eb594</t>
  </si>
  <si>
    <t>Exploit likelihood estimation</t>
  </si>
  <si>
    <t>f2f0f274-c1a0-4501-92fe-7fc4452bc8ad</t>
  </si>
  <si>
    <t>Software Composition Analysis (client side)</t>
  </si>
  <si>
    <t>07fe8c4f-ae33-4409-b1b2-cf64cfccea86</t>
  </si>
  <si>
    <t>Software Composition Analysis (server side)</t>
  </si>
  <si>
    <t>d918cd44-a972-43e9-a974-eff3f4a5dcfe</t>
  </si>
  <si>
    <t>Static analysis for all components/libraries</t>
  </si>
  <si>
    <t>f4ff841d-3b2a-45d9-853e-5ec7ecbcb054</t>
  </si>
  <si>
    <t>Static analysis for all self written components</t>
  </si>
  <si>
    <t>ee68331f-9b1d-4f61-844b-b2ea04753a84</t>
  </si>
  <si>
    <t>Static analysis for important client side components</t>
  </si>
  <si>
    <t>e237176b-bec5-447d-a926-e37d6dd60e4b</t>
  </si>
  <si>
    <t>Static analysis for important server side components</t>
  </si>
  <si>
    <t>6c05c837-8c99-46e2-828b-7c903e27dba4</t>
  </si>
  <si>
    <t>Stylistic analysis</t>
  </si>
  <si>
    <t>efa52cc8-6c5c-4ba2-a3d2-7164b0402f34</t>
  </si>
  <si>
    <t>Software Composition Analysis</t>
  </si>
  <si>
    <t>26e1c6d5-5632-4ec7-80d2-e564b98732ad</t>
  </si>
  <si>
    <t>Test for image lifetime</t>
  </si>
  <si>
    <t>ddfe7c3c-b7a4-4cba-9041-b044d4a34e5b</t>
  </si>
  <si>
    <t>Test for new image version</t>
  </si>
  <si>
    <t>cb6321aa-0fbf-4996-9e08-05ab26ef4c1e</t>
  </si>
  <si>
    <t>Test of infrastructure components for known vulnerabilities</t>
  </si>
  <si>
    <t>13367d8f-e37f-4197-a610-9ffca4fde261</t>
  </si>
  <si>
    <t>Test the definition of virtualized environments</t>
  </si>
  <si>
    <t>8fc3de67-7b8d-420b-8d24-f35928cfed6e</t>
  </si>
  <si>
    <t>Test for unauthorized installation</t>
  </si>
  <si>
    <t>dccf1949-b9a8-4ce8-b992-6a4a7f3a623a</t>
  </si>
  <si>
    <t>Test for malware</t>
  </si>
  <si>
    <t>837f8f90-adc2-4e6b-9ebb-60c2ee29494d</t>
  </si>
  <si>
    <t>Integration in development process</t>
  </si>
  <si>
    <t>aaffa73f-59f6-4267-b0ab-732f3d13e90d</t>
  </si>
  <si>
    <t>DAF</t>
  </si>
  <si>
    <t>Статус выполнения</t>
  </si>
  <si>
    <t>4</t>
  </si>
  <si>
    <t>83
91
56</t>
  </si>
  <si>
    <t>5</t>
  </si>
  <si>
    <t>60
58
57</t>
  </si>
  <si>
    <t>60
59</t>
  </si>
  <si>
    <t>108
106
101</t>
  </si>
  <si>
    <t>7</t>
  </si>
  <si>
    <t>83
56</t>
  </si>
  <si>
    <t>57
58</t>
  </si>
  <si>
    <t>3</t>
  </si>
  <si>
    <t>57</t>
  </si>
  <si>
    <t>59
60</t>
  </si>
  <si>
    <t>79</t>
  </si>
  <si>
    <t>68</t>
  </si>
  <si>
    <t>65</t>
  </si>
  <si>
    <t>63</t>
  </si>
  <si>
    <t>175
176
174
161
173</t>
  </si>
  <si>
    <t>174
175
176</t>
  </si>
  <si>
    <t>173</t>
  </si>
  <si>
    <t>171
172
178</t>
  </si>
  <si>
    <t>161</t>
  </si>
  <si>
    <t>131</t>
  </si>
  <si>
    <t>152</t>
  </si>
  <si>
    <t>122
123</t>
  </si>
  <si>
    <t>123</t>
  </si>
  <si>
    <t>124</t>
  </si>
  <si>
    <t>122</t>
  </si>
  <si>
    <t>123
124</t>
  </si>
  <si>
    <t>137</t>
  </si>
  <si>
    <t>136</t>
  </si>
  <si>
    <t>127
149
150</t>
  </si>
  <si>
    <t>142
154
181
184</t>
  </si>
  <si>
    <t>86</t>
  </si>
  <si>
    <t>156</t>
  </si>
  <si>
    <t>154
142
181
184</t>
  </si>
  <si>
    <t>108</t>
  </si>
  <si>
    <t>101
108</t>
  </si>
  <si>
    <t>106</t>
  </si>
  <si>
    <t>36</t>
  </si>
  <si>
    <t>53</t>
  </si>
  <si>
    <t>51</t>
  </si>
  <si>
    <t>49</t>
  </si>
  <si>
    <t>27
40
30</t>
  </si>
  <si>
    <t>41</t>
  </si>
  <si>
    <t>28
29</t>
  </si>
  <si>
    <t>149
150</t>
  </si>
  <si>
    <t>151</t>
  </si>
  <si>
    <t>148</t>
  </si>
  <si>
    <t>135
168
133</t>
  </si>
  <si>
    <t>185
134</t>
  </si>
  <si>
    <t>167
169</t>
  </si>
  <si>
    <t>5.13.2</t>
  </si>
  <si>
    <t>5.5.2.3</t>
  </si>
  <si>
    <t>5.5.2.3,
5.5.2.5</t>
  </si>
  <si>
    <t xml:space="preserve"> 5.13.2.7</t>
  </si>
  <si>
    <t>5.17.2.4
5.17.2.5</t>
  </si>
  <si>
    <t>5.17.2.2
5.17.2.5</t>
  </si>
  <si>
    <t xml:space="preserve">5.24.2.3 </t>
  </si>
  <si>
    <t>5.16.2.5</t>
  </si>
  <si>
    <t>5.19.2.4</t>
  </si>
  <si>
    <t>5.19.2.4,
5.24.2.3</t>
  </si>
  <si>
    <t>5.11.2.7,
5.24.2.3</t>
  </si>
  <si>
    <t>5.3.2</t>
  </si>
  <si>
    <t>5.5.2.3,
5.10.2.6,
5.11.2.6,
5.11.2.9,
5.16.2.5,
5.18.2.5</t>
  </si>
  <si>
    <t>5.20.2.2</t>
  </si>
  <si>
    <r>
      <t xml:space="preserve">Для </t>
    </r>
    <r>
      <rPr>
        <b/>
        <u/>
        <sz val="11"/>
        <color theme="1"/>
        <rFont val="Calibri"/>
        <family val="2"/>
        <charset val="204"/>
        <scheme val="minor"/>
      </rPr>
      <t>критичных</t>
    </r>
    <r>
      <rPr>
        <sz val="11"/>
        <color theme="1"/>
        <rFont val="Calibri"/>
        <family val="2"/>
        <charset val="204"/>
        <scheme val="minor"/>
      </rPr>
      <t xml:space="preserve"> приложений, разработанных подрядчиками, регулярно проводятся пентесты/исходный код проверяется своими силами или другими специализированными подрядчиками</t>
    </r>
  </si>
  <si>
    <r>
      <t xml:space="preserve">Для </t>
    </r>
    <r>
      <rPr>
        <b/>
        <u/>
        <sz val="11"/>
        <color theme="1"/>
        <rFont val="Calibri"/>
        <family val="2"/>
        <charset val="204"/>
        <scheme val="minor"/>
      </rPr>
      <t>всех</t>
    </r>
    <r>
      <rPr>
        <sz val="11"/>
        <color theme="1"/>
        <rFont val="Calibri"/>
        <family val="2"/>
        <charset val="204"/>
        <scheme val="minor"/>
      </rPr>
      <t xml:space="preserve"> приложений, разработанных подрядчиками ПО, проводятся пентесты/проходит проверку исходный код (в случае его предоставления) внутренними силами или при помощи специализированных подрядчиков</t>
    </r>
  </si>
  <si>
    <r>
      <t xml:space="preserve">SM3.4
</t>
    </r>
    <r>
      <rPr>
        <sz val="11"/>
        <color theme="1"/>
        <rFont val="Calibri"/>
        <family val="2"/>
        <charset val="204"/>
        <scheme val="minor"/>
      </rPr>
      <t>CR1.4
CR1.5</t>
    </r>
  </si>
  <si>
    <r>
      <t xml:space="preserve">Выполняется сканирование </t>
    </r>
    <r>
      <rPr>
        <b/>
        <u/>
        <sz val="11"/>
        <color theme="1"/>
        <rFont val="Calibri"/>
        <family val="2"/>
        <charset val="204"/>
        <scheme val="minor"/>
      </rPr>
      <t>исходного кода</t>
    </r>
    <r>
      <rPr>
        <sz val="11"/>
        <color theme="1"/>
        <rFont val="Calibri"/>
        <family val="2"/>
        <charset val="204"/>
        <scheme val="minor"/>
      </rPr>
      <t xml:space="preserve"> open source компонентов (сканирование на malware, protestware и т.д.)</t>
    </r>
  </si>
  <si>
    <r>
      <t xml:space="preserve">SM3.1
</t>
    </r>
    <r>
      <rPr>
        <sz val="11"/>
        <color theme="1"/>
        <rFont val="Calibri"/>
        <family val="2"/>
        <charset val="204"/>
        <scheme val="minor"/>
      </rPr>
      <t>AM2.9</t>
    </r>
  </si>
  <si>
    <r>
      <t xml:space="preserve">SM3.1
</t>
    </r>
    <r>
      <rPr>
        <sz val="11"/>
        <color theme="1"/>
        <rFont val="Calibri"/>
        <family val="2"/>
        <charset val="204"/>
        <scheme val="minor"/>
      </rPr>
      <t>AM2.9
CMVM2.3</t>
    </r>
  </si>
  <si>
    <r>
      <t xml:space="preserve">SM1.1
</t>
    </r>
    <r>
      <rPr>
        <sz val="11"/>
        <color theme="1"/>
        <rFont val="Calibri"/>
        <family val="2"/>
        <charset val="204"/>
        <scheme val="minor"/>
      </rPr>
      <t>SR1.1
SR1.2</t>
    </r>
  </si>
  <si>
    <r>
      <t xml:space="preserve">SR1.2
</t>
    </r>
    <r>
      <rPr>
        <sz val="11"/>
        <color theme="1"/>
        <rFont val="Calibri"/>
        <family val="2"/>
        <charset val="204"/>
        <scheme val="minor"/>
      </rPr>
      <t>SR3.3</t>
    </r>
  </si>
  <si>
    <r>
      <t xml:space="preserve">SR1.2
</t>
    </r>
    <r>
      <rPr>
        <sz val="11"/>
        <color theme="1"/>
        <rFont val="Calibri"/>
        <family val="2"/>
        <charset val="204"/>
        <scheme val="minor"/>
      </rPr>
      <t>SR2.2</t>
    </r>
  </si>
  <si>
    <r>
      <t xml:space="preserve">AM1.3
</t>
    </r>
    <r>
      <rPr>
        <sz val="11"/>
        <color theme="1"/>
        <rFont val="Calibri"/>
        <family val="2"/>
        <charset val="204"/>
        <scheme val="minor"/>
      </rPr>
      <t>AA2.1
AA2.2</t>
    </r>
  </si>
  <si>
    <r>
      <t>SA-A-3 (</t>
    </r>
    <r>
      <rPr>
        <sz val="11"/>
        <color theme="1"/>
        <rFont val="Calibri"/>
        <family val="2"/>
        <charset val="204"/>
        <scheme val="minor"/>
      </rPr>
      <t>???)</t>
    </r>
  </si>
  <si>
    <r>
      <t xml:space="preserve">SM1.4
</t>
    </r>
    <r>
      <rPr>
        <sz val="11"/>
        <color theme="1"/>
        <rFont val="Calibri"/>
        <family val="2"/>
        <charset val="204"/>
        <scheme val="minor"/>
      </rPr>
      <t>CP2.3</t>
    </r>
  </si>
  <si>
    <r>
      <t xml:space="preserve">SM1.4
</t>
    </r>
    <r>
      <rPr>
        <sz val="11"/>
        <color theme="1"/>
        <rFont val="Calibri"/>
        <family val="2"/>
        <charset val="204"/>
        <scheme val="minor"/>
      </rPr>
      <t>CP2.3
ST1.3</t>
    </r>
  </si>
  <si>
    <r>
      <t xml:space="preserve">SM3.1
</t>
    </r>
    <r>
      <rPr>
        <sz val="11"/>
        <color theme="1"/>
        <rFont val="Calibri"/>
        <family val="2"/>
        <charset val="204"/>
        <scheme val="minor"/>
      </rPr>
      <t>CR2.8</t>
    </r>
  </si>
  <si>
    <t>Предполагаемый базовый перечень и состав документов</t>
  </si>
  <si>
    <t>Предполагаемый базовый перечень и состав документов согласно ГОСТ 56939-2024</t>
  </si>
  <si>
    <t>Необходимые документы</t>
  </si>
  <si>
    <t>Документ должен содержать:</t>
  </si>
  <si>
    <t>Наименование процесса БРПО</t>
  </si>
  <si>
    <t>План развития процессов разработки безопасного ПО</t>
  </si>
  <si>
    <t>порядок (очередность) внедрения процессов разработки безопасного ПО с учетом приоритетов разработчика и имеющихся ресурсов</t>
  </si>
  <si>
    <t>Планирование процессов разработки безопасного программного обеспечения</t>
  </si>
  <si>
    <t>планируемые изменения в организационно-штатной структуре разработчика</t>
  </si>
  <si>
    <t>планируемые закупки необходимых инструментов</t>
  </si>
  <si>
    <t xml:space="preserve">затраты на обучение </t>
  </si>
  <si>
    <t>План реализации процессов разработки безопасного ПО</t>
  </si>
  <si>
    <t>цели, сроки и этапы внедрения процессов разработки безопасного ПО</t>
  </si>
  <si>
    <t>перечень необходимых ресурсов</t>
  </si>
  <si>
    <t>информацию об ответственных за внедрение процессов сотрудниках</t>
  </si>
  <si>
    <t xml:space="preserve">Описание области применения процессов разработки безопасного ПО </t>
  </si>
  <si>
    <t>состав ПО (версии, модули, компоненты, функциональные подсистемы и т. п.),</t>
  </si>
  <si>
    <t>План обучения</t>
  </si>
  <si>
    <t>список сотрудников, направляемых на обучение;</t>
  </si>
  <si>
    <t>Обучение сотрудников</t>
  </si>
  <si>
    <t>сроки прохождения обучения</t>
  </si>
  <si>
    <t>ожидаемый результат обучения</t>
  </si>
  <si>
    <t xml:space="preserve">Регламент управления требованиями безопасности ПО </t>
  </si>
  <si>
    <t>порядок предъявления требований безопасности ПО</t>
  </si>
  <si>
    <t>Формирование и предъявление требований безопасности к программному обеспечению</t>
  </si>
  <si>
    <t>порядок предоставления требований безопасности ПО исполнителям</t>
  </si>
  <si>
    <t>порядок отслеживания процесса предоставления, получения и выполнения требований безопасности ПО</t>
  </si>
  <si>
    <t>критерии пересмотра требований безопасности ПО</t>
  </si>
  <si>
    <t xml:space="preserve">Набор требований безопасности ПО </t>
  </si>
  <si>
    <t>идентификатор требования безопасности ПО</t>
  </si>
  <si>
    <t>формулировку требования безопасности ПО</t>
  </si>
  <si>
    <t>дату предъявления требований безопасности ПО</t>
  </si>
  <si>
    <t>приоритет/важность требования безопасности ПО</t>
  </si>
  <si>
    <t>предполагаемые сроки реализации</t>
  </si>
  <si>
    <t>сведения о сотрудниках (подразделениях), предъявивших требования;</t>
  </si>
  <si>
    <t>сведения о сотрудниках (подразделениях), принявших требования к реализации.</t>
  </si>
  <si>
    <t xml:space="preserve">Регламент управления конфигурацией ПО </t>
  </si>
  <si>
    <t>порядок формирования перечня элементов ПО (компонентов, модулей и т. п.), документации на ПО, подлежащих отслеживанию в рамках жизненного цикла ПО;</t>
  </si>
  <si>
    <t>Управление конфигурацией программного обеспечения</t>
  </si>
  <si>
    <t>порядок идентификации ПО (версий ПО, модулей ПО), документации для отслеживаемых элементов</t>
  </si>
  <si>
    <t>Перечень элементов конфигурации, подлежащих отслеживанию в рамках управления конфигурацией ПО</t>
  </si>
  <si>
    <t xml:space="preserve">Регламент управления недостатками ПО </t>
  </si>
  <si>
    <t>порядок идентификации недостатков ПО</t>
  </si>
  <si>
    <t>Управление недостатками и запросами на изменение программного обеспечения</t>
  </si>
  <si>
    <t>порядок управления недостатками ПО, включающий сведения о действиях, выполняемых при выявлении, устранении, тестировании, принятии решения об окончании работы с недостатком (закрытии недостатка)</t>
  </si>
  <si>
    <t>Регламент управления запросами на изменение ПО</t>
  </si>
  <si>
    <t>порядок идентификации запросов на изменение ПО</t>
  </si>
  <si>
    <t>порядок управления запросами на изменение ПО, включающий сведения о действиях, выполняемых при осуществлении запроса на изменение, тестировании, принятии решения о закрытии запроса на изменение</t>
  </si>
  <si>
    <t>Требования к принципам проектирования архитектуры ПО</t>
  </si>
  <si>
    <t>информацию, позволяющую на начальном этапе проектирования ПО получить представление о принятых подходах и принципах проектирования архитектуры ПО, в том числе с точки зрения безопасности</t>
  </si>
  <si>
    <t>Разработка, уточнение и анализ архитектуры программного обеспечения</t>
  </si>
  <si>
    <t xml:space="preserve">Описание архитектуры ПО </t>
  </si>
  <si>
    <t>назначение ПО и сценарии его использования;</t>
  </si>
  <si>
    <t>описание среды функционирования</t>
  </si>
  <si>
    <t>ограничения и указания по применению;</t>
  </si>
  <si>
    <t>проект ПО на уровне подсистем (модулей), включающий описание их назначения, структуры, особенностей реализации, применяемых языков программирования, взаимодействия друг с другом и другим ПО с указанием соответствующих интерфейсов, сетевых портов, протоколов.</t>
  </si>
  <si>
    <t>Критерии необходимости уточнения архитектуры ПО</t>
  </si>
  <si>
    <t>информацию о периодичности пересмотра (уточнения) архитектуры ПО в процессе разработки ПО или о событиях, при наступлении которых необходимо уточнять архитектуру ПО</t>
  </si>
  <si>
    <t>Модель угроз</t>
  </si>
  <si>
    <t>совокупность угроз безопасности, актуальных для разрабатываемого ПО.</t>
  </si>
  <si>
    <t>Моделирование угроз и разработка описания поверхности атаки</t>
  </si>
  <si>
    <t>Перечень мер по нейтрализации (снижению вероятности возникновения) угроз безопасности информации</t>
  </si>
  <si>
    <t>перечень необходимых действий (доработок ПО, иных мер), который должен быть приоритизирован с точки зрения критичности возможного ущерба от реализации угроз безопасности информации.</t>
  </si>
  <si>
    <t>Регламент оформления исходного кода и безопасного кодирования</t>
  </si>
  <si>
    <t>информацию о способах оформления исходного кода</t>
  </si>
  <si>
    <t>Формирование и поддержание в актуальном состоянии правил кодирования</t>
  </si>
  <si>
    <t xml:space="preserve">перечень запрещенных способов кодирования, конструкций и т. п. </t>
  </si>
  <si>
    <t>примеры опасных и безопасных конструкций для используемых языков программирования</t>
  </si>
  <si>
    <t>область применения правил кодирования</t>
  </si>
  <si>
    <t>порядок проверки выполнения правил кодирования для вносимых изменений в исходный код ПО</t>
  </si>
  <si>
    <t>рекомендации разработчиков языков программирования по использованию стандартов кодирования (языков программирования, в том числе собственной разработки), принятые разработчиком ПО</t>
  </si>
  <si>
    <t xml:space="preserve">Регламент проведения экспертизы исходного кода ПО </t>
  </si>
  <si>
    <t>обязанности сотрудников и их роли при проведении экспертизы исходного кода ПО;</t>
  </si>
  <si>
    <t>Экспертиза исходного кода</t>
  </si>
  <si>
    <t>базовые требования к экспертизе (количество участников; области кода, подлежащего экспертизе; используемые инструменты и т. д.)</t>
  </si>
  <si>
    <t>описание основных проверок (например, сценариев, шаблонов, чек-листов) проведения экспертизы исходного кода ПО</t>
  </si>
  <si>
    <t>Регламент проведения статического анализа исходного кода ПО</t>
  </si>
  <si>
    <t>обязанности сотрудников и их роли при проведении статического анализа</t>
  </si>
  <si>
    <t>Статический анализ исходного код</t>
  </si>
  <si>
    <t>критерии выбора инструментов статического анализа</t>
  </si>
  <si>
    <t>критерии выбора ПО (модулей ПО, компонентов ПО, функциональных подсистем ПО), подлежащих проведению статического анализа</t>
  </si>
  <si>
    <t>правила обработки срабатываний средств статического анализа</t>
  </si>
  <si>
    <t>типы и критичность ошибок (уязвимостей), выявляемых статическим анализатором, подлежащих устранению, и приоритеты устранения ошибок (уязвимостей)</t>
  </si>
  <si>
    <t>периодичность проведения статического анализа или события, при наступлении которых необходимо выполнять повторный статический анализ</t>
  </si>
  <si>
    <t>критерии пересмотра конфигурации и параметров настройки инструментов статического анализа</t>
  </si>
  <si>
    <t xml:space="preserve">Регламент проведения динамического анализа кода ПО </t>
  </si>
  <si>
    <t>обязанности сотрудников и их роли при проведении динамического анализа и фаззинг тестирования</t>
  </si>
  <si>
    <t>Динамический анализ кода программы</t>
  </si>
  <si>
    <t>критерии выбора инструментов динамического анализа, включая инструменты проведения фаззинг-тестирования</t>
  </si>
  <si>
    <t>критерии выбора методов и способов динамического анализа</t>
  </si>
  <si>
    <t>критерии выбора модулей (компонентов) ПО, которые необходимо подвергнуть динамическому анализу, включая фаззинг-тестирование</t>
  </si>
  <si>
    <t>правила обработки срабатываний средств динамического анализа, требующих обработки (аварийная остановка, зависание и т. п.)</t>
  </si>
  <si>
    <t>процедуры устранения найденных средствами динамического анализа ошибок</t>
  </si>
  <si>
    <t>периодичность проведения динамического анализа или события, при наступлении которых необходимо выполнять повторный динамический анализ (критерии проведения повторного динамического анализа)</t>
  </si>
  <si>
    <t>периодичность проведения фаззинг-тестирования и критерии его завершения</t>
  </si>
  <si>
    <t>Перечень инструментов динамического анализа, включая инструменты проведения фаззинг-тестирования</t>
  </si>
  <si>
    <t>наименования инструментов динамического анализа, их версии и их соответствие исследуемым модулям (компонентам) ПО</t>
  </si>
  <si>
    <t>параметры эксплуатации инструментов динамического анализа (для платформ, языков программирования и т. п.)</t>
  </si>
  <si>
    <t>Регламент использования системы безопасной сборки ПО</t>
  </si>
  <si>
    <t>обязанности сотрудников и их роли при выполнении сборки ПО</t>
  </si>
  <si>
    <t>Использование безопасной системы сборки программного обеспечения</t>
  </si>
  <si>
    <t>критерии выбора инструментов сборки ПО</t>
  </si>
  <si>
    <t>критерии приемки результатов сборки</t>
  </si>
  <si>
    <t>порядок регистрации событий, генерируемых инструментами сборки ПО</t>
  </si>
  <si>
    <t>Регламент обеспечения безопасности сборочной среды</t>
  </si>
  <si>
    <t>обязанности сотрудников и их роли при проведении сборок ПО</t>
  </si>
  <si>
    <t>Обеспечение безопасности сборочной среды программного обеспечения</t>
  </si>
  <si>
    <t>порядок регистрации событий безопасности при реализации сборок ПО в журналах аудита</t>
  </si>
  <si>
    <t>сроки хранения журналов аудита</t>
  </si>
  <si>
    <t>описание мер безопасности, необходимых для реализации в сборочной среде</t>
  </si>
  <si>
    <t>Информация о безопасности сборочной среды</t>
  </si>
  <si>
    <t>описание ожидаемых результатов сборки ПО</t>
  </si>
  <si>
    <t>описание прав доступа к сборочной среде и хранилищу результатов сборки ПО, а также ролей пользователей, участвующих в процессе сборки ПО</t>
  </si>
  <si>
    <t xml:space="preserve">Регламент доступа к исходному коду ПО и обеспечения его целостности </t>
  </si>
  <si>
    <t>обязанности сотрудников, их права и роли при разработке ПО</t>
  </si>
  <si>
    <t>Управление доступом и контроль целостности кода при разработке программного обеспечения</t>
  </si>
  <si>
    <t>правила хранения исходного кода ПО, включая правила резервного копирования исходного кода ПО</t>
  </si>
  <si>
    <t>правила внесения изменений (модификации, добавления, удаления) в исходный код ПО</t>
  </si>
  <si>
    <t>критерии выбора способов и инструментов контроля целостности ПО</t>
  </si>
  <si>
    <t>критерии выбора модулей (компонентов) ПО, подлежащих контролю целостности;</t>
  </si>
  <si>
    <t>описание процедуры контроля целостности исходного кода ПО.</t>
  </si>
  <si>
    <t>Описание модели управления доступом к исходному коду ПО</t>
  </si>
  <si>
    <t>перечень сотрудников, их права и обязанности при разработке ПО</t>
  </si>
  <si>
    <t>описание выбранной модели управления доступом и используемых инструментов управления доступом</t>
  </si>
  <si>
    <t>Регламент использования секретов</t>
  </si>
  <si>
    <t>обязанности сотрудников и их роли при использовании секретов</t>
  </si>
  <si>
    <t>Обеспечение безопасности используемых секретов</t>
  </si>
  <si>
    <t>основные принципы использования секретов</t>
  </si>
  <si>
    <t>зоны ответственности подразделений и сотрудников в части использования секретов</t>
  </si>
  <si>
    <t>порядок предоставления доступа к секретам</t>
  </si>
  <si>
    <t>типы секретов, сроки их эксплуатации, действия при компрометации</t>
  </si>
  <si>
    <t>порядок формирования и хранения секретов</t>
  </si>
  <si>
    <t>порядок ротации секретов</t>
  </si>
  <si>
    <t>требования к системам хранения секретов.</t>
  </si>
  <si>
    <t>Описание реализации процедуры использования секретов</t>
  </si>
  <si>
    <t>порядок подписи исполняемого кода ПО</t>
  </si>
  <si>
    <t>порядок подписи исходного кода</t>
  </si>
  <si>
    <t xml:space="preserve">Регламент композиционного анализа </t>
  </si>
  <si>
    <t>обязанности сотрудников и их роли при проведении композиционного анализа</t>
  </si>
  <si>
    <t>Использование инструментов композиционного анализ</t>
  </si>
  <si>
    <t>правила отслеживания уязвимостей для заимствованных компонентов, участвующих в сборке ПО</t>
  </si>
  <si>
    <t>правила проведения анализа заимствованных компонентов на предмет наличия известных уязвимостей</t>
  </si>
  <si>
    <t>правила принятия компенсирующих и защитных мер по противодействию выявленным угрозам безопасности в цепочке поставки сторонних компонентов</t>
  </si>
  <si>
    <t>периодичность проведения композиционного анализа в соответствии с установленными практиками сборки ПО</t>
  </si>
  <si>
    <t>Перечень зависимостей ПО</t>
  </si>
  <si>
    <t>перечень модулей (компонентов) заимствованного ПО с указанием их версий;</t>
  </si>
  <si>
    <t>источник (поставщик) модулей (компонентов) заимствованного ПО</t>
  </si>
  <si>
    <t>Перечень процессов, компонентов инфраструктуры, частей разрабатываемого ПО, зависящих от сторонних поставщиков</t>
  </si>
  <si>
    <t>описание внутренних процессов, зависящих от сторонних поставщиков</t>
  </si>
  <si>
    <t>Проверка кода на предмет внедрения вредоносного программного обеспечения
через цепочки поставок</t>
  </si>
  <si>
    <t>описание компонентов инфраструктуры разработки ПО, зависящих от сторонних поставщиков;</t>
  </si>
  <si>
    <t>описание компонентов, являющихся частью разрабатываемого ПО, которые поставляются или заимствуются от сторонних поставщиков</t>
  </si>
  <si>
    <t xml:space="preserve">Сведения о договорных обязательствах со сторонними поставщиками </t>
  </si>
  <si>
    <t>перечень поставщиков с указанием поставляемых продуктов (услуг);</t>
  </si>
  <si>
    <t>сведения о заключенных договорах со сторонними поставщиками, включающие информацию о поставляемых продуктах (услугах), сроках начала и окончания договоров, иную информацию.</t>
  </si>
  <si>
    <t>Сведения о критичных и вероятных с точки зрения внедрения недекларированных воз
можностей элементах инфраструктуры (компонентах инфраструктуры разработки ПО, зависящих от сторонних поставщиков)</t>
  </si>
  <si>
    <t>перечень элементов инфраструктуры разработчика, воздействие на которые может повлиять на возникновение недекларированных возможностей в ПО</t>
  </si>
  <si>
    <t>информацию о поставщиках продуктов (услуг) для указанных в перечне элементов инфраструктуры разработчика</t>
  </si>
  <si>
    <t>План функционального тестирования</t>
  </si>
  <si>
    <t>обязанности сотрудников и их роли при проведении функционального тестирования;</t>
  </si>
  <si>
    <t>описание тестового стенда (тестовой среды)</t>
  </si>
  <si>
    <t>описание сценариев тестирования для каждой функциональной возможности ПО, включающее формулировку функциональных требований, выполняемые действия по оценке, ожидаемые результа ты тестирования и критерии успешного прохождения проверок;</t>
  </si>
  <si>
    <t>критерии выполнения повторного тестирования</t>
  </si>
  <si>
    <t>критерии завершения и остановки тестирования.</t>
  </si>
  <si>
    <t xml:space="preserve">Журналы функционального тестирования </t>
  </si>
  <si>
    <t>дату и время выполнения тестовых операций (запуск и завершение сценария тестирования)</t>
  </si>
  <si>
    <t>результат выполнения сценария тестирования;</t>
  </si>
  <si>
    <t>изменения тестируемого ПО (состава и содержания модулей ПО, компонентов ПО, функциональных подсистем ПО и т. п.)</t>
  </si>
  <si>
    <t>возникновение любых сбоев и ошибок</t>
  </si>
  <si>
    <t xml:space="preserve">Регламент нефункционального тестирования </t>
  </si>
  <si>
    <t>критерии выбора версий ПО (модулей ПО, компонентов ПО), подлежащих нефункциональному тестированию, и определения периодичности тестирования</t>
  </si>
  <si>
    <t>Нефункциональное тестирование</t>
  </si>
  <si>
    <t>перечень используемых для нефункционального тестирования методов и средств</t>
  </si>
  <si>
    <t>обязанности сотрудников и их роли при проведении нефункционального тестирования</t>
  </si>
  <si>
    <t>описание типовых сценариев тестирования</t>
  </si>
  <si>
    <t>описание возможностей и мотивации потенциального нарушителя в соответствии с результатами моделирования угроз разрабатываемого ПО</t>
  </si>
  <si>
    <t>описание типовых сценариев проведения компьютерных атак для основных сценариев работы ПО (модулей ПО, компонентов ПО).</t>
  </si>
  <si>
    <t>Регламент приемки ПО</t>
  </si>
  <si>
    <t>обязанности сотрудников и их роли при проведении приемки ПО</t>
  </si>
  <si>
    <t>Обеспечение безопасности при выпуске готовой к эксплуатации версии программного обеспечения</t>
  </si>
  <si>
    <t>описание типовых сценариев приемки ПО перед предоставлением его пользователям</t>
  </si>
  <si>
    <t>Регламент обеспечения целостности ПО, передаваемого пользователям</t>
  </si>
  <si>
    <t>перечень мер, реализуемых разработчиком ПО с целью обеспечения возможности проверки целостности ПО пользователями</t>
  </si>
  <si>
    <t>порядок применения мер по обеспечению возможности проверки целостности ПО пользователями</t>
  </si>
  <si>
    <t>порядок информирования пользователей ПО о механизмах проверки целостности ПО</t>
  </si>
  <si>
    <t>Регламент безопасной поставки ПО пользователям</t>
  </si>
  <si>
    <t>обязанности сотрудников и их роли при осуществлении безопасной доставки ПО</t>
  </si>
  <si>
    <t>Безопасная поставка программного обеспечения пользователям</t>
  </si>
  <si>
    <t>процедуры хранения копий версий поставляемого пользователям ПО</t>
  </si>
  <si>
    <t>процедуры снятия копий (тиражирования) поставляемого пользователям ПО</t>
  </si>
  <si>
    <t>процедуры поставки ПО (обновлений ПО, включая обновления безопасности, предназначенных для устранения недостатков, в том числе уязвимостей);</t>
  </si>
  <si>
    <t>процедуры проверки подлинности ПО (обновлений ПО) пользователем.</t>
  </si>
  <si>
    <t>Сведения о версии поставляемого пользователям ПО</t>
  </si>
  <si>
    <t xml:space="preserve">Сведения о месте хранения копий (подлинников, дубликатов) версий поставляемого
пользователям ПО (инсталляционных пакетов, дистрибутивных носителей) </t>
  </si>
  <si>
    <t>Сведения о поставляемой эксплуатационной документации на ПО</t>
  </si>
  <si>
    <t>Регламент технической поддержки</t>
  </si>
  <si>
    <t>обязанности сотрудников и их роли при оказании технической поддержки</t>
  </si>
  <si>
    <t>Обеспечение поддержки программного обеспечения при эксплуатации пользователями</t>
  </si>
  <si>
    <t>описание организации службы технической поддержки: режим работы, сроки оказания услуг по технической поддержке пользователей, иная информация об организации службы технической поддержки</t>
  </si>
  <si>
    <t>используемые инструменты</t>
  </si>
  <si>
    <t>описание процедуры взаимодействия службы технической поддержки с пользователями (способы получения обращений пользователей, процесс обработки поступающих сообщений и др.)</t>
  </si>
  <si>
    <t>описание процедур оповещения пользователей о выпуске обновлений (включая обновления безопасности) и необходимости их установки</t>
  </si>
  <si>
    <t>описание процедур информирования пользователей ПО о выявленных уязвимостях и способах реализации мер по их нейтрализации до разработки обновлений безопасности, устраняющих уязвимость, по установленным каналам взаимодействия</t>
  </si>
  <si>
    <t>информацию об обучении сотрудников службы технической поддержки</t>
  </si>
  <si>
    <t xml:space="preserve">Регламент реагирования на информацию об уязвимостях </t>
  </si>
  <si>
    <t>обязанности сотрудников и их роли при реагировании на информацию об уязвимостях ПО</t>
  </si>
  <si>
    <t>Реагирование на информацию об уязвимостях</t>
  </si>
  <si>
    <t>правила реагирования на информацию об уязвимостях</t>
  </si>
  <si>
    <t>правила оценки актуальности и критичности уязвимости с точки зрения безопасности ПО</t>
  </si>
  <si>
    <t>периодичность проведения поиска известных (подтвержденных) уязвимостей в общедоступных источниках информации об уязвимостях ПО</t>
  </si>
  <si>
    <t>Регламент поиска ошибок и уязвимостей в эксплуатирующемся ПО</t>
  </si>
  <si>
    <t>обязанности сотрудников и их роли при поиске ошибок и уязвимостей в эксплуатирующемся ПО</t>
  </si>
  <si>
    <t>Поиск уязвимостей в программном обеспечении при эксплуатации</t>
  </si>
  <si>
    <t>правила поиска известных (подтвержденных) уязвимостей в общедоступных источниках информации об уязвимостях ПО, его программных компонентов и сред его функционирования</t>
  </si>
  <si>
    <t>состав проводимых проверок и периодичность их проведения на протяжении всего срока действия технической поддержки ПО для каждой версии ПО</t>
  </si>
  <si>
    <t>Регламент вывода ПО из эксплуатации</t>
  </si>
  <si>
    <t>описание условий, при которых ПО (версию ПО) необходимо выводить из эксплуатации</t>
  </si>
  <si>
    <t>Обеспечение безопасности при выводе программного обеспечения из эксплуатации</t>
  </si>
  <si>
    <t>обязанности сотрудников и их роли при осуществлении вывода ПО из эксплуатации ПО</t>
  </si>
  <si>
    <t>порядок оповещения пользователей о планах прекращения технической поддержки ПО (версии ПО)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</si>
</sst>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8" x14ac:knownFonts="1">
    <font>
      <sz val="11"/>
      <color theme="1"/>
      <name val="Calibri"/>
      <family val="2"/>
      <charset val="204"/>
      <scheme val="minor"/>
    </font>
    <font>
      <b/>
      <sz val="11"/>
      <color theme="1"/>
      <name val="Calibri"/>
      <family val="2"/>
      <charset val="204"/>
      <scheme val="minor"/>
    </font>
    <font>
      <b/>
      <sz val="12"/>
      <color theme="1"/>
      <name val="Calibri"/>
      <family val="2"/>
      <scheme val="minor"/>
    </font>
    <font>
      <sz val="9"/>
      <color theme="1"/>
      <name val="Calibri"/>
      <family val="2"/>
      <charset val="204"/>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sz val="9"/>
      <color rgb="FFFF0000"/>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b/>
      <sz val="9"/>
      <color theme="1"/>
      <name val="Arial"/>
      <family val="2"/>
    </font>
    <font>
      <sz val="9"/>
      <color theme="1"/>
      <name val="Arial"/>
      <family val="2"/>
    </font>
    <font>
      <sz val="11"/>
      <color theme="1"/>
      <name val="Calibri"/>
      <family val="2"/>
      <scheme val="minor"/>
    </font>
    <font>
      <b/>
      <u/>
      <sz val="11"/>
      <color theme="1"/>
      <name val="Calibri"/>
      <family val="2"/>
      <charset val="204"/>
      <scheme val="minor"/>
    </font>
    <font>
      <sz val="12"/>
      <color theme="1"/>
      <name val="Calibri"/>
      <family val="2"/>
      <scheme val="minor"/>
    </font>
    <font>
      <sz val="14"/>
      <color theme="1"/>
      <name val="Calibri"/>
      <family val="2"/>
      <charset val="204"/>
      <scheme val="minor"/>
    </font>
  </fonts>
  <fills count="46">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rgb="FF70AD47"/>
        <bgColor indexed="64"/>
      </patternFill>
    </fill>
    <fill>
      <patternFill patternType="solid">
        <fgColor theme="9"/>
        <bgColor indexed="64"/>
      </patternFill>
    </fill>
    <fill>
      <patternFill patternType="solid">
        <fgColor theme="4" tint="0.59999389629810485"/>
        <bgColor indexed="64"/>
      </patternFill>
    </fill>
    <fill>
      <patternFill patternType="solid">
        <fgColor rgb="FFFF7C80"/>
        <bgColor indexed="64"/>
      </patternFill>
    </fill>
    <fill>
      <patternFill patternType="solid">
        <fgColor theme="0" tint="-0.14999847407452621"/>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rgb="FFFF3300"/>
        <bgColor indexed="64"/>
      </patternFill>
    </fill>
    <fill>
      <patternFill patternType="solid">
        <fgColor rgb="FFC6E0B4"/>
        <bgColor indexed="64"/>
      </patternFill>
    </fill>
    <fill>
      <patternFill patternType="solid">
        <fgColor rgb="FFD9E1F2"/>
        <bgColor indexed="64"/>
      </patternFill>
    </fill>
    <fill>
      <patternFill patternType="solid">
        <fgColor rgb="FFFFF2CC"/>
        <bgColor indexed="64"/>
      </patternFill>
    </fill>
    <fill>
      <patternFill patternType="solid">
        <fgColor rgb="FFEDEDED"/>
        <bgColor indexed="64"/>
      </patternFill>
    </fill>
    <fill>
      <patternFill patternType="solid">
        <fgColor rgb="FFFFE699"/>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6">
    <xf numFmtId="0" fontId="0" fillId="0" borderId="0"/>
    <xf numFmtId="43" fontId="6" fillId="0" borderId="0" applyFont="0" applyFill="0" applyBorder="0" applyAlignment="0" applyProtection="0"/>
    <xf numFmtId="9" fontId="6" fillId="0" borderId="0" applyFont="0" applyFill="0" applyBorder="0" applyAlignment="0" applyProtection="0"/>
    <xf numFmtId="0" fontId="24" fillId="0" borderId="0"/>
    <xf numFmtId="0" fontId="26" fillId="0" borderId="0"/>
    <xf numFmtId="43" fontId="6" fillId="0" borderId="0" applyFont="0" applyFill="0" applyBorder="0" applyAlignment="0" applyProtection="0"/>
  </cellStyleXfs>
  <cellXfs count="580">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1" fillId="9"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14" borderId="1" xfId="0" applyFont="1" applyFill="1" applyBorder="1" applyAlignment="1">
      <alignment horizontal="center" vertical="center" wrapText="1"/>
    </xf>
    <xf numFmtId="0" fontId="0" fillId="0" borderId="1" xfId="0" applyBorder="1"/>
    <xf numFmtId="0" fontId="0" fillId="0" borderId="6" xfId="0" applyBorder="1" applyAlignment="1">
      <alignment horizontal="left" vertical="center" wrapText="1"/>
    </xf>
    <xf numFmtId="9" fontId="0" fillId="2" borderId="1" xfId="0" applyNumberFormat="1" applyFill="1" applyBorder="1" applyAlignment="1">
      <alignment horizontal="center" vertical="center" wrapText="1"/>
    </xf>
    <xf numFmtId="0" fontId="0" fillId="0" borderId="0" xfId="0" applyAlignment="1">
      <alignment horizontal="center" vertical="center" wrapText="1"/>
    </xf>
    <xf numFmtId="0" fontId="0" fillId="19" borderId="29" xfId="0" applyFill="1" applyBorder="1" applyAlignment="1">
      <alignment horizontal="center" vertical="center" wrapText="1"/>
    </xf>
    <xf numFmtId="0" fontId="0" fillId="19" borderId="25" xfId="0" applyFill="1" applyBorder="1" applyAlignment="1">
      <alignment horizontal="center" vertical="center" wrapText="1"/>
    </xf>
    <xf numFmtId="0" fontId="0" fillId="18" borderId="11" xfId="0" applyFill="1" applyBorder="1" applyAlignment="1">
      <alignment horizontal="center" vertical="center" wrapText="1"/>
    </xf>
    <xf numFmtId="0" fontId="0" fillId="18" borderId="12" xfId="0" applyFill="1" applyBorder="1" applyAlignment="1">
      <alignment horizontal="center" vertical="center" wrapText="1"/>
    </xf>
    <xf numFmtId="0" fontId="0" fillId="18" borderId="13" xfId="0" applyFill="1" applyBorder="1" applyAlignment="1">
      <alignment horizontal="center" vertical="center" wrapText="1"/>
    </xf>
    <xf numFmtId="0" fontId="0" fillId="18" borderId="29" xfId="0" applyFill="1" applyBorder="1" applyAlignment="1">
      <alignment horizontal="center" vertical="center" wrapText="1"/>
    </xf>
    <xf numFmtId="0" fontId="0" fillId="18" borderId="25" xfId="0" applyFill="1" applyBorder="1" applyAlignment="1">
      <alignment horizontal="center" vertical="center" wrapText="1"/>
    </xf>
    <xf numFmtId="0" fontId="0" fillId="18" borderId="0" xfId="0" applyFill="1" applyAlignment="1">
      <alignment horizontal="center" vertical="center" wrapText="1"/>
    </xf>
    <xf numFmtId="0" fontId="0" fillId="18" borderId="30" xfId="0" applyFill="1" applyBorder="1" applyAlignment="1">
      <alignment horizontal="center" vertical="center" wrapText="1"/>
    </xf>
    <xf numFmtId="0" fontId="0" fillId="18" borderId="31" xfId="0" applyFill="1" applyBorder="1" applyAlignment="1">
      <alignment horizontal="center" vertical="center" wrapText="1"/>
    </xf>
    <xf numFmtId="0" fontId="0" fillId="18" borderId="14" xfId="0" applyFill="1" applyBorder="1" applyAlignment="1">
      <alignment horizontal="center" vertical="center" wrapText="1"/>
    </xf>
    <xf numFmtId="0" fontId="3" fillId="19" borderId="0" xfId="0" applyFont="1" applyFill="1" applyAlignment="1">
      <alignment horizontal="center" vertical="center" wrapText="1"/>
    </xf>
    <xf numFmtId="0" fontId="3" fillId="0" borderId="0" xfId="0" applyFont="1" applyAlignment="1">
      <alignment horizontal="center" vertical="center" wrapText="1"/>
    </xf>
    <xf numFmtId="10" fontId="0" fillId="0" borderId="0" xfId="0" applyNumberFormat="1" applyAlignment="1">
      <alignment horizontal="center" vertical="center"/>
    </xf>
    <xf numFmtId="0" fontId="0" fillId="0" borderId="0" xfId="0" applyAlignment="1">
      <alignment horizontal="left" vertical="center" wrapText="1"/>
    </xf>
    <xf numFmtId="0" fontId="11" fillId="4" borderId="2" xfId="0" applyFont="1" applyFill="1" applyBorder="1" applyAlignment="1">
      <alignment horizontal="center" vertical="center" wrapText="1"/>
    </xf>
    <xf numFmtId="0" fontId="1" fillId="0" borderId="0" xfId="0" applyFont="1" applyAlignment="1">
      <alignment horizontal="center" vertical="center"/>
    </xf>
    <xf numFmtId="0" fontId="0" fillId="11" borderId="1" xfId="0" applyFill="1" applyBorder="1" applyAlignment="1">
      <alignment horizontal="left" vertical="center" wrapText="1"/>
    </xf>
    <xf numFmtId="0" fontId="8" fillId="4"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26"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1" borderId="11" xfId="0" applyFill="1" applyBorder="1" applyAlignment="1">
      <alignment horizontal="center" vertical="center" wrapText="1"/>
    </xf>
    <xf numFmtId="0" fontId="0" fillId="27" borderId="11" xfId="0" applyFill="1" applyBorder="1" applyAlignment="1">
      <alignment horizontal="center" vertical="center" wrapText="1"/>
    </xf>
    <xf numFmtId="0" fontId="0" fillId="21" borderId="1" xfId="0" applyFill="1" applyBorder="1" applyAlignment="1">
      <alignment vertical="center"/>
    </xf>
    <xf numFmtId="0" fontId="4" fillId="21" borderId="1" xfId="0" applyFont="1" applyFill="1" applyBorder="1" applyAlignment="1">
      <alignment vertical="center"/>
    </xf>
    <xf numFmtId="0" fontId="3" fillId="19" borderId="0" xfId="0" applyFont="1" applyFill="1" applyAlignment="1">
      <alignment horizontal="center" vertical="center"/>
    </xf>
    <xf numFmtId="0" fontId="3" fillId="0" borderId="0" xfId="0" applyFont="1" applyAlignment="1">
      <alignment horizontal="center" vertical="center"/>
    </xf>
    <xf numFmtId="0" fontId="0" fillId="0" borderId="32" xfId="0" applyBorder="1"/>
    <xf numFmtId="0" fontId="0" fillId="22" borderId="28" xfId="0" applyFill="1" applyBorder="1" applyAlignment="1">
      <alignment horizontal="center" vertical="center" wrapText="1"/>
    </xf>
    <xf numFmtId="0" fontId="0" fillId="7" borderId="28" xfId="0" applyFill="1" applyBorder="1" applyAlignment="1">
      <alignment horizontal="center" vertical="center" wrapText="1"/>
    </xf>
    <xf numFmtId="0" fontId="0" fillId="6" borderId="28" xfId="0" applyFill="1" applyBorder="1" applyAlignment="1">
      <alignment horizontal="center" vertical="center" wrapText="1"/>
    </xf>
    <xf numFmtId="0" fontId="0" fillId="15" borderId="21"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35" xfId="0" applyFill="1" applyBorder="1" applyAlignment="1">
      <alignment horizontal="center" vertical="center" wrapText="1"/>
    </xf>
    <xf numFmtId="0" fontId="0" fillId="22" borderId="22" xfId="0" applyFill="1" applyBorder="1" applyAlignment="1">
      <alignment horizontal="center" vertical="center" wrapText="1"/>
    </xf>
    <xf numFmtId="0" fontId="0" fillId="7" borderId="22" xfId="0" applyFill="1" applyBorder="1" applyAlignment="1">
      <alignment horizontal="center" vertical="center" wrapText="1"/>
    </xf>
    <xf numFmtId="0" fontId="0" fillId="6" borderId="22" xfId="0" applyFill="1" applyBorder="1" applyAlignment="1">
      <alignment horizontal="center" vertical="center" wrapText="1"/>
    </xf>
    <xf numFmtId="0" fontId="0" fillId="26" borderId="7" xfId="0" applyFill="1" applyBorder="1" applyAlignment="1">
      <alignment horizontal="center" vertical="center" wrapText="1"/>
    </xf>
    <xf numFmtId="0" fontId="0" fillId="12" borderId="7" xfId="0" applyFill="1" applyBorder="1" applyAlignment="1">
      <alignment horizontal="center" vertical="center" wrapText="1"/>
    </xf>
    <xf numFmtId="0" fontId="0" fillId="11" borderId="7" xfId="0" applyFill="1" applyBorder="1" applyAlignment="1">
      <alignment horizontal="center" vertical="center" wrapText="1"/>
    </xf>
    <xf numFmtId="0" fontId="0" fillId="27" borderId="7"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5" xfId="0" applyFill="1" applyBorder="1" applyAlignment="1">
      <alignment horizontal="center" vertical="center" wrapText="1"/>
    </xf>
    <xf numFmtId="0" fontId="0" fillId="0" borderId="27" xfId="0" applyBorder="1" applyAlignment="1">
      <alignment horizontal="left" vertical="center" textRotation="90" wrapText="1"/>
    </xf>
    <xf numFmtId="0" fontId="0" fillId="0" borderId="36" xfId="0" applyBorder="1" applyAlignment="1">
      <alignment horizontal="left" vertical="center" textRotation="90" wrapText="1"/>
    </xf>
    <xf numFmtId="0" fontId="0" fillId="0" borderId="1" xfId="0" applyBorder="1" applyAlignment="1">
      <alignment horizontal="center" vertical="center" wrapText="1"/>
    </xf>
    <xf numFmtId="0" fontId="0" fillId="0" borderId="0" xfId="0" applyAlignment="1">
      <alignment horizontal="center"/>
    </xf>
    <xf numFmtId="9" fontId="0" fillId="0" borderId="0" xfId="2" applyFont="1" applyAlignment="1">
      <alignment vertical="center" wrapText="1"/>
    </xf>
    <xf numFmtId="0" fontId="0" fillId="2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6"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xf>
    <xf numFmtId="43" fontId="0" fillId="9" borderId="1" xfId="1" applyFont="1" applyFill="1" applyBorder="1" applyAlignment="1">
      <alignment horizontal="center" wrapText="1"/>
    </xf>
    <xf numFmtId="9" fontId="0" fillId="9" borderId="1" xfId="2" applyFont="1" applyFill="1" applyBorder="1" applyAlignment="1">
      <alignment horizontal="center" vertical="center" wrapText="1"/>
    </xf>
    <xf numFmtId="9" fontId="0" fillId="0" borderId="0" xfId="2" applyFont="1" applyAlignment="1">
      <alignment horizontal="center" vertical="center" wrapText="1"/>
    </xf>
    <xf numFmtId="1" fontId="0" fillId="0" borderId="0" xfId="0" applyNumberFormat="1"/>
    <xf numFmtId="0" fontId="0" fillId="8" borderId="1" xfId="0" applyFill="1" applyBorder="1" applyAlignment="1">
      <alignment horizontal="center" vertical="center" wrapText="1"/>
    </xf>
    <xf numFmtId="9" fontId="0" fillId="21" borderId="1" xfId="0" applyNumberFormat="1" applyFill="1" applyBorder="1" applyAlignment="1">
      <alignment horizontal="center" vertical="center" wrapText="1"/>
    </xf>
    <xf numFmtId="0" fontId="0" fillId="21" borderId="1" xfId="0" applyFill="1" applyBorder="1" applyAlignment="1">
      <alignment horizontal="center" vertical="center" wrapText="1"/>
    </xf>
    <xf numFmtId="9" fontId="0" fillId="32" borderId="1" xfId="0" applyNumberFormat="1" applyFill="1" applyBorder="1" applyAlignment="1">
      <alignment horizontal="center" vertical="center" wrapText="1"/>
    </xf>
    <xf numFmtId="0" fontId="0" fillId="22" borderId="12" xfId="0" applyFill="1" applyBorder="1" applyAlignment="1">
      <alignment horizontal="center" vertical="center" wrapText="1"/>
    </xf>
    <xf numFmtId="0" fontId="0" fillId="7" borderId="12" xfId="0" applyFill="1" applyBorder="1" applyAlignment="1">
      <alignment horizontal="center" vertical="center" wrapText="1"/>
    </xf>
    <xf numFmtId="0" fontId="0" fillId="6" borderId="12" xfId="0" applyFill="1" applyBorder="1" applyAlignment="1">
      <alignment horizontal="center" vertical="center" wrapText="1"/>
    </xf>
    <xf numFmtId="0" fontId="0" fillId="26" borderId="12" xfId="0" applyFill="1" applyBorder="1" applyAlignment="1">
      <alignment horizontal="center" vertical="center" wrapText="1"/>
    </xf>
    <xf numFmtId="0" fontId="0" fillId="12" borderId="12" xfId="0" applyFill="1" applyBorder="1" applyAlignment="1">
      <alignment horizontal="center" vertical="center" wrapText="1"/>
    </xf>
    <xf numFmtId="0" fontId="0" fillId="11" borderId="12" xfId="0" applyFill="1" applyBorder="1" applyAlignment="1">
      <alignment horizontal="center" vertical="center" wrapText="1"/>
    </xf>
    <xf numFmtId="0" fontId="0" fillId="27" borderId="12" xfId="0" applyFill="1" applyBorder="1" applyAlignment="1">
      <alignment horizontal="center" vertical="center" wrapText="1"/>
    </xf>
    <xf numFmtId="0" fontId="0" fillId="19" borderId="9"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textRotation="90" wrapText="1"/>
    </xf>
    <xf numFmtId="0" fontId="0" fillId="0" borderId="0" xfId="0" applyAlignment="1">
      <alignment horizontal="center" vertical="center" textRotation="90" wrapText="1"/>
    </xf>
    <xf numFmtId="0" fontId="2" fillId="4" borderId="39" xfId="0" applyFont="1" applyFill="1" applyBorder="1" applyAlignment="1">
      <alignment horizontal="center" vertical="center" wrapText="1"/>
    </xf>
    <xf numFmtId="0" fontId="2" fillId="4" borderId="16" xfId="0" applyFont="1" applyFill="1" applyBorder="1" applyAlignment="1">
      <alignment horizontal="center" vertical="center" wrapText="1"/>
    </xf>
    <xf numFmtId="49" fontId="2" fillId="4" borderId="17" xfId="0" applyNumberFormat="1" applyFont="1" applyFill="1" applyBorder="1" applyAlignment="1">
      <alignment horizontal="center" vertical="center" wrapText="1"/>
    </xf>
    <xf numFmtId="9" fontId="0" fillId="0" borderId="18" xfId="0" applyNumberFormat="1" applyBorder="1" applyAlignment="1">
      <alignment horizontal="center" vertical="center"/>
    </xf>
    <xf numFmtId="0" fontId="0" fillId="0" borderId="19" xfId="0" applyBorder="1" applyAlignment="1">
      <alignment horizontal="left" vertical="center" wrapText="1"/>
    </xf>
    <xf numFmtId="9" fontId="0" fillId="2" borderId="19" xfId="0" applyNumberFormat="1" applyFill="1" applyBorder="1" applyAlignment="1">
      <alignment horizontal="center" vertical="center" wrapText="1"/>
    </xf>
    <xf numFmtId="9" fontId="0" fillId="0" borderId="20" xfId="0" applyNumberFormat="1" applyBorder="1" applyAlignment="1">
      <alignment horizontal="center" vertical="center"/>
    </xf>
    <xf numFmtId="0" fontId="0" fillId="15" borderId="1" xfId="0" applyFill="1" applyBorder="1" applyAlignment="1">
      <alignment horizontal="left" vertical="center"/>
    </xf>
    <xf numFmtId="0" fontId="0" fillId="11" borderId="19" xfId="0" applyFill="1" applyBorder="1" applyAlignment="1">
      <alignment horizontal="left" vertical="center" wrapText="1"/>
    </xf>
    <xf numFmtId="0" fontId="20" fillId="8" borderId="1" xfId="0" applyFont="1" applyFill="1" applyBorder="1" applyAlignment="1">
      <alignment horizontal="center"/>
    </xf>
    <xf numFmtId="0" fontId="0" fillId="0" borderId="1" xfId="0" applyBorder="1" applyAlignment="1">
      <alignment horizontal="center" vertical="center" textRotation="90" wrapText="1"/>
    </xf>
    <xf numFmtId="0" fontId="5" fillId="0" borderId="1" xfId="0" applyFont="1" applyBorder="1" applyAlignment="1">
      <alignment horizontal="left" vertical="center" wrapText="1"/>
    </xf>
    <xf numFmtId="0" fontId="23" fillId="0" borderId="43" xfId="0" applyFont="1" applyBorder="1" applyAlignment="1">
      <alignment horizontal="left" vertical="center" wrapText="1"/>
    </xf>
    <xf numFmtId="0" fontId="23" fillId="0" borderId="43" xfId="0" applyFont="1" applyBorder="1"/>
    <xf numFmtId="0" fontId="23" fillId="0" borderId="0" xfId="0" applyFont="1"/>
    <xf numFmtId="0" fontId="3" fillId="0" borderId="0" xfId="0" applyFont="1"/>
    <xf numFmtId="0" fontId="23" fillId="0" borderId="43" xfId="0" applyFont="1" applyBorder="1" applyAlignment="1">
      <alignment wrapText="1"/>
    </xf>
    <xf numFmtId="0" fontId="23" fillId="18" borderId="43" xfId="0" applyFont="1" applyFill="1" applyBorder="1" applyAlignment="1">
      <alignment horizontal="left" vertical="center" wrapText="1"/>
    </xf>
    <xf numFmtId="0" fontId="23" fillId="18" borderId="43" xfId="0" applyFont="1" applyFill="1" applyBorder="1"/>
    <xf numFmtId="0" fontId="23" fillId="18" borderId="43" xfId="0" applyFont="1" applyFill="1" applyBorder="1" applyAlignment="1">
      <alignment horizontal="center" vertical="center" wrapText="1"/>
    </xf>
    <xf numFmtId="0" fontId="22" fillId="18" borderId="43" xfId="0" applyFont="1" applyFill="1" applyBorder="1" applyAlignment="1">
      <alignment horizontal="center" vertical="center" wrapText="1"/>
    </xf>
    <xf numFmtId="0" fontId="23" fillId="18" borderId="43" xfId="0" applyFont="1" applyFill="1" applyBorder="1" applyAlignment="1">
      <alignment horizontal="center"/>
    </xf>
    <xf numFmtId="2" fontId="22" fillId="18" borderId="43" xfId="0" applyNumberFormat="1" applyFont="1" applyFill="1" applyBorder="1" applyAlignment="1">
      <alignment horizontal="center"/>
    </xf>
    <xf numFmtId="0" fontId="7" fillId="12" borderId="1" xfId="0" applyFont="1" applyFill="1" applyBorder="1" applyAlignment="1">
      <alignment vertical="center" wrapText="1"/>
    </xf>
    <xf numFmtId="0" fontId="22" fillId="0" borderId="43" xfId="0" applyFont="1" applyBorder="1" applyAlignment="1">
      <alignment horizontal="center" vertical="center" wrapText="1"/>
    </xf>
    <xf numFmtId="0" fontId="22" fillId="8" borderId="43" xfId="0" applyFont="1" applyFill="1" applyBorder="1" applyAlignment="1">
      <alignment horizontal="center" vertical="center"/>
    </xf>
    <xf numFmtId="0" fontId="22" fillId="8" borderId="43" xfId="0" applyFont="1" applyFill="1" applyBorder="1" applyAlignment="1">
      <alignment horizontal="center" vertical="center" wrapText="1"/>
    </xf>
    <xf numFmtId="2" fontId="23" fillId="0" borderId="43" xfId="0" applyNumberFormat="1" applyFont="1" applyBorder="1" applyAlignment="1">
      <alignment horizontal="center" vertical="center" wrapText="1"/>
    </xf>
    <xf numFmtId="2" fontId="22" fillId="0" borderId="43" xfId="0" applyNumberFormat="1" applyFont="1" applyBorder="1" applyAlignment="1">
      <alignment horizontal="center"/>
    </xf>
    <xf numFmtId="0" fontId="23" fillId="0" borderId="47" xfId="0" applyFont="1" applyBorder="1"/>
    <xf numFmtId="0" fontId="23" fillId="0" borderId="1" xfId="0" applyFont="1" applyBorder="1"/>
    <xf numFmtId="0" fontId="23" fillId="32" borderId="1" xfId="0" applyFont="1" applyFill="1" applyBorder="1" applyAlignment="1">
      <alignment vertical="center"/>
    </xf>
    <xf numFmtId="0" fontId="0" fillId="32" borderId="1" xfId="0" applyFill="1" applyBorder="1" applyAlignment="1">
      <alignment vertical="center"/>
    </xf>
    <xf numFmtId="0" fontId="0" fillId="21" borderId="1" xfId="0" applyFill="1" applyBorder="1"/>
    <xf numFmtId="2" fontId="1" fillId="21" borderId="1" xfId="0" applyNumberFormat="1" applyFont="1" applyFill="1" applyBorder="1"/>
    <xf numFmtId="0" fontId="0" fillId="0" borderId="0" xfId="0" applyAlignment="1">
      <alignment horizontal="left" vertical="center"/>
    </xf>
    <xf numFmtId="0" fontId="23" fillId="0" borderId="43" xfId="0" applyFont="1" applyBorder="1" applyAlignment="1">
      <alignment horizontal="center" vertical="center" wrapText="1"/>
    </xf>
    <xf numFmtId="0" fontId="23" fillId="0" borderId="43" xfId="0" applyFont="1" applyBorder="1" applyAlignment="1">
      <alignment horizont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6" borderId="1" xfId="0" applyFill="1" applyBorder="1" applyAlignment="1">
      <alignment horizontal="left" vertical="center" wrapText="1"/>
    </xf>
    <xf numFmtId="0" fontId="1" fillId="32" borderId="1" xfId="0" applyFont="1" applyFill="1" applyBorder="1" applyAlignment="1">
      <alignment horizontal="center" vertical="center" wrapText="1"/>
    </xf>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1" fontId="0" fillId="0" borderId="1" xfId="2" applyNumberFormat="1" applyFont="1" applyFill="1" applyBorder="1" applyAlignment="1">
      <alignment horizontal="center" vertical="center" wrapText="1"/>
    </xf>
    <xf numFmtId="0" fontId="0" fillId="2" borderId="6" xfId="0" applyFill="1" applyBorder="1"/>
    <xf numFmtId="0" fontId="0" fillId="2" borderId="1" xfId="0" applyFill="1" applyBorder="1" applyAlignment="1">
      <alignment horizontal="center"/>
    </xf>
    <xf numFmtId="0" fontId="0" fillId="28" borderId="6" xfId="0" applyFill="1" applyBorder="1"/>
    <xf numFmtId="0" fontId="0" fillId="28" borderId="1" xfId="0" applyFill="1" applyBorder="1" applyAlignment="1">
      <alignment horizontal="center"/>
    </xf>
    <xf numFmtId="0" fontId="0" fillId="35" borderId="6" xfId="0" applyFill="1" applyBorder="1"/>
    <xf numFmtId="0" fontId="0" fillId="35" borderId="1" xfId="0" applyFill="1" applyBorder="1" applyAlignment="1">
      <alignment horizontal="center"/>
    </xf>
    <xf numFmtId="0" fontId="0" fillId="3" borderId="6" xfId="0" applyFill="1" applyBorder="1"/>
    <xf numFmtId="0" fontId="0" fillId="3" borderId="1"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6" xfId="0" applyFill="1" applyBorder="1"/>
    <xf numFmtId="0" fontId="0" fillId="6" borderId="1" xfId="0" applyFill="1" applyBorder="1" applyAlignment="1">
      <alignment horizontal="center"/>
    </xf>
    <xf numFmtId="0" fontId="0" fillId="7" borderId="6" xfId="0" applyFill="1" applyBorder="1"/>
    <xf numFmtId="0" fontId="0" fillId="7" borderId="1" xfId="0" applyFill="1" applyBorder="1" applyAlignment="1">
      <alignment horizontal="center"/>
    </xf>
    <xf numFmtId="0" fontId="0" fillId="30" borderId="6" xfId="0" applyFill="1" applyBorder="1"/>
    <xf numFmtId="0" fontId="0" fillId="30" borderId="1" xfId="0" applyFill="1" applyBorder="1" applyAlignment="1">
      <alignment horizontal="center"/>
    </xf>
    <xf numFmtId="0" fontId="0" fillId="26" borderId="6" xfId="0" applyFill="1" applyBorder="1"/>
    <xf numFmtId="0" fontId="0" fillId="26" borderId="1" xfId="0" applyFill="1" applyBorder="1" applyAlignment="1">
      <alignment horizontal="center"/>
    </xf>
    <xf numFmtId="0" fontId="0" fillId="31" borderId="6" xfId="0" applyFill="1" applyBorder="1"/>
    <xf numFmtId="0" fontId="0" fillId="31" borderId="1" xfId="0" applyFill="1" applyBorder="1" applyAlignment="1">
      <alignment horizontal="center"/>
    </xf>
    <xf numFmtId="0" fontId="0" fillId="39" borderId="6" xfId="0" applyFill="1" applyBorder="1"/>
    <xf numFmtId="0" fontId="0" fillId="39" borderId="1" xfId="0" applyFill="1" applyBorder="1" applyAlignment="1">
      <alignment horizontal="center"/>
    </xf>
    <xf numFmtId="0" fontId="1" fillId="27" borderId="0" xfId="0" applyFont="1" applyFill="1"/>
    <xf numFmtId="0" fontId="11" fillId="27" borderId="0" xfId="0" applyFont="1" applyFill="1"/>
    <xf numFmtId="2" fontId="0" fillId="0" borderId="0" xfId="0" applyNumberFormat="1" applyAlignment="1">
      <alignment horizontal="center"/>
    </xf>
    <xf numFmtId="9" fontId="0" fillId="0" borderId="1" xfId="2" applyFont="1" applyFill="1" applyBorder="1" applyAlignment="1">
      <alignment horizontal="center" vertical="center" wrapText="1"/>
    </xf>
    <xf numFmtId="0" fontId="0" fillId="0" borderId="0" xfId="0" applyAlignment="1">
      <alignment horizontal="left" wrapText="1"/>
    </xf>
    <xf numFmtId="0" fontId="1" fillId="0" borderId="7"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5"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2" fontId="0" fillId="0" borderId="0" xfId="0" applyNumberFormat="1" applyAlignment="1">
      <alignment vertical="center" wrapText="1"/>
    </xf>
    <xf numFmtId="0" fontId="0" fillId="0" borderId="12" xfId="0" applyBorder="1" applyAlignment="1">
      <alignment wrapText="1"/>
    </xf>
    <xf numFmtId="0" fontId="0" fillId="0" borderId="25" xfId="0" applyBorder="1"/>
    <xf numFmtId="0" fontId="0" fillId="0" borderId="14" xfId="0" applyBorder="1" applyAlignment="1">
      <alignment wrapText="1"/>
    </xf>
    <xf numFmtId="0" fontId="0" fillId="0" borderId="14" xfId="0" applyBorder="1"/>
    <xf numFmtId="0" fontId="0" fillId="0" borderId="31" xfId="0" applyBorder="1"/>
    <xf numFmtId="0" fontId="0" fillId="0" borderId="14" xfId="0" applyBorder="1" applyAlignment="1">
      <alignment horizontal="left" vertical="center" wrapText="1"/>
    </xf>
    <xf numFmtId="49" fontId="0" fillId="0" borderId="0" xfId="0" applyNumberFormat="1"/>
    <xf numFmtId="9" fontId="0" fillId="0" borderId="1" xfId="2" applyFont="1" applyBorder="1" applyAlignment="1">
      <alignment horizontal="center" vertical="center" wrapText="1"/>
    </xf>
    <xf numFmtId="1" fontId="0" fillId="0" borderId="1" xfId="2" applyNumberFormat="1"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19" borderId="11"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30" xfId="0" applyFill="1" applyBorder="1" applyAlignment="1">
      <alignment horizontal="center" vertical="center" wrapText="1"/>
    </xf>
    <xf numFmtId="0" fontId="0" fillId="19" borderId="14" xfId="0" applyFill="1" applyBorder="1" applyAlignment="1">
      <alignment horizontal="center" vertical="center" wrapText="1"/>
    </xf>
    <xf numFmtId="0" fontId="0" fillId="19" borderId="3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vertic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0" xfId="0" applyAlignment="1">
      <alignment horizontal="left" vertical="center" wrapText="1"/>
    </xf>
    <xf numFmtId="0" fontId="0" fillId="19" borderId="0" xfId="0" applyFill="1" applyAlignment="1">
      <alignment horizontal="center" vertical="center" wrapText="1"/>
    </xf>
    <xf numFmtId="0" fontId="0" fillId="0" borderId="23" xfId="0" applyBorder="1" applyAlignment="1">
      <alignment horizontal="center" wrapText="1"/>
    </xf>
    <xf numFmtId="0" fontId="0" fillId="0" borderId="7" xfId="0" applyBorder="1" applyAlignment="1">
      <alignment horizontal="center" wrapText="1"/>
    </xf>
    <xf numFmtId="0" fontId="7" fillId="12" borderId="1" xfId="0" applyFont="1" applyFill="1" applyBorder="1" applyAlignment="1">
      <alignment horizontal="center" vertical="center" wrapText="1"/>
    </xf>
    <xf numFmtId="0" fontId="7" fillId="42" borderId="1" xfId="0" applyFont="1" applyFill="1" applyBorder="1" applyAlignment="1">
      <alignment vertical="center" wrapText="1"/>
    </xf>
    <xf numFmtId="49" fontId="7" fillId="42" borderId="1" xfId="0"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9" fontId="0" fillId="0" borderId="0" xfId="2" applyFont="1" applyFill="1" applyAlignment="1">
      <alignment vertical="center" wrapText="1"/>
    </xf>
    <xf numFmtId="0" fontId="0" fillId="0" borderId="1" xfId="0" applyBorder="1" applyAlignment="1">
      <alignment vertical="center"/>
    </xf>
    <xf numFmtId="0" fontId="0" fillId="0" borderId="0" xfId="0" applyFont="1" applyAlignment="1">
      <alignment horizontal="center" vertical="center" wrapText="1"/>
    </xf>
    <xf numFmtId="1" fontId="8" fillId="4" borderId="1" xfId="0" applyNumberFormat="1" applyFont="1" applyFill="1" applyBorder="1" applyAlignment="1">
      <alignment horizontal="center" vertical="center" wrapText="1"/>
    </xf>
    <xf numFmtId="9" fontId="8" fillId="4" borderId="1" xfId="2"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0" fillId="0" borderId="0" xfId="0" applyFont="1" applyAlignment="1">
      <alignment wrapText="1"/>
    </xf>
    <xf numFmtId="0" fontId="0" fillId="0" borderId="1" xfId="0" applyFont="1" applyBorder="1" applyAlignment="1">
      <alignment vertical="center" wrapText="1"/>
    </xf>
    <xf numFmtId="0" fontId="0" fillId="27" borderId="1"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vertical="center" wrapText="1"/>
    </xf>
    <xf numFmtId="49" fontId="0" fillId="0" borderId="0" xfId="0" applyNumberFormat="1" applyFont="1" applyAlignment="1">
      <alignment horizontal="center" vertical="center" wrapText="1"/>
    </xf>
    <xf numFmtId="1" fontId="0" fillId="0" borderId="1" xfId="0" applyNumberFormat="1" applyFont="1" applyBorder="1" applyAlignment="1">
      <alignment horizontal="center" vertical="center" wrapText="1"/>
    </xf>
    <xf numFmtId="49" fontId="0" fillId="18" borderId="1" xfId="0"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Fill="1" applyAlignment="1">
      <alignment wrapText="1"/>
    </xf>
    <xf numFmtId="0" fontId="0" fillId="0" borderId="1" xfId="2" applyNumberFormat="1" applyFont="1" applyBorder="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Font="1" applyAlignment="1">
      <alignment vertical="center" wrapText="1"/>
    </xf>
    <xf numFmtId="0" fontId="0" fillId="0" borderId="1" xfId="0" applyFont="1" applyBorder="1" applyAlignment="1">
      <alignment horizontal="center" wrapText="1"/>
    </xf>
    <xf numFmtId="0" fontId="0" fillId="0" borderId="0" xfId="0" applyFont="1" applyAlignment="1">
      <alignment horizontal="center" wrapText="1"/>
    </xf>
    <xf numFmtId="1" fontId="0" fillId="0" borderId="0" xfId="0" applyNumberFormat="1" applyFont="1" applyAlignment="1">
      <alignment horizontal="center" wrapText="1"/>
    </xf>
    <xf numFmtId="0" fontId="0" fillId="29" borderId="0" xfId="0" applyFont="1" applyFill="1" applyAlignment="1">
      <alignment horizontal="center" vertical="center" wrapText="1"/>
    </xf>
    <xf numFmtId="0" fontId="0" fillId="28" borderId="0" xfId="0" applyFont="1" applyFill="1" applyAlignment="1">
      <alignment horizontal="center" vertical="center" wrapText="1"/>
    </xf>
    <xf numFmtId="0" fontId="7"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7" fillId="41" borderId="1" xfId="0" applyFont="1" applyFill="1" applyBorder="1" applyAlignment="1">
      <alignment vertical="center" wrapText="1"/>
    </xf>
    <xf numFmtId="49" fontId="7" fillId="41" borderId="1" xfId="0" applyNumberFormat="1" applyFont="1" applyFill="1" applyBorder="1" applyAlignment="1">
      <alignment horizontal="center" vertical="center" wrapText="1"/>
    </xf>
    <xf numFmtId="0" fontId="7" fillId="35" borderId="1" xfId="0" applyFont="1" applyFill="1" applyBorder="1" applyAlignment="1">
      <alignment vertical="center" wrapText="1"/>
    </xf>
    <xf numFmtId="0" fontId="7" fillId="35" borderId="1" xfId="0" applyFont="1" applyFill="1" applyBorder="1" applyAlignment="1">
      <alignment horizontal="center" vertical="center" wrapText="1"/>
    </xf>
    <xf numFmtId="0" fontId="7" fillId="45" borderId="1" xfId="0" applyFont="1" applyFill="1" applyBorder="1" applyAlignment="1">
      <alignment vertical="center" wrapText="1"/>
    </xf>
    <xf numFmtId="49" fontId="7" fillId="45" borderId="1" xfId="0" applyNumberFormat="1" applyFont="1" applyFill="1" applyBorder="1" applyAlignment="1">
      <alignment horizontal="center" vertical="center" wrapText="1"/>
    </xf>
    <xf numFmtId="0" fontId="7" fillId="13" borderId="1" xfId="0" applyFont="1" applyFill="1" applyBorder="1" applyAlignment="1">
      <alignment vertical="center" wrapText="1"/>
    </xf>
    <xf numFmtId="0" fontId="7" fillId="13" borderId="1" xfId="0" applyFont="1" applyFill="1" applyBorder="1" applyAlignment="1">
      <alignment horizontal="center" vertical="center" wrapText="1"/>
    </xf>
    <xf numFmtId="0" fontId="7" fillId="44" borderId="1" xfId="0" applyFont="1" applyFill="1" applyBorder="1" applyAlignment="1">
      <alignment vertical="center" wrapText="1"/>
    </xf>
    <xf numFmtId="49" fontId="7" fillId="44" borderId="1" xfId="0" applyNumberFormat="1" applyFont="1" applyFill="1" applyBorder="1" applyAlignment="1">
      <alignment horizontal="center" vertical="center" wrapText="1"/>
    </xf>
    <xf numFmtId="0" fontId="7" fillId="11" borderId="1" xfId="0" applyFont="1" applyFill="1" applyBorder="1" applyAlignment="1">
      <alignment vertical="center" wrapText="1"/>
    </xf>
    <xf numFmtId="0" fontId="7" fillId="11" borderId="1" xfId="0" applyFont="1" applyFill="1" applyBorder="1" applyAlignment="1">
      <alignment horizontal="center" vertical="center" wrapText="1"/>
    </xf>
    <xf numFmtId="0" fontId="7" fillId="25" borderId="1" xfId="0" applyFont="1" applyFill="1" applyBorder="1" applyAlignment="1">
      <alignment vertical="center" wrapText="1"/>
    </xf>
    <xf numFmtId="49" fontId="7" fillId="25" borderId="1" xfId="0" applyNumberFormat="1" applyFont="1" applyFill="1" applyBorder="1" applyAlignment="1">
      <alignment horizontal="center" vertical="center" wrapText="1"/>
    </xf>
    <xf numFmtId="0" fontId="0" fillId="0" borderId="1" xfId="0" applyFont="1" applyFill="1" applyBorder="1" applyAlignment="1">
      <alignment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7" fillId="43" borderId="1" xfId="0" applyFont="1" applyFill="1" applyBorder="1" applyAlignment="1">
      <alignment vertical="center" wrapText="1"/>
    </xf>
    <xf numFmtId="49" fontId="7" fillId="43" borderId="1" xfId="0" applyNumberFormat="1"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left" wrapText="1"/>
    </xf>
    <xf numFmtId="0" fontId="0" fillId="0" borderId="0" xfId="0" applyFont="1" applyFill="1" applyAlignment="1">
      <alignment horizontal="center" vertical="center" wrapText="1"/>
    </xf>
    <xf numFmtId="49" fontId="0" fillId="0" borderId="1" xfId="0" applyNumberFormat="1"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2" applyNumberFormat="1" applyFont="1" applyFill="1" applyBorder="1" applyAlignment="1">
      <alignment horizontal="center"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0" fillId="0" borderId="0" xfId="0" applyNumberFormat="1" applyFont="1" applyFill="1" applyAlignment="1">
      <alignment horizontal="center" vertical="center" wrapText="1"/>
    </xf>
    <xf numFmtId="0" fontId="21" fillId="8" borderId="40" xfId="0" applyFont="1" applyFill="1" applyBorder="1" applyAlignment="1">
      <alignment horizontal="center" vertical="center"/>
    </xf>
    <xf numFmtId="0" fontId="20" fillId="8" borderId="18" xfId="0" applyFont="1" applyFill="1" applyBorder="1" applyAlignment="1">
      <alignment horizontal="center"/>
    </xf>
    <xf numFmtId="0" fontId="17" fillId="0" borderId="29" xfId="0" applyFont="1" applyBorder="1" applyAlignment="1">
      <alignment horizontal="justify" vertical="center"/>
    </xf>
    <xf numFmtId="0" fontId="0" fillId="0" borderId="0" xfId="0" applyBorder="1"/>
    <xf numFmtId="0" fontId="0" fillId="0" borderId="29" xfId="0" applyBorder="1"/>
    <xf numFmtId="0" fontId="18" fillId="0" borderId="0" xfId="0" applyFont="1" applyBorder="1" applyAlignment="1">
      <alignment horizontal="justify" vertical="center"/>
    </xf>
    <xf numFmtId="0" fontId="18" fillId="0" borderId="0" xfId="0" applyFont="1" applyBorder="1" applyAlignment="1">
      <alignment vertical="center"/>
    </xf>
    <xf numFmtId="0" fontId="17" fillId="0" borderId="30" xfId="0" applyFont="1" applyBorder="1" applyAlignment="1">
      <alignment horizontal="justify" vertical="center"/>
    </xf>
    <xf numFmtId="0" fontId="21" fillId="8" borderId="51" xfId="0" applyFont="1" applyFill="1" applyBorder="1" applyAlignment="1">
      <alignment horizontal="center" vertical="center"/>
    </xf>
    <xf numFmtId="0" fontId="0" fillId="31" borderId="1" xfId="0" applyFill="1" applyBorder="1" applyAlignment="1">
      <alignment wrapText="1"/>
    </xf>
    <xf numFmtId="0" fontId="0" fillId="31" borderId="40" xfId="0" applyFill="1" applyBorder="1" applyAlignment="1">
      <alignment vertical="center" wrapText="1"/>
    </xf>
    <xf numFmtId="0" fontId="0" fillId="0" borderId="40" xfId="0" applyBorder="1" applyAlignment="1">
      <alignment vertical="center" wrapText="1"/>
    </xf>
    <xf numFmtId="0" fontId="0" fillId="31" borderId="19" xfId="0" applyFill="1" applyBorder="1" applyAlignment="1">
      <alignment wrapText="1"/>
    </xf>
    <xf numFmtId="0" fontId="0" fillId="8" borderId="2" xfId="0" applyFill="1" applyBorder="1" applyAlignment="1">
      <alignment horizontal="center" vertical="center" wrapText="1"/>
    </xf>
    <xf numFmtId="0" fontId="0" fillId="36" borderId="1" xfId="0" applyFill="1" applyBorder="1" applyAlignment="1">
      <alignment horizontal="center" vertical="center" wrapText="1"/>
    </xf>
    <xf numFmtId="0" fontId="0" fillId="0" borderId="13" xfId="0" applyBorder="1" applyAlignment="1">
      <alignment wrapText="1"/>
    </xf>
    <xf numFmtId="0" fontId="0" fillId="0" borderId="25" xfId="0" applyBorder="1" applyAlignment="1">
      <alignment wrapText="1"/>
    </xf>
    <xf numFmtId="0" fontId="0" fillId="0" borderId="31" xfId="0" applyBorder="1" applyAlignment="1">
      <alignment wrapText="1"/>
    </xf>
    <xf numFmtId="0" fontId="0" fillId="40" borderId="12" xfId="0" applyFill="1" applyBorder="1" applyAlignment="1">
      <alignment wrapText="1"/>
    </xf>
    <xf numFmtId="0" fontId="0" fillId="40" borderId="0" xfId="0" applyFill="1" applyAlignment="1">
      <alignment wrapText="1"/>
    </xf>
    <xf numFmtId="0" fontId="0" fillId="40" borderId="14" xfId="0" applyFill="1" applyBorder="1" applyAlignment="1">
      <alignment wrapText="1"/>
    </xf>
    <xf numFmtId="0" fontId="1" fillId="27" borderId="1" xfId="0" applyFont="1" applyFill="1" applyBorder="1"/>
    <xf numFmtId="0" fontId="11" fillId="27" borderId="1" xfId="0" applyFont="1" applyFill="1" applyBorder="1"/>
    <xf numFmtId="2" fontId="0" fillId="0" borderId="1" xfId="0" applyNumberFormat="1" applyBorder="1" applyAlignment="1">
      <alignment horizontal="center"/>
    </xf>
    <xf numFmtId="0" fontId="8" fillId="8" borderId="1" xfId="0" applyFont="1" applyFill="1" applyBorder="1" applyAlignment="1">
      <alignment horizontal="center" vertical="center" wrapText="1"/>
    </xf>
    <xf numFmtId="0" fontId="8" fillId="21" borderId="1" xfId="0" applyFont="1" applyFill="1" applyBorder="1" applyAlignment="1">
      <alignment horizontal="center" vertical="center"/>
    </xf>
    <xf numFmtId="0" fontId="24" fillId="0" borderId="1" xfId="4" applyNumberFormat="1" applyFont="1" applyBorder="1" applyAlignment="1">
      <alignment horizontal="left" vertical="center"/>
    </xf>
    <xf numFmtId="0" fontId="0" fillId="0" borderId="1" xfId="0" applyFont="1" applyBorder="1" applyAlignment="1">
      <alignment vertical="center"/>
    </xf>
    <xf numFmtId="0" fontId="1" fillId="27" borderId="0" xfId="0" applyFont="1" applyFill="1" applyAlignment="1">
      <alignment vertical="center"/>
    </xf>
    <xf numFmtId="0" fontId="11" fillId="27" borderId="0" xfId="0" applyFont="1" applyFill="1" applyAlignment="1">
      <alignment vertical="center"/>
    </xf>
    <xf numFmtId="2" fontId="0" fillId="0" borderId="0" xfId="0" applyNumberFormat="1" applyAlignment="1">
      <alignment horizontal="center" vertical="center"/>
    </xf>
    <xf numFmtId="11" fontId="0" fillId="0" borderId="1" xfId="0" applyNumberFormat="1" applyFont="1" applyBorder="1" applyAlignment="1">
      <alignment vertical="center"/>
    </xf>
    <xf numFmtId="0" fontId="0" fillId="0" borderId="1" xfId="0" applyFont="1" applyBorder="1" applyAlignment="1">
      <alignment horizontal="left" vertical="center"/>
    </xf>
    <xf numFmtId="0" fontId="0" fillId="18" borderId="13" xfId="0" applyFill="1" applyBorder="1"/>
    <xf numFmtId="0" fontId="1" fillId="11"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9" fontId="0" fillId="0" borderId="1" xfId="0" applyNumberFormat="1" applyFont="1" applyBorder="1" applyAlignment="1">
      <alignment horizontal="center" vertical="center" wrapText="1"/>
    </xf>
    <xf numFmtId="0" fontId="7" fillId="3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1" fontId="0" fillId="0" borderId="1" xfId="2" applyNumberFormat="1" applyFont="1" applyFill="1" applyBorder="1" applyAlignment="1">
      <alignment horizontal="center" vertical="center" wrapText="1"/>
    </xf>
    <xf numFmtId="9" fontId="0" fillId="0" borderId="1" xfId="2" applyFont="1" applyFill="1" applyBorder="1" applyAlignment="1">
      <alignment horizontal="center" vertical="center" wrapText="1"/>
    </xf>
    <xf numFmtId="0" fontId="1" fillId="2" borderId="1" xfId="0" applyFont="1" applyFill="1" applyBorder="1" applyAlignment="1">
      <alignment horizontal="center" vertical="center" wrapText="1"/>
    </xf>
    <xf numFmtId="9" fontId="0" fillId="0" borderId="1" xfId="2" applyFont="1" applyBorder="1" applyAlignment="1">
      <alignment horizontal="center" vertical="center" wrapText="1"/>
    </xf>
    <xf numFmtId="0" fontId="1" fillId="1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1" fontId="0" fillId="0" borderId="1" xfId="2" applyNumberFormat="1" applyFont="1" applyBorder="1" applyAlignment="1">
      <alignment horizontal="center" vertical="center" wrapText="1"/>
    </xf>
    <xf numFmtId="0" fontId="1" fillId="10" borderId="1" xfId="0" applyFont="1" applyFill="1" applyBorder="1" applyAlignment="1">
      <alignment horizontal="center" vertical="center" wrapText="1"/>
    </xf>
    <xf numFmtId="0" fontId="0" fillId="0" borderId="1" xfId="2"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1" fillId="15" borderId="1" xfId="0" applyFont="1" applyFill="1" applyBorder="1" applyAlignment="1">
      <alignment horizontal="center" vertical="center" textRotation="90" wrapText="1"/>
    </xf>
    <xf numFmtId="0" fontId="1" fillId="11" borderId="1" xfId="0" applyFont="1" applyFill="1" applyBorder="1" applyAlignment="1">
      <alignment horizontal="center" vertical="center" textRotation="90"/>
    </xf>
    <xf numFmtId="0" fontId="20" fillId="0" borderId="40" xfId="0" applyFont="1" applyBorder="1" applyAlignment="1">
      <alignment horizontal="center" vertical="center" textRotation="90"/>
    </xf>
    <xf numFmtId="0" fontId="20" fillId="0" borderId="41" xfId="0" applyFont="1" applyBorder="1" applyAlignment="1">
      <alignment horizontal="center" vertical="center" textRotation="90"/>
    </xf>
    <xf numFmtId="0" fontId="0" fillId="0" borderId="1" xfId="0" applyBorder="1" applyAlignment="1">
      <alignment horizontal="left" vertical="center" wrapText="1"/>
    </xf>
    <xf numFmtId="0" fontId="0" fillId="0" borderId="19"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9" fillId="8" borderId="0" xfId="0" applyFont="1" applyFill="1" applyAlignment="1">
      <alignment horizontal="center" vertical="center" wrapText="1"/>
    </xf>
    <xf numFmtId="0" fontId="7" fillId="19" borderId="12" xfId="0" applyFont="1" applyFill="1" applyBorder="1" applyAlignment="1">
      <alignment horizontal="center" vertical="center" wrapText="1"/>
    </xf>
    <xf numFmtId="0" fontId="7" fillId="19" borderId="0" xfId="0" applyFont="1" applyFill="1" applyAlignment="1">
      <alignment horizontal="center" vertical="center" wrapText="1"/>
    </xf>
    <xf numFmtId="0" fontId="27" fillId="0" borderId="11"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3"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0" xfId="0" applyFont="1" applyAlignment="1">
      <alignment horizontal="center" vertical="center" wrapText="1"/>
    </xf>
    <xf numFmtId="0" fontId="27" fillId="0" borderId="25" xfId="0" applyFont="1" applyBorder="1" applyAlignment="1">
      <alignment horizontal="center" vertical="center" wrapText="1"/>
    </xf>
    <xf numFmtId="0" fontId="27" fillId="0" borderId="52" xfId="0" applyFont="1" applyBorder="1" applyAlignment="1">
      <alignment horizontal="center" vertical="center" wrapText="1"/>
    </xf>
    <xf numFmtId="0" fontId="27" fillId="0" borderId="53" xfId="0" applyFont="1" applyBorder="1" applyAlignment="1">
      <alignment horizontal="center" vertical="center" wrapText="1"/>
    </xf>
    <xf numFmtId="0" fontId="27" fillId="0" borderId="54" xfId="0" applyFont="1" applyBorder="1" applyAlignment="1">
      <alignment horizontal="center" vertical="center" wrapText="1"/>
    </xf>
    <xf numFmtId="0" fontId="27" fillId="0" borderId="55" xfId="0" applyFont="1" applyBorder="1" applyAlignment="1">
      <alignment horizontal="center" vertical="center" wrapText="1"/>
    </xf>
    <xf numFmtId="0" fontId="27" fillId="0" borderId="56" xfId="0" applyFont="1" applyBorder="1" applyAlignment="1">
      <alignment horizontal="center" vertical="center" wrapText="1"/>
    </xf>
    <xf numFmtId="0" fontId="27" fillId="0" borderId="57" xfId="0" applyFont="1" applyBorder="1" applyAlignment="1">
      <alignment horizontal="center" vertical="center" wrapText="1"/>
    </xf>
    <xf numFmtId="0" fontId="7" fillId="19" borderId="11" xfId="0" applyFont="1" applyFill="1" applyBorder="1" applyAlignment="1">
      <alignment horizontal="center" vertical="center" wrapText="1"/>
    </xf>
    <xf numFmtId="0" fontId="7" fillId="19" borderId="13" xfId="0" applyFont="1" applyFill="1" applyBorder="1" applyAlignment="1">
      <alignment horizontal="center" vertical="center" wrapText="1"/>
    </xf>
    <xf numFmtId="0" fontId="7" fillId="19" borderId="29" xfId="0" applyFont="1" applyFill="1" applyBorder="1" applyAlignment="1">
      <alignment horizontal="center" vertical="center" wrapText="1"/>
    </xf>
    <xf numFmtId="0" fontId="7" fillId="19" borderId="25"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0" fontId="15" fillId="25" borderId="1" xfId="0" applyFont="1" applyFill="1" applyBorder="1" applyAlignment="1">
      <alignment horizontal="center" vertical="center" textRotation="90" wrapText="1"/>
    </xf>
    <xf numFmtId="0" fontId="5" fillId="0" borderId="1" xfId="0" applyFont="1" applyBorder="1" applyAlignment="1">
      <alignment horizontal="left" vertical="center" wrapText="1"/>
    </xf>
    <xf numFmtId="0" fontId="15" fillId="24" borderId="1" xfId="0" applyFont="1" applyFill="1" applyBorder="1" applyAlignment="1">
      <alignment horizontal="center" vertical="center" textRotation="90" wrapText="1"/>
    </xf>
    <xf numFmtId="0" fontId="0" fillId="31" borderId="40" xfId="0" applyFill="1" applyBorder="1" applyAlignment="1">
      <alignment vertical="center" wrapText="1"/>
    </xf>
    <xf numFmtId="0" fontId="0" fillId="31" borderId="41" xfId="0" applyFill="1" applyBorder="1" applyAlignment="1">
      <alignment vertical="center" wrapText="1"/>
    </xf>
    <xf numFmtId="0" fontId="0" fillId="31" borderId="18" xfId="0" applyFill="1" applyBorder="1" applyAlignment="1">
      <alignment vertical="center" wrapText="1"/>
    </xf>
    <xf numFmtId="0" fontId="0" fillId="31" borderId="20" xfId="0" applyFill="1" applyBorder="1" applyAlignment="1">
      <alignment vertical="center" wrapText="1"/>
    </xf>
    <xf numFmtId="0" fontId="0" fillId="0" borderId="40" xfId="0" applyBorder="1" applyAlignment="1">
      <alignment vertical="center" wrapText="1"/>
    </xf>
    <xf numFmtId="0" fontId="0" fillId="0" borderId="18" xfId="0" applyBorder="1" applyAlignment="1">
      <alignment vertical="center" wrapText="1"/>
    </xf>
    <xf numFmtId="0" fontId="0" fillId="0" borderId="40" xfId="0" applyBorder="1" applyAlignment="1">
      <alignment vertical="center"/>
    </xf>
    <xf numFmtId="0" fontId="0" fillId="0" borderId="18" xfId="0" applyBorder="1" applyAlignment="1">
      <alignment vertical="center"/>
    </xf>
    <xf numFmtId="0" fontId="0" fillId="31" borderId="18" xfId="0" applyFill="1" applyBorder="1" applyAlignment="1">
      <alignment vertical="center"/>
    </xf>
    <xf numFmtId="0" fontId="0" fillId="31" borderId="40" xfId="0" applyFill="1" applyBorder="1" applyAlignment="1">
      <alignment vertical="center"/>
    </xf>
    <xf numFmtId="0" fontId="16" fillId="2" borderId="3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6" borderId="39" xfId="0" applyFont="1" applyFill="1" applyBorder="1" applyAlignment="1">
      <alignment horizontal="center" vertical="center"/>
    </xf>
    <xf numFmtId="0" fontId="16" fillId="26" borderId="16" xfId="0" applyFont="1" applyFill="1" applyBorder="1" applyAlignment="1">
      <alignment horizontal="center" vertical="center"/>
    </xf>
    <xf numFmtId="0" fontId="16" fillId="26" borderId="17" xfId="0" applyFont="1" applyFill="1" applyBorder="1" applyAlignment="1">
      <alignment horizontal="center" vertical="center"/>
    </xf>
    <xf numFmtId="0" fontId="23" fillId="33" borderId="43" xfId="0" applyFont="1" applyFill="1" applyBorder="1" applyAlignment="1">
      <alignment horizontal="left" wrapText="1"/>
    </xf>
    <xf numFmtId="0" fontId="22" fillId="0" borderId="43" xfId="0" applyFont="1" applyBorder="1" applyAlignment="1">
      <alignment horizontal="right" vertical="center" wrapText="1"/>
    </xf>
    <xf numFmtId="0" fontId="22" fillId="32" borderId="43" xfId="0" applyFont="1" applyFill="1" applyBorder="1" applyAlignment="1">
      <alignment horizontal="center" vertical="center"/>
    </xf>
    <xf numFmtId="0" fontId="23" fillId="0" borderId="43" xfId="0" applyFont="1" applyBorder="1" applyAlignment="1">
      <alignment horizontal="center" vertical="center" wrapText="1"/>
    </xf>
    <xf numFmtId="0" fontId="23" fillId="0" borderId="43" xfId="0" applyFont="1" applyBorder="1" applyAlignment="1">
      <alignment horizontal="center"/>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2" fillId="18" borderId="43" xfId="0" applyFont="1" applyFill="1" applyBorder="1" applyAlignment="1">
      <alignment horizontal="right" vertical="center" wrapText="1"/>
    </xf>
    <xf numFmtId="0" fontId="23" fillId="18" borderId="44" xfId="0" applyFont="1" applyFill="1" applyBorder="1" applyAlignment="1">
      <alignment horizontal="center" vertical="center" wrapText="1"/>
    </xf>
    <xf numFmtId="0" fontId="23" fillId="18" borderId="45" xfId="0" applyFont="1" applyFill="1" applyBorder="1" applyAlignment="1">
      <alignment horizontal="center" vertical="center" wrapText="1"/>
    </xf>
    <xf numFmtId="0" fontId="23" fillId="18" borderId="46" xfId="0" applyFont="1" applyFill="1" applyBorder="1" applyAlignment="1">
      <alignment horizontal="center" vertical="center" wrapText="1"/>
    </xf>
    <xf numFmtId="0" fontId="0" fillId="0" borderId="1" xfId="0" applyBorder="1" applyAlignment="1">
      <alignment horizontal="center" vertical="center" wrapText="1"/>
    </xf>
    <xf numFmtId="0" fontId="0" fillId="34" borderId="2" xfId="0" applyFill="1" applyBorder="1" applyAlignment="1">
      <alignment horizontal="center" vertical="center" wrapText="1"/>
    </xf>
    <xf numFmtId="0" fontId="0" fillId="34" borderId="3" xfId="0" applyFill="1" applyBorder="1" applyAlignment="1">
      <alignment horizontal="center" vertical="center" wrapText="1"/>
    </xf>
    <xf numFmtId="0" fontId="0" fillId="34" borderId="4"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xf>
    <xf numFmtId="0" fontId="0" fillId="2" borderId="4" xfId="0" applyFill="1" applyBorder="1" applyAlignment="1">
      <alignment horizontal="center"/>
    </xf>
    <xf numFmtId="0" fontId="0" fillId="35" borderId="2" xfId="0" applyFill="1" applyBorder="1" applyAlignment="1">
      <alignment horizontal="center" vertical="center" wrapText="1"/>
    </xf>
    <xf numFmtId="0" fontId="0" fillId="35" borderId="3" xfId="0" applyFill="1" applyBorder="1" applyAlignment="1">
      <alignment horizontal="center" vertical="center" wrapText="1"/>
    </xf>
    <xf numFmtId="0" fontId="0" fillId="35" borderId="4" xfId="0" applyFill="1" applyBorder="1" applyAlignment="1">
      <alignment horizontal="center" vertical="center" wrapText="1"/>
    </xf>
    <xf numFmtId="0" fontId="0" fillId="35" borderId="2" xfId="0" applyFill="1" applyBorder="1" applyAlignment="1">
      <alignment vertical="center"/>
    </xf>
    <xf numFmtId="0" fontId="0" fillId="35" borderId="3" xfId="0" applyFill="1" applyBorder="1" applyAlignment="1">
      <alignment vertical="center"/>
    </xf>
    <xf numFmtId="0" fontId="0" fillId="35" borderId="4" xfId="0" applyFill="1" applyBorder="1" applyAlignment="1">
      <alignment vertical="center"/>
    </xf>
    <xf numFmtId="0" fontId="0" fillId="35" borderId="2" xfId="0" applyFill="1" applyBorder="1" applyAlignment="1">
      <alignment horizontal="center" vertical="center"/>
    </xf>
    <xf numFmtId="0" fontId="0" fillId="35" borderId="3" xfId="0" applyFill="1" applyBorder="1" applyAlignment="1">
      <alignment horizontal="center" vertical="center"/>
    </xf>
    <xf numFmtId="0" fontId="0" fillId="3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5" borderId="2" xfId="0" applyFill="1" applyBorder="1" applyAlignment="1">
      <alignment horizontal="center"/>
    </xf>
    <xf numFmtId="0" fontId="0" fillId="35" borderId="4" xfId="0" applyFill="1" applyBorder="1" applyAlignment="1">
      <alignment horizontal="center"/>
    </xf>
    <xf numFmtId="0" fontId="0" fillId="5" borderId="2" xfId="0" applyFill="1" applyBorder="1" applyAlignment="1">
      <alignment vertical="center"/>
    </xf>
    <xf numFmtId="0" fontId="0" fillId="5" borderId="3" xfId="0" applyFill="1" applyBorder="1" applyAlignment="1">
      <alignment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vertical="center"/>
    </xf>
    <xf numFmtId="0" fontId="0" fillId="5" borderId="4" xfId="0" applyFill="1" applyBorder="1" applyAlignment="1">
      <alignment horizontal="center" vertical="center"/>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4"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7" borderId="2" xfId="0" applyFill="1" applyBorder="1" applyAlignment="1">
      <alignment vertical="center"/>
    </xf>
    <xf numFmtId="0" fontId="0" fillId="7" borderId="3" xfId="0" applyFill="1" applyBorder="1" applyAlignment="1">
      <alignment vertical="center"/>
    </xf>
    <xf numFmtId="0" fontId="0" fillId="7" borderId="4" xfId="0" applyFill="1" applyBorder="1" applyAlignment="1">
      <alignment vertical="center"/>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26" borderId="2" xfId="0" applyFill="1" applyBorder="1" applyAlignment="1">
      <alignment horizontal="center" vertical="center"/>
    </xf>
    <xf numFmtId="0" fontId="0" fillId="26" borderId="3" xfId="0" applyFill="1" applyBorder="1" applyAlignment="1">
      <alignment horizontal="center" vertical="center"/>
    </xf>
    <xf numFmtId="0" fontId="0" fillId="26" borderId="4" xfId="0" applyFill="1" applyBorder="1" applyAlignment="1">
      <alignment horizontal="center" vertical="center"/>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7" borderId="2" xfId="0" applyFill="1" applyBorder="1" applyAlignment="1">
      <alignment horizontal="left" vertical="center"/>
    </xf>
    <xf numFmtId="0" fontId="0" fillId="7" borderId="4" xfId="0" applyFill="1" applyBorder="1" applyAlignment="1">
      <alignment horizontal="left" vertical="center"/>
    </xf>
    <xf numFmtId="0" fontId="0" fillId="7" borderId="2"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center"/>
    </xf>
    <xf numFmtId="0" fontId="0" fillId="31" borderId="2" xfId="0" applyFill="1" applyBorder="1" applyAlignment="1">
      <alignment vertical="center"/>
    </xf>
    <xf numFmtId="0" fontId="0" fillId="31" borderId="3" xfId="0" applyFill="1" applyBorder="1" applyAlignment="1">
      <alignment vertical="center"/>
    </xf>
    <xf numFmtId="0" fontId="0" fillId="31" borderId="4" xfId="0" applyFill="1" applyBorder="1" applyAlignment="1">
      <alignment vertical="center"/>
    </xf>
    <xf numFmtId="0" fontId="0" fillId="31" borderId="2" xfId="0" applyFill="1" applyBorder="1" applyAlignment="1">
      <alignment horizontal="center" vertical="center" wrapText="1"/>
    </xf>
    <xf numFmtId="0" fontId="0" fillId="31" borderId="3" xfId="0" applyFill="1" applyBorder="1" applyAlignment="1">
      <alignment horizontal="center" vertical="center" wrapText="1"/>
    </xf>
    <xf numFmtId="0" fontId="0" fillId="31" borderId="4" xfId="0" applyFill="1" applyBorder="1" applyAlignment="1">
      <alignment horizontal="center" vertical="center" wrapText="1"/>
    </xf>
    <xf numFmtId="0" fontId="0" fillId="31" borderId="2" xfId="0" applyFill="1" applyBorder="1" applyAlignment="1">
      <alignment horizontal="center" vertical="center"/>
    </xf>
    <xf numFmtId="0" fontId="0" fillId="31" borderId="3" xfId="0" applyFill="1" applyBorder="1" applyAlignment="1">
      <alignment horizontal="center" vertical="center"/>
    </xf>
    <xf numFmtId="0" fontId="0" fillId="31" borderId="4" xfId="0" applyFill="1" applyBorder="1" applyAlignment="1">
      <alignment horizontal="center" vertical="center"/>
    </xf>
    <xf numFmtId="0" fontId="0" fillId="30" borderId="2" xfId="0" applyFill="1" applyBorder="1" applyAlignment="1">
      <alignment horizontal="center" vertical="center" wrapText="1"/>
    </xf>
    <xf numFmtId="0" fontId="0" fillId="30" borderId="3" xfId="0" applyFill="1" applyBorder="1" applyAlignment="1">
      <alignment horizontal="center" vertical="center" wrapText="1"/>
    </xf>
    <xf numFmtId="0" fontId="0" fillId="30" borderId="4" xfId="0" applyFill="1" applyBorder="1" applyAlignment="1">
      <alignment horizontal="center" vertical="center" wrapText="1"/>
    </xf>
    <xf numFmtId="0" fontId="0" fillId="30" borderId="2" xfId="0" applyFill="1" applyBorder="1" applyAlignment="1">
      <alignment vertical="center"/>
    </xf>
    <xf numFmtId="0" fontId="0" fillId="30" borderId="3" xfId="0" applyFill="1" applyBorder="1" applyAlignment="1">
      <alignment vertical="center"/>
    </xf>
    <xf numFmtId="0" fontId="0" fillId="30" borderId="4" xfId="0" applyFill="1" applyBorder="1" applyAlignment="1">
      <alignment vertical="center"/>
    </xf>
    <xf numFmtId="0" fontId="0" fillId="30" borderId="2" xfId="0" applyFill="1" applyBorder="1" applyAlignment="1">
      <alignment horizontal="center" vertical="center"/>
    </xf>
    <xf numFmtId="0" fontId="0" fillId="30" borderId="3" xfId="0" applyFill="1" applyBorder="1" applyAlignment="1">
      <alignment horizontal="center" vertical="center"/>
    </xf>
    <xf numFmtId="0" fontId="0" fillId="30" borderId="4" xfId="0" applyFill="1" applyBorder="1" applyAlignment="1">
      <alignment horizontal="center" vertical="center"/>
    </xf>
    <xf numFmtId="0" fontId="0" fillId="31" borderId="2" xfId="0" applyFill="1" applyBorder="1" applyAlignment="1">
      <alignment horizontal="left" vertical="center"/>
    </xf>
    <xf numFmtId="0" fontId="0" fillId="31" borderId="3" xfId="0" applyFill="1" applyBorder="1" applyAlignment="1">
      <alignment horizontal="left" vertical="center"/>
    </xf>
    <xf numFmtId="0" fontId="0" fillId="31" borderId="4" xfId="0" applyFill="1" applyBorder="1" applyAlignment="1">
      <alignment horizontal="left" vertical="center"/>
    </xf>
    <xf numFmtId="0" fontId="0" fillId="26" borderId="2" xfId="0" applyFill="1" applyBorder="1" applyAlignment="1">
      <alignment horizontal="center" vertical="center" wrapText="1"/>
    </xf>
    <xf numFmtId="0" fontId="0" fillId="26" borderId="3" xfId="0" applyFill="1" applyBorder="1" applyAlignment="1">
      <alignment horizontal="center" vertical="center" wrapText="1"/>
    </xf>
    <xf numFmtId="0" fontId="0" fillId="26" borderId="4" xfId="0" applyFill="1" applyBorder="1" applyAlignment="1">
      <alignment horizontal="center" vertical="center" wrapText="1"/>
    </xf>
    <xf numFmtId="0" fontId="0" fillId="26" borderId="2" xfId="0" applyFill="1" applyBorder="1" applyAlignment="1">
      <alignment vertical="center"/>
    </xf>
    <xf numFmtId="0" fontId="0" fillId="26" borderId="3" xfId="0" applyFill="1" applyBorder="1" applyAlignment="1">
      <alignment vertical="center"/>
    </xf>
    <xf numFmtId="0" fontId="0" fillId="26" borderId="4" xfId="0" applyFill="1" applyBorder="1" applyAlignment="1">
      <alignment vertical="center"/>
    </xf>
    <xf numFmtId="0" fontId="0" fillId="38" borderId="33" xfId="0" applyFill="1" applyBorder="1" applyAlignment="1">
      <alignment horizontal="center" vertical="center" wrapText="1"/>
    </xf>
    <xf numFmtId="0" fontId="0" fillId="38" borderId="27" xfId="0" applyFill="1" applyBorder="1" applyAlignment="1">
      <alignment horizontal="center" vertical="center" wrapText="1"/>
    </xf>
    <xf numFmtId="0" fontId="0" fillId="38" borderId="32" xfId="0" applyFill="1" applyBorder="1" applyAlignment="1">
      <alignment horizontal="center" vertical="center" wrapText="1"/>
    </xf>
    <xf numFmtId="0" fontId="0" fillId="38" borderId="38" xfId="0" applyFill="1" applyBorder="1" applyAlignment="1">
      <alignment horizontal="center" vertical="center" wrapText="1"/>
    </xf>
    <xf numFmtId="0" fontId="0" fillId="38" borderId="34" xfId="0" applyFill="1" applyBorder="1" applyAlignment="1">
      <alignment horizontal="center" vertical="center" wrapText="1"/>
    </xf>
    <xf numFmtId="0" fontId="0" fillId="38" borderId="26" xfId="0" applyFill="1" applyBorder="1" applyAlignment="1">
      <alignment horizontal="center" vertical="center" wrapText="1"/>
    </xf>
    <xf numFmtId="0" fontId="0" fillId="39" borderId="2" xfId="0" applyFill="1" applyBorder="1" applyAlignment="1">
      <alignment horizontal="center" vertical="center" wrapText="1"/>
    </xf>
    <xf numFmtId="0" fontId="0" fillId="39" borderId="3" xfId="0" applyFill="1" applyBorder="1" applyAlignment="1">
      <alignment horizontal="center" vertical="center" wrapText="1"/>
    </xf>
    <xf numFmtId="0" fontId="0" fillId="39" borderId="4" xfId="0" applyFill="1" applyBorder="1" applyAlignment="1">
      <alignment horizontal="center" vertical="center" wrapText="1"/>
    </xf>
    <xf numFmtId="0" fontId="0" fillId="39" borderId="2" xfId="0" applyFill="1" applyBorder="1" applyAlignment="1">
      <alignment vertical="center"/>
    </xf>
    <xf numFmtId="0" fontId="0" fillId="39" borderId="3" xfId="0" applyFill="1" applyBorder="1" applyAlignment="1">
      <alignment vertical="center"/>
    </xf>
    <xf numFmtId="0" fontId="0" fillId="39" borderId="4" xfId="0" applyFill="1" applyBorder="1" applyAlignment="1">
      <alignment vertical="center"/>
    </xf>
    <xf numFmtId="0" fontId="0" fillId="39" borderId="2" xfId="0" applyFill="1" applyBorder="1" applyAlignment="1">
      <alignment horizontal="center" vertical="center"/>
    </xf>
    <xf numFmtId="0" fontId="0" fillId="39" borderId="3" xfId="0" applyFill="1" applyBorder="1" applyAlignment="1">
      <alignment horizontal="center" vertical="center"/>
    </xf>
    <xf numFmtId="0" fontId="0" fillId="39" borderId="4" xfId="0" applyFill="1" applyBorder="1" applyAlignment="1">
      <alignment horizontal="center" vertical="center"/>
    </xf>
    <xf numFmtId="0" fontId="0" fillId="37" borderId="2" xfId="0" applyFill="1" applyBorder="1" applyAlignment="1">
      <alignment horizontal="center" vertical="center" wrapText="1"/>
    </xf>
    <xf numFmtId="0" fontId="0" fillId="37" borderId="3" xfId="0" applyFill="1" applyBorder="1" applyAlignment="1">
      <alignment horizontal="center" vertical="center" wrapText="1"/>
    </xf>
    <xf numFmtId="0" fontId="0" fillId="37" borderId="4" xfId="0"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7" xfId="0" applyBorder="1" applyAlignment="1">
      <alignment horizontal="center" wrapText="1"/>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1" fillId="0" borderId="7" xfId="0" applyFont="1" applyBorder="1" applyAlignment="1">
      <alignment horizontal="center" vertical="center" wrapText="1"/>
    </xf>
    <xf numFmtId="0" fontId="1" fillId="36" borderId="48" xfId="0" applyFont="1" applyFill="1" applyBorder="1" applyAlignment="1">
      <alignment horizontal="center" vertical="center" wrapText="1"/>
    </xf>
    <xf numFmtId="0" fontId="1" fillId="36" borderId="37" xfId="0" applyFont="1" applyFill="1" applyBorder="1" applyAlignment="1">
      <alignment horizontal="center" vertical="center" wrapText="1"/>
    </xf>
    <xf numFmtId="0" fontId="1" fillId="36" borderId="36" xfId="0" applyFont="1" applyFill="1" applyBorder="1" applyAlignment="1">
      <alignment horizontal="center" vertical="center" wrapText="1"/>
    </xf>
    <xf numFmtId="0" fontId="0" fillId="0" borderId="7" xfId="0" applyBorder="1" applyAlignment="1">
      <alignment horizontal="left" wrapText="1"/>
    </xf>
    <xf numFmtId="0" fontId="0" fillId="0" borderId="23" xfId="0" applyBorder="1" applyAlignment="1">
      <alignment horizontal="left" wrapText="1"/>
    </xf>
    <xf numFmtId="0" fontId="11" fillId="36" borderId="49" xfId="0" applyFont="1" applyFill="1" applyBorder="1" applyAlignment="1">
      <alignment horizontal="center" vertical="center" wrapText="1"/>
    </xf>
    <xf numFmtId="0" fontId="11" fillId="36" borderId="15" xfId="0" applyFont="1" applyFill="1" applyBorder="1" applyAlignment="1">
      <alignment horizontal="center" vertical="center" wrapText="1"/>
    </xf>
    <xf numFmtId="0" fontId="11" fillId="36" borderId="50" xfId="0" applyFont="1" applyFill="1" applyBorder="1" applyAlignment="1">
      <alignment horizontal="center" vertical="center" wrapText="1"/>
    </xf>
    <xf numFmtId="0" fontId="0" fillId="0" borderId="13" xfId="0" applyBorder="1" applyAlignment="1">
      <alignment horizontal="left" vertical="center" wrapText="1"/>
    </xf>
    <xf numFmtId="0" fontId="0" fillId="0" borderId="25" xfId="0" applyBorder="1" applyAlignment="1">
      <alignment horizontal="left" vertical="center" wrapText="1"/>
    </xf>
    <xf numFmtId="0" fontId="0" fillId="0" borderId="31" xfId="0" applyBorder="1" applyAlignment="1">
      <alignment horizontal="left" vertical="center" wrapText="1"/>
    </xf>
    <xf numFmtId="0" fontId="1" fillId="36" borderId="8" xfId="0" applyFont="1" applyFill="1" applyBorder="1" applyAlignment="1">
      <alignment horizontal="center" vertical="center" wrapText="1"/>
    </xf>
    <xf numFmtId="0" fontId="1" fillId="36" borderId="9" xfId="0" applyFont="1" applyFill="1" applyBorder="1" applyAlignment="1">
      <alignment horizontal="center" vertical="center" wrapText="1"/>
    </xf>
    <xf numFmtId="0" fontId="1" fillId="36" borderId="10" xfId="0" applyFont="1" applyFill="1" applyBorder="1" applyAlignment="1">
      <alignment horizontal="center"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11" fillId="36" borderId="11" xfId="0" applyFont="1" applyFill="1" applyBorder="1" applyAlignment="1">
      <alignment horizontal="center" vertical="center" wrapText="1"/>
    </xf>
    <xf numFmtId="0" fontId="11" fillId="36" borderId="0" xfId="0" applyFont="1" applyFill="1" applyBorder="1" applyAlignment="1">
      <alignment horizontal="center" vertical="center" wrapText="1"/>
    </xf>
    <xf numFmtId="0" fontId="11" fillId="36" borderId="25" xfId="0" applyFont="1" applyFill="1" applyBorder="1" applyAlignment="1">
      <alignment horizontal="center" vertical="center" wrapText="1"/>
    </xf>
    <xf numFmtId="0" fontId="1" fillId="36" borderId="30" xfId="0" applyFont="1" applyFill="1" applyBorder="1" applyAlignment="1">
      <alignment horizontal="center" vertical="center" wrapText="1"/>
    </xf>
    <xf numFmtId="0" fontId="1" fillId="36" borderId="14" xfId="0" applyFont="1" applyFill="1" applyBorder="1" applyAlignment="1">
      <alignment horizontal="center" vertical="center" wrapText="1"/>
    </xf>
    <xf numFmtId="0" fontId="1" fillId="36" borderId="3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24" fillId="0" borderId="1" xfId="4" applyNumberFormat="1" applyFont="1" applyBorder="1" applyAlignment="1">
      <alignment horizontal="left" vertical="center"/>
    </xf>
    <xf numFmtId="0" fontId="24" fillId="0" borderId="1" xfId="4" applyNumberFormat="1" applyFont="1" applyBorder="1" applyAlignment="1">
      <alignment horizontal="center" vertical="center"/>
    </xf>
    <xf numFmtId="0" fontId="0" fillId="0" borderId="1" xfId="0" applyFont="1" applyBorder="1" applyAlignment="1">
      <alignment horizontal="left" vertical="center"/>
    </xf>
    <xf numFmtId="0" fontId="0" fillId="0" borderId="1" xfId="0" applyBorder="1" applyAlignment="1">
      <alignment horizontal="center" vertical="center"/>
    </xf>
    <xf numFmtId="0" fontId="3" fillId="18" borderId="11" xfId="0" applyFont="1" applyFill="1" applyBorder="1" applyAlignment="1">
      <alignment horizontal="center" vertical="center" wrapText="1"/>
    </xf>
    <xf numFmtId="0" fontId="3" fillId="18" borderId="13" xfId="0" applyFont="1" applyFill="1" applyBorder="1" applyAlignment="1">
      <alignment horizontal="center" vertical="center" wrapText="1"/>
    </xf>
    <xf numFmtId="0" fontId="3" fillId="18" borderId="30" xfId="0" applyFont="1" applyFill="1" applyBorder="1" applyAlignment="1">
      <alignment horizontal="center" vertical="center" wrapText="1"/>
    </xf>
    <xf numFmtId="0" fontId="3" fillId="18" borderId="31" xfId="0" applyFont="1" applyFill="1" applyBorder="1" applyAlignment="1">
      <alignment horizontal="center" vertical="center" wrapText="1"/>
    </xf>
    <xf numFmtId="0" fontId="3" fillId="21" borderId="11" xfId="0" applyFont="1" applyFill="1" applyBorder="1" applyAlignment="1">
      <alignment horizontal="center" vertical="center" wrapText="1"/>
    </xf>
    <xf numFmtId="0" fontId="3" fillId="21" borderId="13" xfId="0" applyFont="1" applyFill="1" applyBorder="1" applyAlignment="1">
      <alignment horizontal="center" vertical="center" wrapText="1"/>
    </xf>
    <xf numFmtId="0" fontId="3" fillId="21" borderId="30" xfId="0" applyFont="1" applyFill="1" applyBorder="1" applyAlignment="1">
      <alignment horizontal="center" vertical="center" wrapText="1"/>
    </xf>
    <xf numFmtId="0" fontId="3" fillId="21" borderId="31" xfId="0" applyFont="1" applyFill="1" applyBorder="1" applyAlignment="1">
      <alignment horizontal="center" vertical="center" wrapText="1"/>
    </xf>
    <xf numFmtId="0" fontId="10" fillId="18" borderId="11" xfId="0" applyFont="1" applyFill="1" applyBorder="1" applyAlignment="1">
      <alignment horizontal="center" vertical="center" wrapText="1"/>
    </xf>
    <xf numFmtId="0" fontId="10" fillId="18" borderId="13" xfId="0" applyFont="1" applyFill="1" applyBorder="1" applyAlignment="1">
      <alignment horizontal="center" vertical="center" wrapText="1"/>
    </xf>
    <xf numFmtId="0" fontId="10" fillId="18" borderId="30" xfId="0" applyFont="1" applyFill="1" applyBorder="1" applyAlignment="1">
      <alignment horizontal="center" vertical="center" wrapText="1"/>
    </xf>
    <xf numFmtId="0" fontId="10" fillId="18" borderId="31" xfId="0" applyFont="1" applyFill="1" applyBorder="1" applyAlignment="1">
      <alignment horizontal="center" vertical="center" wrapText="1"/>
    </xf>
    <xf numFmtId="0" fontId="0" fillId="9" borderId="1" xfId="0" applyFill="1" applyBorder="1" applyAlignment="1">
      <alignment horizontal="center"/>
    </xf>
    <xf numFmtId="0" fontId="1" fillId="16" borderId="2" xfId="0" applyFont="1" applyFill="1" applyBorder="1" applyAlignment="1">
      <alignment horizontal="center" vertical="center" wrapText="1"/>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9" fontId="0" fillId="0" borderId="2" xfId="2" applyFont="1" applyBorder="1" applyAlignment="1">
      <alignment horizontal="center" vertical="center" wrapText="1"/>
    </xf>
    <xf numFmtId="9" fontId="0" fillId="0" borderId="3" xfId="2" applyFont="1" applyBorder="1" applyAlignment="1">
      <alignment horizontal="center" vertical="center" wrapText="1"/>
    </xf>
    <xf numFmtId="9" fontId="0" fillId="0" borderId="4" xfId="2" applyFont="1" applyBorder="1" applyAlignment="1">
      <alignment horizontal="center" vertical="center" wrapText="1"/>
    </xf>
    <xf numFmtId="1" fontId="0" fillId="0" borderId="2" xfId="2" applyNumberFormat="1" applyFont="1" applyBorder="1" applyAlignment="1">
      <alignment horizontal="center" vertical="center" wrapText="1"/>
    </xf>
    <xf numFmtId="1" fontId="0" fillId="0" borderId="3" xfId="2" applyNumberFormat="1" applyFont="1" applyBorder="1" applyAlignment="1">
      <alignment horizontal="center" vertical="center" wrapText="1"/>
    </xf>
    <xf numFmtId="1" fontId="0" fillId="0" borderId="4" xfId="2" applyNumberFormat="1" applyFont="1" applyBorder="1" applyAlignment="1">
      <alignment horizontal="center" vertical="center" wrapText="1"/>
    </xf>
    <xf numFmtId="1" fontId="0" fillId="0" borderId="2" xfId="2" applyNumberFormat="1" applyFont="1" applyFill="1" applyBorder="1" applyAlignment="1">
      <alignment horizontal="center" vertical="center" wrapText="1"/>
    </xf>
    <xf numFmtId="1" fontId="0" fillId="0" borderId="3" xfId="2" applyNumberFormat="1" applyFont="1" applyFill="1" applyBorder="1" applyAlignment="1">
      <alignment horizontal="center" vertical="center" wrapText="1"/>
    </xf>
    <xf numFmtId="1" fontId="0" fillId="0" borderId="4" xfId="2" applyNumberFormat="1"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2" applyFont="1" applyFill="1" applyBorder="1" applyAlignment="1">
      <alignment horizontal="center" vertical="center" wrapText="1"/>
    </xf>
    <xf numFmtId="9" fontId="0" fillId="0" borderId="4" xfId="2" applyFont="1" applyFill="1" applyBorder="1" applyAlignment="1">
      <alignment horizontal="center" vertical="center" wrapText="1"/>
    </xf>
    <xf numFmtId="9" fontId="0" fillId="0" borderId="2" xfId="0" applyNumberFormat="1" applyFont="1" applyBorder="1" applyAlignment="1">
      <alignment horizontal="center" vertical="center" wrapText="1"/>
    </xf>
    <xf numFmtId="9" fontId="0" fillId="0" borderId="3" xfId="0" applyNumberFormat="1" applyFont="1" applyBorder="1" applyAlignment="1">
      <alignment horizontal="center" vertical="center" wrapText="1"/>
    </xf>
    <xf numFmtId="9" fontId="0" fillId="0" borderId="4" xfId="0" applyNumberFormat="1" applyFont="1" applyBorder="1" applyAlignment="1">
      <alignment horizontal="center" vertical="center" wrapText="1"/>
    </xf>
    <xf numFmtId="0" fontId="0" fillId="0" borderId="2" xfId="2" applyNumberFormat="1" applyFont="1" applyFill="1" applyBorder="1" applyAlignment="1">
      <alignment horizontal="center" vertical="center" wrapText="1"/>
    </xf>
    <xf numFmtId="0" fontId="0" fillId="0" borderId="3" xfId="2" applyNumberFormat="1" applyFont="1" applyFill="1" applyBorder="1" applyAlignment="1">
      <alignment horizontal="center" vertical="center" wrapText="1"/>
    </xf>
    <xf numFmtId="0" fontId="0" fillId="0" borderId="4" xfId="2" applyNumberFormat="1" applyFont="1" applyFill="1" applyBorder="1" applyAlignment="1">
      <alignment horizontal="center" vertical="center" wrapText="1"/>
    </xf>
  </cellXfs>
  <cellStyles count="6">
    <cellStyle name="Обычный" xfId="0" builtinId="0"/>
    <cellStyle name="Обычный 2" xfId="3"/>
    <cellStyle name="Обычный 3" xfId="4"/>
    <cellStyle name="Процентный" xfId="2" builtinId="5"/>
    <cellStyle name="Финансовый" xfId="1" builtinId="3"/>
    <cellStyle name="Финансовый 2" xfId="5"/>
  </cellStyles>
  <dxfs count="1755">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7C80"/>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7C80"/>
        </patternFill>
      </fill>
    </dxf>
    <dxf>
      <fill>
        <patternFill>
          <bgColor theme="9" tint="0.39994506668294322"/>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C6E0B4"/>
      <color rgb="FF00B0F0"/>
      <color rgb="FFFCE4D6"/>
      <color rgb="FFFFF2CC"/>
      <color rgb="FFD9E1F2"/>
      <color rgb="FFBFBFBF"/>
      <color rgb="FFEDEDED"/>
      <color rgb="FFFFE699"/>
      <color rgb="FF9900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pro.jet.su@SSL\DavWWWRoot\PWA\common\dep\cib\DocLib1\&#1056;&#1072;&#1073;&#1086;&#1095;&#1072;&#1103;%20&#1087;&#1072;&#1087;&#1082;&#1072;%20&#1075;&#1088;&#1091;&#1087;&#1087;&#1099;%20DevSecOps\R&amp;D\DAF%20(DevSecOps%20Assessment%20Framework)\Framework\Github\DAF_public_v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аппинг со стандартами"/>
      <sheetName val="Heatmap"/>
      <sheetName val="Пирамида зрелости"/>
      <sheetName val="Карта DAF"/>
      <sheetName val="Документы для процессов DSO"/>
      <sheetName val="miniRoadmap"/>
      <sheetName val="Расчет FTE DSO"/>
      <sheetName val="Расчет FTE AppSec"/>
    </sheetNames>
    <sheetDataSet>
      <sheetData sheetId="0"/>
      <sheetData sheetId="1">
        <row r="3">
          <cell r="E3" t="str">
            <v>Контроль ИБ артефактов, зависимостей и образов</v>
          </cell>
          <cell r="G3" t="str">
            <v>Контроль использования сторонних компонентов</v>
          </cell>
        </row>
        <row r="4">
          <cell r="G4" t="str">
            <v>Управление артефактами</v>
          </cell>
        </row>
        <row r="5">
          <cell r="E5" t="str">
            <v>Защита окружения разработки</v>
          </cell>
          <cell r="G5" t="str">
            <v>Защита рабочих мест разработчика</v>
          </cell>
        </row>
        <row r="6">
          <cell r="G6" t="str">
            <v>Защита секретов</v>
          </cell>
        </row>
        <row r="7">
          <cell r="G7" t="str">
            <v>Защита Build-среды</v>
          </cell>
        </row>
        <row r="8">
          <cell r="G8" t="str">
            <v>Защита source code management (SCM)</v>
          </cell>
        </row>
        <row r="9">
          <cell r="G9" t="str">
            <v>Контроль внесения изменений в исходный код</v>
          </cell>
        </row>
        <row r="10">
          <cell r="G10" t="str">
            <v>Защита конвейера сборки</v>
          </cell>
        </row>
        <row r="11">
          <cell r="E11" t="str">
            <v>Безопасность заказной разработки</v>
          </cell>
          <cell r="G11" t="str">
            <v>Безопасность заказной разработки</v>
          </cell>
        </row>
        <row r="12">
          <cell r="E12" t="str">
            <v>Контроль кода, ИБ артефактов, зависимостей и образов</v>
          </cell>
          <cell r="G12" t="str">
            <v>Статический анализ (SAST)</v>
          </cell>
        </row>
        <row r="13">
          <cell r="G13" t="str">
            <v>Композиционный анализ (SCA)</v>
          </cell>
        </row>
        <row r="14">
          <cell r="G14" t="str">
            <v>Анализ образов контейнеров</v>
          </cell>
        </row>
        <row r="15">
          <cell r="G15" t="str">
            <v>Идентификация секретов</v>
          </cell>
        </row>
        <row r="16">
          <cell r="G16" t="str">
            <v>Контроль безопасности Dockerfile’ов</v>
          </cell>
        </row>
        <row r="17">
          <cell r="E17" t="str">
            <v>Анализ ПО в режиме runtime - Preprod</v>
          </cell>
          <cell r="G17" t="str">
            <v>Динамический анализ приложений (DAST) в PREPROD среде</v>
          </cell>
        </row>
        <row r="18">
          <cell r="G18" t="str">
            <v>Тестирование на проникновение перед внедрением приложений в продуктив</v>
          </cell>
        </row>
        <row r="19">
          <cell r="G19" t="str">
            <v>Функциональное ИБ-тестирование</v>
          </cell>
        </row>
        <row r="20">
          <cell r="G20" t="str">
            <v>Контроль безопасности манифестов (k8s, terraform и т.д.)</v>
          </cell>
        </row>
        <row r="21">
          <cell r="G21" t="str">
            <v>Анализ инфраструктуры PREPROD среды на уязвимости</v>
          </cell>
        </row>
        <row r="22">
          <cell r="E22" t="str">
            <v>Защита ПО и инфраструктуры в режиме runtime</v>
          </cell>
          <cell r="G22" t="str">
            <v>Управление секретами</v>
          </cell>
        </row>
        <row r="23">
          <cell r="G23" t="str">
            <v>Динамический анализ приложений (DAST) в продуктивной среде</v>
          </cell>
        </row>
        <row r="24">
          <cell r="G24" t="str">
            <v>Тестирование на проникновение продуктивной среды</v>
          </cell>
        </row>
        <row r="25">
          <cell r="G25" t="str">
            <v>Управление изменениями инфраструктуры и доступом к ней</v>
          </cell>
        </row>
        <row r="26">
          <cell r="G26" t="str">
            <v>Контроль сетевого трафика (L4-L7)</v>
          </cell>
        </row>
        <row r="27">
          <cell r="G27" t="str">
            <v>Контроль выполняемых и процессов и их прав доступа</v>
          </cell>
        </row>
        <row r="28">
          <cell r="G28" t="str">
            <v>Анализ инфраструктуры PROD среды на уязвимости</v>
          </cell>
        </row>
        <row r="29">
          <cell r="G29" t="str">
            <v>Анализ событий информационной безопасности</v>
          </cell>
        </row>
        <row r="30">
          <cell r="E30" t="str">
            <v>Обучение и база знаний</v>
          </cell>
          <cell r="G30" t="str">
            <v>Обучение специалистов</v>
          </cell>
        </row>
        <row r="31">
          <cell r="G31" t="str">
            <v>Управление базой знаний DSO</v>
          </cell>
        </row>
        <row r="32">
          <cell r="E32" t="str">
            <v>Контроль и формирование требований ИБ к ПО</v>
          </cell>
          <cell r="G32" t="str">
            <v>Оценка критичности приложений и моделирование угроз</v>
          </cell>
        </row>
        <row r="33">
          <cell r="G33" t="str">
            <v>Определение требований ИБ, предъявляемых к ПО</v>
          </cell>
        </row>
        <row r="34">
          <cell r="G34" t="str">
            <v>Контроль выполнения требований ИБ</v>
          </cell>
        </row>
        <row r="35">
          <cell r="G35" t="str">
            <v>Разработка стандартов конфигураций разрабатываемого ПО</v>
          </cell>
        </row>
        <row r="36">
          <cell r="G36" t="str">
            <v>Разработка стандартов конфигураций для компонентов инфраструктуры</v>
          </cell>
        </row>
        <row r="37">
          <cell r="E37" t="str">
            <v>Управление ИБ дефектами</v>
          </cell>
          <cell r="G37" t="str">
            <v>Обработка дефектов ИБ</v>
          </cell>
        </row>
        <row r="38">
          <cell r="G38" t="str">
            <v>Консолидация дефектов ИБ</v>
          </cell>
        </row>
        <row r="39">
          <cell r="G39" t="str">
            <v>Управление набором метрик ИБ</v>
          </cell>
        </row>
        <row r="40">
          <cell r="G40" t="str">
            <v>Контроль исполнения метрик</v>
          </cell>
        </row>
        <row r="41">
          <cell r="E41" t="str">
            <v>Функциональные роли</v>
          </cell>
          <cell r="G41" t="str">
            <v>Security Champions</v>
          </cell>
        </row>
        <row r="42">
          <cell r="G42" t="str">
            <v>Разграничение ролей процесса DSO</v>
          </cell>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ables/table1.xml><?xml version="1.0" encoding="utf-8"?>
<table xmlns="http://schemas.openxmlformats.org/spreadsheetml/2006/main" id="1" name="Таблица1" displayName="Таблица1" ref="R25:U69" totalsRowShown="0" headerRowDxfId="1754">
  <autoFilter ref="R25:U69"/>
  <tableColumns count="4">
    <tableColumn id="1" name="ЯП" dataDxfId="1753"/>
    <tableColumn id="2" name="коэф. Сложности (от 1 до 2)" dataDxfId="1752"/>
    <tableColumn id="3" name="Группы знаний" dataDxfId="1751"/>
    <tableColumn id="4" name="Столбец1" dataDxfId="1750"/>
  </tableColumns>
  <tableStyleInfo name="TableStyleMedium2" showFirstColumn="0" showLastColumn="0" showRowStripes="1" showColumnStripes="0"/>
</table>
</file>

<file path=xl/tables/table2.xml><?xml version="1.0" encoding="utf-8"?>
<table xmlns="http://schemas.openxmlformats.org/spreadsheetml/2006/main" id="2" name="Таблица3" displayName="Таблица3" ref="R18:S22" totalsRowShown="0">
  <autoFilter ref="R18:S22"/>
  <tableColumns count="2">
    <tableColumn id="1" name="Тип приложения" dataDxfId="1749"/>
    <tableColumn id="2" name="Сложность динамического анализа (от 1 до 2)" dataDxfId="1748"/>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B1:O406"/>
  <sheetViews>
    <sheetView tabSelected="1" zoomScale="70" zoomScaleNormal="70" workbookViewId="0">
      <pane xSplit="4" ySplit="1" topLeftCell="E2" activePane="bottomRight" state="frozen"/>
      <selection pane="topRight" activeCell="C1" sqref="C1"/>
      <selection pane="bottomLeft" activeCell="A2" sqref="A2"/>
      <selection pane="bottomRight" activeCell="G397" sqref="G397"/>
    </sheetView>
  </sheetViews>
  <sheetFormatPr defaultColWidth="8.54296875" defaultRowHeight="14.5" outlineLevelRow="2" x14ac:dyDescent="0.35"/>
  <cols>
    <col min="1" max="1" width="2" style="211" customWidth="1"/>
    <col min="2" max="2" width="20" style="190" customWidth="1"/>
    <col min="3" max="3" width="21.90625" style="216" customWidth="1"/>
    <col min="4" max="4" width="89.54296875" style="216" customWidth="1"/>
    <col min="5" max="5" width="17.54296875" style="206" customWidth="1"/>
    <col min="6" max="6" width="14.08984375" style="224" customWidth="1"/>
    <col min="7" max="7" width="17.08984375" style="62" customWidth="1"/>
    <col min="8" max="8" width="12.54296875" style="62" customWidth="1"/>
    <col min="9" max="9" width="18.54296875" style="224" customWidth="1"/>
    <col min="10" max="11" width="10.54296875" style="217" customWidth="1"/>
    <col min="12" max="12" width="15.36328125" style="217" customWidth="1"/>
    <col min="13" max="13" width="10.08984375" style="217" customWidth="1"/>
    <col min="14" max="14" width="12.81640625" style="225" customWidth="1"/>
    <col min="15" max="15" width="66.54296875" style="216" customWidth="1"/>
    <col min="16" max="16384" width="8.54296875" style="211"/>
  </cols>
  <sheetData>
    <row r="1" spans="2:15" s="206" customFormat="1" ht="58" x14ac:dyDescent="0.35">
      <c r="B1" s="30" t="s">
        <v>1</v>
      </c>
      <c r="C1" s="30" t="s">
        <v>2</v>
      </c>
      <c r="D1" s="30" t="s">
        <v>3</v>
      </c>
      <c r="E1" s="30" t="s">
        <v>4</v>
      </c>
      <c r="F1" s="207" t="s">
        <v>5</v>
      </c>
      <c r="G1" s="208" t="s">
        <v>6</v>
      </c>
      <c r="H1" s="209" t="s">
        <v>7</v>
      </c>
      <c r="I1" s="207" t="s">
        <v>8</v>
      </c>
      <c r="J1" s="210" t="s">
        <v>2354</v>
      </c>
      <c r="K1" s="210" t="s">
        <v>9</v>
      </c>
      <c r="L1" s="210" t="s">
        <v>2353</v>
      </c>
      <c r="M1" s="210" t="s">
        <v>1833</v>
      </c>
      <c r="N1" s="210" t="s">
        <v>1834</v>
      </c>
      <c r="O1" s="210" t="s">
        <v>2346</v>
      </c>
    </row>
    <row r="2" spans="2:15" ht="23.5" x14ac:dyDescent="0.35">
      <c r="B2" s="311" t="s">
        <v>10</v>
      </c>
      <c r="C2" s="311"/>
      <c r="D2" s="311"/>
      <c r="E2" s="231"/>
      <c r="F2" s="231"/>
      <c r="G2" s="231"/>
      <c r="H2" s="231"/>
      <c r="I2" s="231"/>
      <c r="J2" s="231"/>
      <c r="K2" s="232"/>
      <c r="L2" s="233"/>
      <c r="M2" s="234"/>
      <c r="N2" s="231"/>
      <c r="O2" s="231"/>
    </row>
    <row r="3" spans="2:15" hidden="1" outlineLevel="1" x14ac:dyDescent="0.35">
      <c r="B3" s="316" t="str">
        <f>Heatmap!G3</f>
        <v>Контроль использования сторонних компонентов</v>
      </c>
      <c r="C3" s="212" t="s">
        <v>11</v>
      </c>
      <c r="D3" s="212" t="s">
        <v>12</v>
      </c>
      <c r="E3" s="213" t="s">
        <v>13</v>
      </c>
      <c r="F3" s="179">
        <v>0</v>
      </c>
      <c r="G3" s="178">
        <f>(COUNTIF(E3:E3,$E$399))/COUNTA(E3:E3)</f>
        <v>1</v>
      </c>
      <c r="H3" s="308">
        <f>SUM(G4:G17)/4</f>
        <v>0</v>
      </c>
      <c r="I3" s="179">
        <v>0</v>
      </c>
      <c r="J3" s="214"/>
      <c r="K3" s="214" t="s">
        <v>2825</v>
      </c>
      <c r="L3" s="214" t="s">
        <v>34</v>
      </c>
      <c r="M3" s="202"/>
      <c r="N3" s="214"/>
      <c r="O3" s="221"/>
    </row>
    <row r="4" spans="2:15" s="222" customFormat="1" ht="58" hidden="1" outlineLevel="2" x14ac:dyDescent="0.35">
      <c r="B4" s="316"/>
      <c r="C4" s="253" t="s">
        <v>14</v>
      </c>
      <c r="D4" s="253" t="s">
        <v>15</v>
      </c>
      <c r="E4" s="254" t="s">
        <v>20</v>
      </c>
      <c r="F4" s="305">
        <v>1</v>
      </c>
      <c r="G4" s="306">
        <f>(COUNTIF(E4:E8,$F$402)+(COUNTIF(E4:E8,$F$401)*0.5))/(COUNTA(E4:E8)-COUNTIF(E4:E8,$F$403))</f>
        <v>0</v>
      </c>
      <c r="H4" s="308"/>
      <c r="I4" s="137">
        <v>2</v>
      </c>
      <c r="J4" s="202"/>
      <c r="K4" s="202"/>
      <c r="L4" s="202" t="s">
        <v>17</v>
      </c>
      <c r="M4" s="202"/>
      <c r="N4" s="254" t="s">
        <v>1891</v>
      </c>
      <c r="O4" s="253"/>
    </row>
    <row r="5" spans="2:15" s="222" customFormat="1" ht="43.5" hidden="1" outlineLevel="2" x14ac:dyDescent="0.35">
      <c r="B5" s="316"/>
      <c r="C5" s="253" t="s">
        <v>18</v>
      </c>
      <c r="D5" s="253" t="s">
        <v>19</v>
      </c>
      <c r="E5" s="254" t="s">
        <v>20</v>
      </c>
      <c r="F5" s="305"/>
      <c r="G5" s="306"/>
      <c r="H5" s="308"/>
      <c r="I5" s="137">
        <v>2</v>
      </c>
      <c r="J5" s="202"/>
      <c r="K5" s="202" t="s">
        <v>175</v>
      </c>
      <c r="L5" s="202" t="s">
        <v>1854</v>
      </c>
      <c r="M5" s="202"/>
      <c r="N5" s="202"/>
      <c r="O5" s="253"/>
    </row>
    <row r="6" spans="2:15" s="222" customFormat="1" ht="29" hidden="1" outlineLevel="2" x14ac:dyDescent="0.35">
      <c r="B6" s="316"/>
      <c r="C6" s="253" t="s">
        <v>21</v>
      </c>
      <c r="D6" s="253" t="s">
        <v>22</v>
      </c>
      <c r="E6" s="254" t="s">
        <v>20</v>
      </c>
      <c r="F6" s="305"/>
      <c r="G6" s="306"/>
      <c r="H6" s="308"/>
      <c r="I6" s="137">
        <v>2</v>
      </c>
      <c r="J6" s="202" t="s">
        <v>23</v>
      </c>
      <c r="K6" s="202"/>
      <c r="L6" s="202"/>
      <c r="M6" s="202" t="s">
        <v>2398</v>
      </c>
      <c r="N6" s="202" t="s">
        <v>1892</v>
      </c>
      <c r="O6" s="253"/>
    </row>
    <row r="7" spans="2:15" s="222" customFormat="1" ht="43.5" hidden="1" outlineLevel="2" x14ac:dyDescent="0.35">
      <c r="B7" s="316"/>
      <c r="C7" s="253" t="s">
        <v>24</v>
      </c>
      <c r="D7" s="253" t="s">
        <v>25</v>
      </c>
      <c r="E7" s="254" t="s">
        <v>20</v>
      </c>
      <c r="F7" s="305"/>
      <c r="G7" s="306"/>
      <c r="H7" s="308"/>
      <c r="I7" s="137">
        <v>2</v>
      </c>
      <c r="J7" s="202"/>
      <c r="K7" s="202" t="s">
        <v>2826</v>
      </c>
      <c r="L7" s="202" t="s">
        <v>1855</v>
      </c>
      <c r="M7" s="202"/>
      <c r="N7" s="202" t="s">
        <v>1893</v>
      </c>
      <c r="O7" s="253"/>
    </row>
    <row r="8" spans="2:15" s="222" customFormat="1" hidden="1" outlineLevel="2" x14ac:dyDescent="0.35">
      <c r="B8" s="316"/>
      <c r="C8" s="253" t="s">
        <v>26</v>
      </c>
      <c r="D8" s="253" t="s">
        <v>27</v>
      </c>
      <c r="E8" s="254" t="s">
        <v>20</v>
      </c>
      <c r="F8" s="305"/>
      <c r="G8" s="306"/>
      <c r="H8" s="308"/>
      <c r="I8" s="137">
        <v>2</v>
      </c>
      <c r="J8" s="202"/>
      <c r="K8" s="202"/>
      <c r="L8" s="202" t="s">
        <v>754</v>
      </c>
      <c r="M8" s="202"/>
      <c r="N8" s="202"/>
      <c r="O8" s="253"/>
    </row>
    <row r="9" spans="2:15" s="222" customFormat="1" ht="29" hidden="1" outlineLevel="2" x14ac:dyDescent="0.35">
      <c r="B9" s="316"/>
      <c r="C9" s="253" t="s">
        <v>28</v>
      </c>
      <c r="D9" s="253" t="s">
        <v>29</v>
      </c>
      <c r="E9" s="254" t="s">
        <v>20</v>
      </c>
      <c r="F9" s="305">
        <v>2</v>
      </c>
      <c r="G9" s="306">
        <f>(COUNTIF(E9:E10,$F$402)+(COUNTIF(E9:E10,$F$401)*0.5))/(COUNTA(E9:E10)-COUNTIF(E9:E10,$F$403))</f>
        <v>0</v>
      </c>
      <c r="H9" s="308"/>
      <c r="I9" s="137">
        <v>3</v>
      </c>
      <c r="J9" s="202" t="s">
        <v>23</v>
      </c>
      <c r="K9" s="202"/>
      <c r="L9" s="202"/>
      <c r="M9" s="202"/>
      <c r="N9" s="202"/>
      <c r="O9" s="253"/>
    </row>
    <row r="10" spans="2:15" s="222" customFormat="1" ht="58" hidden="1" outlineLevel="2" x14ac:dyDescent="0.35">
      <c r="B10" s="316"/>
      <c r="C10" s="253" t="s">
        <v>30</v>
      </c>
      <c r="D10" s="253" t="s">
        <v>31</v>
      </c>
      <c r="E10" s="254" t="s">
        <v>20</v>
      </c>
      <c r="F10" s="305"/>
      <c r="G10" s="306"/>
      <c r="H10" s="308"/>
      <c r="I10" s="137">
        <v>3</v>
      </c>
      <c r="J10" s="202"/>
      <c r="K10" s="202"/>
      <c r="L10" s="202" t="s">
        <v>2424</v>
      </c>
      <c r="M10" s="202"/>
      <c r="N10" s="202"/>
      <c r="O10" s="253"/>
    </row>
    <row r="11" spans="2:15" s="222" customFormat="1" ht="29" hidden="1" outlineLevel="2" x14ac:dyDescent="0.35">
      <c r="B11" s="316"/>
      <c r="C11" s="253" t="s">
        <v>32</v>
      </c>
      <c r="D11" s="253" t="s">
        <v>33</v>
      </c>
      <c r="E11" s="254" t="s">
        <v>20</v>
      </c>
      <c r="F11" s="305">
        <v>3</v>
      </c>
      <c r="G11" s="306">
        <f>(COUNTIF(E11:E14,$F$402)+(COUNTIF(E11:E14,$F$401)*0.5))/(COUNTA(E11:E14)-COUNTIF(E11:E14,$F$403))</f>
        <v>0</v>
      </c>
      <c r="H11" s="308"/>
      <c r="I11" s="137">
        <v>4</v>
      </c>
      <c r="J11" s="202" t="s">
        <v>1363</v>
      </c>
      <c r="K11" s="202"/>
      <c r="L11" s="255" t="s">
        <v>34</v>
      </c>
      <c r="M11" s="202" t="s">
        <v>2386</v>
      </c>
      <c r="N11" s="254" t="s">
        <v>1894</v>
      </c>
      <c r="O11" s="253"/>
    </row>
    <row r="12" spans="2:15" s="222" customFormat="1" ht="43.5" hidden="1" outlineLevel="2" x14ac:dyDescent="0.35">
      <c r="B12" s="316"/>
      <c r="C12" s="253" t="s">
        <v>35</v>
      </c>
      <c r="D12" s="253" t="s">
        <v>1455</v>
      </c>
      <c r="E12" s="254" t="s">
        <v>20</v>
      </c>
      <c r="F12" s="305"/>
      <c r="G12" s="306"/>
      <c r="H12" s="308"/>
      <c r="I12" s="137">
        <v>4</v>
      </c>
      <c r="J12" s="202"/>
      <c r="K12" s="202"/>
      <c r="L12" s="255"/>
      <c r="M12" s="202"/>
      <c r="N12" s="254"/>
      <c r="O12" s="253"/>
    </row>
    <row r="13" spans="2:15" s="222" customFormat="1" ht="29" hidden="1" outlineLevel="2" x14ac:dyDescent="0.35">
      <c r="B13" s="316"/>
      <c r="C13" s="253" t="s">
        <v>36</v>
      </c>
      <c r="D13" s="253" t="s">
        <v>1456</v>
      </c>
      <c r="E13" s="254" t="s">
        <v>20</v>
      </c>
      <c r="F13" s="305"/>
      <c r="G13" s="306"/>
      <c r="H13" s="308"/>
      <c r="I13" s="137">
        <v>4</v>
      </c>
      <c r="J13" s="202"/>
      <c r="K13" s="202"/>
      <c r="L13" s="202"/>
      <c r="M13" s="202"/>
      <c r="N13" s="202" t="s">
        <v>1896</v>
      </c>
      <c r="O13" s="253"/>
    </row>
    <row r="14" spans="2:15" s="222" customFormat="1" ht="29" hidden="1" outlineLevel="2" x14ac:dyDescent="0.35">
      <c r="B14" s="316"/>
      <c r="C14" s="253" t="s">
        <v>37</v>
      </c>
      <c r="D14" s="253" t="s">
        <v>38</v>
      </c>
      <c r="E14" s="254" t="s">
        <v>20</v>
      </c>
      <c r="F14" s="305"/>
      <c r="G14" s="306"/>
      <c r="H14" s="308"/>
      <c r="I14" s="137">
        <v>4</v>
      </c>
      <c r="J14" s="202"/>
      <c r="K14" s="202" t="s">
        <v>166</v>
      </c>
      <c r="L14" s="202"/>
      <c r="M14" s="202"/>
      <c r="N14" s="202"/>
      <c r="O14" s="253"/>
    </row>
    <row r="15" spans="2:15" s="222" customFormat="1" hidden="1" outlineLevel="2" x14ac:dyDescent="0.35">
      <c r="B15" s="316"/>
      <c r="C15" s="253" t="s">
        <v>39</v>
      </c>
      <c r="D15" s="253" t="s">
        <v>40</v>
      </c>
      <c r="E15" s="254" t="s">
        <v>20</v>
      </c>
      <c r="F15" s="313">
        <v>4</v>
      </c>
      <c r="G15" s="308">
        <f>(COUNTIF(E15:E17,$F$402)+(COUNTIF(E15:E17,$F$401)*0.5))/(COUNTA(E15:E17)-COUNTIF(E15:E17,$F$403))</f>
        <v>0</v>
      </c>
      <c r="H15" s="308"/>
      <c r="I15" s="137">
        <v>6</v>
      </c>
      <c r="J15" s="202"/>
      <c r="K15" s="202"/>
      <c r="L15" s="202"/>
      <c r="M15" s="202"/>
      <c r="N15" s="202"/>
      <c r="O15" s="253"/>
    </row>
    <row r="16" spans="2:15" s="222" customFormat="1" ht="29" hidden="1" outlineLevel="2" x14ac:dyDescent="0.35">
      <c r="B16" s="316"/>
      <c r="C16" s="253" t="s">
        <v>41</v>
      </c>
      <c r="D16" s="253" t="s">
        <v>42</v>
      </c>
      <c r="E16" s="254" t="s">
        <v>20</v>
      </c>
      <c r="F16" s="313"/>
      <c r="G16" s="308"/>
      <c r="H16" s="308"/>
      <c r="I16" s="137">
        <v>6</v>
      </c>
      <c r="J16" s="202" t="s">
        <v>65</v>
      </c>
      <c r="K16" s="202" t="s">
        <v>2827</v>
      </c>
      <c r="L16" s="202" t="s">
        <v>1856</v>
      </c>
      <c r="M16" s="202"/>
      <c r="N16" s="202" t="s">
        <v>1896</v>
      </c>
      <c r="O16" s="253"/>
    </row>
    <row r="17" spans="2:15" ht="29" hidden="1" outlineLevel="2" x14ac:dyDescent="0.35">
      <c r="B17" s="316"/>
      <c r="C17" s="212" t="s">
        <v>43</v>
      </c>
      <c r="D17" s="212" t="s">
        <v>44</v>
      </c>
      <c r="E17" s="213" t="s">
        <v>20</v>
      </c>
      <c r="F17" s="313"/>
      <c r="G17" s="308"/>
      <c r="H17" s="308"/>
      <c r="I17" s="179">
        <v>6</v>
      </c>
      <c r="J17" s="214"/>
      <c r="K17" s="214" t="s">
        <v>2827</v>
      </c>
      <c r="L17" s="214"/>
      <c r="M17" s="202"/>
      <c r="N17" s="214" t="s">
        <v>1896</v>
      </c>
      <c r="O17" s="212"/>
    </row>
    <row r="18" spans="2:15" s="222" customFormat="1" hidden="1" outlineLevel="1" x14ac:dyDescent="0.35">
      <c r="B18" s="319" t="str">
        <f>Heatmap!G4</f>
        <v>Управление артефактами</v>
      </c>
      <c r="C18" s="253" t="s">
        <v>45</v>
      </c>
      <c r="D18" s="253" t="s">
        <v>46</v>
      </c>
      <c r="E18" s="254" t="s">
        <v>13</v>
      </c>
      <c r="F18" s="137">
        <v>0</v>
      </c>
      <c r="G18" s="163">
        <f>(COUNTIF(E18:E18,$E$399))/COUNTA(E18:E18)</f>
        <v>1</v>
      </c>
      <c r="H18" s="308">
        <f>SUM(G19:G31)/4</f>
        <v>0</v>
      </c>
      <c r="I18" s="137">
        <v>0</v>
      </c>
      <c r="J18" s="202"/>
      <c r="K18" s="202"/>
      <c r="L18" s="202" t="s">
        <v>755</v>
      </c>
      <c r="M18" s="202"/>
      <c r="N18" s="202"/>
      <c r="O18" s="253"/>
    </row>
    <row r="19" spans="2:15" ht="29" hidden="1" outlineLevel="2" x14ac:dyDescent="0.35">
      <c r="B19" s="319"/>
      <c r="C19" s="212" t="s">
        <v>47</v>
      </c>
      <c r="D19" s="212" t="s">
        <v>48</v>
      </c>
      <c r="E19" s="213" t="s">
        <v>20</v>
      </c>
      <c r="F19" s="313">
        <v>1</v>
      </c>
      <c r="G19" s="308">
        <f>(COUNTIF(E19:E23,$F$402)+(COUNTIF(E19:E23,$F$401)*0.5))/(COUNTA(E19:E23)-COUNTIF(E19:E23,$F$403))</f>
        <v>0</v>
      </c>
      <c r="H19" s="308"/>
      <c r="I19" s="179">
        <v>1</v>
      </c>
      <c r="J19" s="214"/>
      <c r="K19" s="214"/>
      <c r="L19" s="214"/>
      <c r="M19" s="202" t="s">
        <v>2375</v>
      </c>
      <c r="N19" s="214" t="s">
        <v>1897</v>
      </c>
      <c r="O19" s="212"/>
    </row>
    <row r="20" spans="2:15" ht="43.5" hidden="1" outlineLevel="2" x14ac:dyDescent="0.35">
      <c r="B20" s="319"/>
      <c r="C20" s="212" t="s">
        <v>49</v>
      </c>
      <c r="D20" s="212" t="s">
        <v>50</v>
      </c>
      <c r="E20" s="213" t="s">
        <v>20</v>
      </c>
      <c r="F20" s="313"/>
      <c r="G20" s="308"/>
      <c r="H20" s="308"/>
      <c r="I20" s="179">
        <v>1</v>
      </c>
      <c r="J20" s="214"/>
      <c r="K20" s="214" t="s">
        <v>2828</v>
      </c>
      <c r="L20" s="214"/>
      <c r="M20" s="202" t="s">
        <v>2374</v>
      </c>
      <c r="N20" s="214" t="s">
        <v>1898</v>
      </c>
      <c r="O20" s="212"/>
    </row>
    <row r="21" spans="2:15" ht="43.5" hidden="1" outlineLevel="2" x14ac:dyDescent="0.35">
      <c r="B21" s="319"/>
      <c r="C21" s="212" t="s">
        <v>51</v>
      </c>
      <c r="D21" s="212" t="s">
        <v>52</v>
      </c>
      <c r="E21" s="213" t="s">
        <v>20</v>
      </c>
      <c r="F21" s="313"/>
      <c r="G21" s="308"/>
      <c r="H21" s="308"/>
      <c r="I21" s="179">
        <v>1</v>
      </c>
      <c r="J21" s="214"/>
      <c r="K21" s="214" t="s">
        <v>2829</v>
      </c>
      <c r="L21" s="214"/>
      <c r="M21" s="202"/>
      <c r="N21" s="214"/>
      <c r="O21" s="212"/>
    </row>
    <row r="22" spans="2:15" ht="29" hidden="1" outlineLevel="2" x14ac:dyDescent="0.35">
      <c r="B22" s="319"/>
      <c r="C22" s="212" t="s">
        <v>53</v>
      </c>
      <c r="D22" s="212" t="s">
        <v>54</v>
      </c>
      <c r="E22" s="213" t="s">
        <v>20</v>
      </c>
      <c r="F22" s="313"/>
      <c r="G22" s="308"/>
      <c r="H22" s="308"/>
      <c r="I22" s="179">
        <v>1</v>
      </c>
      <c r="J22" s="214"/>
      <c r="K22" s="214"/>
      <c r="L22" s="214"/>
      <c r="M22" s="202"/>
      <c r="N22" s="214" t="s">
        <v>1899</v>
      </c>
      <c r="O22" s="212"/>
    </row>
    <row r="23" spans="2:15" ht="43.5" hidden="1" outlineLevel="2" x14ac:dyDescent="0.35">
      <c r="B23" s="319"/>
      <c r="C23" s="212" t="s">
        <v>55</v>
      </c>
      <c r="D23" s="212" t="s">
        <v>56</v>
      </c>
      <c r="E23" s="213" t="s">
        <v>20</v>
      </c>
      <c r="F23" s="313"/>
      <c r="G23" s="308"/>
      <c r="H23" s="308"/>
      <c r="I23" s="179">
        <v>1</v>
      </c>
      <c r="J23" s="214"/>
      <c r="K23" s="214" t="s">
        <v>2830</v>
      </c>
      <c r="L23" s="214"/>
      <c r="M23" s="202"/>
      <c r="N23" s="214" t="s">
        <v>1893</v>
      </c>
      <c r="O23" s="212"/>
    </row>
    <row r="24" spans="2:15" s="222" customFormat="1" hidden="1" outlineLevel="2" x14ac:dyDescent="0.35">
      <c r="B24" s="319"/>
      <c r="C24" s="253" t="s">
        <v>57</v>
      </c>
      <c r="D24" s="253" t="s">
        <v>58</v>
      </c>
      <c r="E24" s="254" t="s">
        <v>20</v>
      </c>
      <c r="F24" s="305">
        <v>2</v>
      </c>
      <c r="G24" s="306">
        <f>(COUNTIF(E24:E26,$F$402)+(COUNTIF(E24:E26,$F$401)*0.5))/(COUNTA(E24:E26)-COUNTIF(E24:E26,$F$403))</f>
        <v>0</v>
      </c>
      <c r="H24" s="308"/>
      <c r="I24" s="137">
        <v>3</v>
      </c>
      <c r="J24" s="202"/>
      <c r="K24" s="202"/>
      <c r="L24" s="202"/>
      <c r="M24" s="202"/>
      <c r="N24" s="202"/>
      <c r="O24" s="253"/>
    </row>
    <row r="25" spans="2:15" s="222" customFormat="1" ht="29" hidden="1" outlineLevel="2" x14ac:dyDescent="0.35">
      <c r="B25" s="319"/>
      <c r="C25" s="253" t="s">
        <v>59</v>
      </c>
      <c r="D25" s="253" t="s">
        <v>60</v>
      </c>
      <c r="E25" s="254" t="s">
        <v>20</v>
      </c>
      <c r="F25" s="305"/>
      <c r="G25" s="306"/>
      <c r="H25" s="308"/>
      <c r="I25" s="137">
        <v>3</v>
      </c>
      <c r="J25" s="202"/>
      <c r="K25" s="202"/>
      <c r="L25" s="202"/>
      <c r="M25" s="202"/>
      <c r="N25" s="202" t="s">
        <v>1896</v>
      </c>
      <c r="O25" s="253"/>
    </row>
    <row r="26" spans="2:15" s="222" customFormat="1" hidden="1" outlineLevel="2" x14ac:dyDescent="0.35">
      <c r="B26" s="319"/>
      <c r="C26" s="253" t="s">
        <v>61</v>
      </c>
      <c r="D26" s="253" t="s">
        <v>62</v>
      </c>
      <c r="E26" s="254" t="s">
        <v>20</v>
      </c>
      <c r="F26" s="305"/>
      <c r="G26" s="306"/>
      <c r="H26" s="308"/>
      <c r="I26" s="137">
        <v>3</v>
      </c>
      <c r="J26" s="202"/>
      <c r="K26" s="202"/>
      <c r="L26" s="202"/>
      <c r="M26" s="202"/>
      <c r="N26" s="202"/>
      <c r="O26" s="253"/>
    </row>
    <row r="27" spans="2:15" s="222" customFormat="1" ht="29" hidden="1" outlineLevel="2" x14ac:dyDescent="0.35">
      <c r="B27" s="319"/>
      <c r="C27" s="253" t="s">
        <v>63</v>
      </c>
      <c r="D27" s="253" t="s">
        <v>64</v>
      </c>
      <c r="E27" s="254" t="s">
        <v>20</v>
      </c>
      <c r="F27" s="305">
        <v>3</v>
      </c>
      <c r="G27" s="306">
        <f>(COUNTIF(E27:E30,$F$402)+(COUNTIF(E27:E30,$F$401)*0.5))/(COUNTA(E27:E30)-COUNTIF(E27:E30,$F$403))</f>
        <v>0</v>
      </c>
      <c r="H27" s="308"/>
      <c r="I27" s="137">
        <v>4</v>
      </c>
      <c r="J27" s="202" t="s">
        <v>65</v>
      </c>
      <c r="K27" s="202"/>
      <c r="L27" s="202"/>
      <c r="M27" s="202"/>
      <c r="N27" s="202" t="s">
        <v>1896</v>
      </c>
      <c r="O27" s="253"/>
    </row>
    <row r="28" spans="2:15" s="222" customFormat="1" ht="29" hidden="1" outlineLevel="2" x14ac:dyDescent="0.35">
      <c r="B28" s="319"/>
      <c r="C28" s="253" t="s">
        <v>66</v>
      </c>
      <c r="D28" s="253" t="s">
        <v>67</v>
      </c>
      <c r="E28" s="254" t="s">
        <v>20</v>
      </c>
      <c r="F28" s="305"/>
      <c r="G28" s="306"/>
      <c r="H28" s="308"/>
      <c r="I28" s="137">
        <v>4</v>
      </c>
      <c r="J28" s="202" t="s">
        <v>1364</v>
      </c>
      <c r="K28" s="202" t="s">
        <v>2825</v>
      </c>
      <c r="L28" s="202"/>
      <c r="M28" s="202" t="s">
        <v>2386</v>
      </c>
      <c r="N28" s="202"/>
      <c r="O28" s="253"/>
    </row>
    <row r="29" spans="2:15" s="222" customFormat="1" ht="29" hidden="1" outlineLevel="2" x14ac:dyDescent="0.35">
      <c r="B29" s="319"/>
      <c r="C29" s="253" t="s">
        <v>68</v>
      </c>
      <c r="D29" s="253" t="s">
        <v>69</v>
      </c>
      <c r="E29" s="254" t="s">
        <v>20</v>
      </c>
      <c r="F29" s="305"/>
      <c r="G29" s="306"/>
      <c r="H29" s="308"/>
      <c r="I29" s="137">
        <v>4</v>
      </c>
      <c r="J29" s="202"/>
      <c r="K29" s="202" t="s">
        <v>2829</v>
      </c>
      <c r="L29" s="202"/>
      <c r="M29" s="202"/>
      <c r="N29" s="202"/>
      <c r="O29" s="253"/>
    </row>
    <row r="30" spans="2:15" s="222" customFormat="1" hidden="1" outlineLevel="2" x14ac:dyDescent="0.35">
      <c r="B30" s="319"/>
      <c r="C30" s="253" t="s">
        <v>70</v>
      </c>
      <c r="D30" s="253" t="s">
        <v>71</v>
      </c>
      <c r="E30" s="254" t="s">
        <v>20</v>
      </c>
      <c r="F30" s="305"/>
      <c r="G30" s="306"/>
      <c r="H30" s="308"/>
      <c r="I30" s="137">
        <v>4</v>
      </c>
      <c r="J30" s="202" t="s">
        <v>65</v>
      </c>
      <c r="K30" s="202"/>
      <c r="L30" s="202"/>
      <c r="M30" s="202"/>
      <c r="N30" s="202" t="s">
        <v>1895</v>
      </c>
      <c r="O30" s="253"/>
    </row>
    <row r="31" spans="2:15" s="222" customFormat="1" hidden="1" outlineLevel="2" x14ac:dyDescent="0.35">
      <c r="B31" s="319"/>
      <c r="C31" s="253" t="s">
        <v>72</v>
      </c>
      <c r="D31" s="253" t="s">
        <v>1466</v>
      </c>
      <c r="E31" s="254" t="s">
        <v>20</v>
      </c>
      <c r="F31" s="137">
        <v>4</v>
      </c>
      <c r="G31" s="163">
        <f>(COUNTIF(E31:E31,$F$402)+(COUNTIF(E31:E31,$F$401)*0.5))/(COUNTA(E31:E31))</f>
        <v>0</v>
      </c>
      <c r="H31" s="308"/>
      <c r="I31" s="137">
        <v>5</v>
      </c>
      <c r="J31" s="202"/>
      <c r="K31" s="202"/>
      <c r="L31" s="202"/>
      <c r="M31" s="202"/>
      <c r="N31" s="202"/>
      <c r="O31" s="253"/>
    </row>
    <row r="32" spans="2:15" ht="23.5" collapsed="1" x14ac:dyDescent="0.35">
      <c r="B32" s="312" t="s">
        <v>73</v>
      </c>
      <c r="C32" s="312"/>
      <c r="D32" s="312"/>
      <c r="E32" s="116"/>
      <c r="F32" s="116"/>
      <c r="G32" s="116"/>
      <c r="H32" s="116"/>
      <c r="I32" s="116"/>
      <c r="J32" s="116"/>
      <c r="K32" s="198"/>
      <c r="L32" s="199"/>
      <c r="M32" s="200"/>
      <c r="N32" s="116"/>
      <c r="O32" s="116"/>
    </row>
    <row r="33" spans="2:15" ht="29" hidden="1" outlineLevel="1" x14ac:dyDescent="0.35">
      <c r="B33" s="317" t="str">
        <f>Heatmap!G5</f>
        <v>Защита рабочих мест разработчика</v>
      </c>
      <c r="C33" s="212" t="s">
        <v>74</v>
      </c>
      <c r="D33" s="212" t="s">
        <v>75</v>
      </c>
      <c r="E33" s="213" t="s">
        <v>13</v>
      </c>
      <c r="F33" s="218">
        <v>0</v>
      </c>
      <c r="G33" s="163">
        <f>(COUNTIF(E33:E33,$E$399))/COUNTA(E33:E33)</f>
        <v>1</v>
      </c>
      <c r="H33" s="308">
        <f>SUM(G34:G36)/2</f>
        <v>0</v>
      </c>
      <c r="I33" s="218">
        <v>0</v>
      </c>
      <c r="J33" s="219"/>
      <c r="K33" s="219"/>
      <c r="L33" s="219"/>
      <c r="M33" s="202"/>
      <c r="N33" s="219" t="s">
        <v>1900</v>
      </c>
      <c r="O33" s="212"/>
    </row>
    <row r="34" spans="2:15" s="222" customFormat="1" ht="43.5" hidden="1" outlineLevel="2" x14ac:dyDescent="0.35">
      <c r="B34" s="317"/>
      <c r="C34" s="253" t="s">
        <v>76</v>
      </c>
      <c r="D34" s="253" t="s">
        <v>77</v>
      </c>
      <c r="E34" s="254" t="s">
        <v>20</v>
      </c>
      <c r="F34" s="305">
        <v>1</v>
      </c>
      <c r="G34" s="306">
        <f>(COUNTIF(E34:E35,$F$402)+(COUNTIF(E34:E35,$F$401)*0.5))/(COUNTA(E34:E35)-COUNTIF(E34:E35,$F$403))</f>
        <v>0</v>
      </c>
      <c r="H34" s="308"/>
      <c r="I34" s="137">
        <v>1</v>
      </c>
      <c r="J34" s="202"/>
      <c r="K34" s="202"/>
      <c r="L34" s="202"/>
      <c r="M34" s="202"/>
      <c r="N34" s="202"/>
      <c r="O34" s="253"/>
    </row>
    <row r="35" spans="2:15" s="222" customFormat="1" ht="29" hidden="1" outlineLevel="2" x14ac:dyDescent="0.35">
      <c r="B35" s="317"/>
      <c r="C35" s="253" t="s">
        <v>78</v>
      </c>
      <c r="D35" s="253" t="s">
        <v>79</v>
      </c>
      <c r="E35" s="254" t="s">
        <v>20</v>
      </c>
      <c r="F35" s="305"/>
      <c r="G35" s="306"/>
      <c r="H35" s="308"/>
      <c r="I35" s="137">
        <v>1</v>
      </c>
      <c r="J35" s="202"/>
      <c r="K35" s="202"/>
      <c r="L35" s="202"/>
      <c r="M35" s="202"/>
      <c r="N35" s="202" t="s">
        <v>1901</v>
      </c>
      <c r="O35" s="253"/>
    </row>
    <row r="36" spans="2:15" s="222" customFormat="1" ht="43.5" hidden="1" outlineLevel="2" x14ac:dyDescent="0.35">
      <c r="B36" s="317"/>
      <c r="C36" s="253" t="s">
        <v>80</v>
      </c>
      <c r="D36" s="253" t="s">
        <v>1457</v>
      </c>
      <c r="E36" s="254" t="s">
        <v>20</v>
      </c>
      <c r="F36" s="137">
        <v>2</v>
      </c>
      <c r="G36" s="163">
        <f>(COUNTIF(E36,$F$402)+(COUNTIF(E36,$F$401)*0.5))/COUNTA(E36)</f>
        <v>0</v>
      </c>
      <c r="H36" s="308"/>
      <c r="I36" s="137">
        <v>3</v>
      </c>
      <c r="J36" s="202"/>
      <c r="K36" s="202"/>
      <c r="L36" s="202"/>
      <c r="M36" s="202"/>
      <c r="N36" s="202" t="s">
        <v>1902</v>
      </c>
      <c r="O36" s="253"/>
    </row>
    <row r="37" spans="2:15" s="222" customFormat="1" hidden="1" outlineLevel="1" x14ac:dyDescent="0.35">
      <c r="B37" s="318" t="str">
        <f>Heatmap!G6</f>
        <v>Защита секретов</v>
      </c>
      <c r="C37" s="253" t="s">
        <v>81</v>
      </c>
      <c r="D37" s="253" t="s">
        <v>82</v>
      </c>
      <c r="E37" s="254" t="s">
        <v>13</v>
      </c>
      <c r="F37" s="137">
        <v>0</v>
      </c>
      <c r="G37" s="163">
        <f>(COUNTIF(E37:E37,$E$399))/COUNTA(E37:E37)</f>
        <v>1</v>
      </c>
      <c r="H37" s="308">
        <f>SUM(G38:G44)/4</f>
        <v>0</v>
      </c>
      <c r="I37" s="137">
        <v>0</v>
      </c>
      <c r="J37" s="202"/>
      <c r="K37" s="202" t="s">
        <v>2831</v>
      </c>
      <c r="L37" s="202" t="s">
        <v>1392</v>
      </c>
      <c r="M37" s="202" t="s">
        <v>2382</v>
      </c>
      <c r="N37" s="202"/>
      <c r="O37" s="247"/>
    </row>
    <row r="38" spans="2:15" s="222" customFormat="1" ht="29" hidden="1" outlineLevel="2" x14ac:dyDescent="0.35">
      <c r="B38" s="318"/>
      <c r="C38" s="253" t="s">
        <v>83</v>
      </c>
      <c r="D38" s="253" t="s">
        <v>84</v>
      </c>
      <c r="E38" s="254" t="s">
        <v>20</v>
      </c>
      <c r="F38" s="305">
        <v>1</v>
      </c>
      <c r="G38" s="306">
        <f>(COUNTIF(E38:E39,$F$402)+(COUNTIF(E38:E39,$F$401)*0.5))/(COUNTA(E38:E39)-COUNTIF(E38:E39,$F$403))</f>
        <v>0</v>
      </c>
      <c r="H38" s="308"/>
      <c r="I38" s="137">
        <v>1</v>
      </c>
      <c r="J38" s="202"/>
      <c r="K38" s="202" t="s">
        <v>2831</v>
      </c>
      <c r="L38" s="202" t="s">
        <v>1392</v>
      </c>
      <c r="M38" s="202"/>
      <c r="N38" s="202"/>
      <c r="O38" s="247"/>
    </row>
    <row r="39" spans="2:15" s="222" customFormat="1" ht="29" hidden="1" outlineLevel="2" x14ac:dyDescent="0.35">
      <c r="B39" s="318"/>
      <c r="C39" s="253" t="s">
        <v>85</v>
      </c>
      <c r="D39" s="253" t="s">
        <v>86</v>
      </c>
      <c r="E39" s="254" t="s">
        <v>20</v>
      </c>
      <c r="F39" s="305"/>
      <c r="G39" s="306"/>
      <c r="H39" s="308"/>
      <c r="I39" s="137">
        <v>1</v>
      </c>
      <c r="J39" s="202" t="s">
        <v>1365</v>
      </c>
      <c r="K39" s="202"/>
      <c r="L39" s="202" t="s">
        <v>1857</v>
      </c>
      <c r="M39" s="202"/>
      <c r="N39" s="202" t="s">
        <v>1892</v>
      </c>
      <c r="O39" s="247"/>
    </row>
    <row r="40" spans="2:15" s="222" customFormat="1" ht="29" hidden="1" outlineLevel="2" x14ac:dyDescent="0.35">
      <c r="B40" s="318"/>
      <c r="C40" s="253" t="s">
        <v>87</v>
      </c>
      <c r="D40" s="253" t="s">
        <v>88</v>
      </c>
      <c r="E40" s="254" t="s">
        <v>20</v>
      </c>
      <c r="F40" s="305">
        <v>2</v>
      </c>
      <c r="G40" s="306">
        <f>(COUNTIF(E40:E41,$F$402)+(COUNTIF(E40:E41,$F$401)*0.5))/(COUNTA(E40:E41)-COUNTIF(E40:E41,$F$403))</f>
        <v>0</v>
      </c>
      <c r="H40" s="308"/>
      <c r="I40" s="137">
        <v>2</v>
      </c>
      <c r="J40" s="202"/>
      <c r="K40" s="202" t="s">
        <v>2831</v>
      </c>
      <c r="L40" s="202" t="s">
        <v>1401</v>
      </c>
      <c r="M40" s="202" t="s">
        <v>2383</v>
      </c>
      <c r="N40" s="202" t="s">
        <v>1903</v>
      </c>
      <c r="O40" s="253"/>
    </row>
    <row r="41" spans="2:15" s="222" customFormat="1" ht="29" hidden="1" outlineLevel="2" x14ac:dyDescent="0.35">
      <c r="B41" s="318"/>
      <c r="C41" s="253" t="s">
        <v>89</v>
      </c>
      <c r="D41" s="253" t="s">
        <v>2381</v>
      </c>
      <c r="E41" s="254" t="s">
        <v>20</v>
      </c>
      <c r="F41" s="305"/>
      <c r="G41" s="306"/>
      <c r="H41" s="308"/>
      <c r="I41" s="137">
        <v>2</v>
      </c>
      <c r="J41" s="202"/>
      <c r="K41" s="202"/>
      <c r="L41" s="202" t="s">
        <v>1401</v>
      </c>
      <c r="M41" s="202" t="s">
        <v>2383</v>
      </c>
      <c r="N41" s="202"/>
      <c r="O41" s="253"/>
    </row>
    <row r="42" spans="2:15" s="222" customFormat="1" ht="58" hidden="1" outlineLevel="2" x14ac:dyDescent="0.35">
      <c r="B42" s="318"/>
      <c r="C42" s="253" t="s">
        <v>90</v>
      </c>
      <c r="D42" s="253" t="s">
        <v>1458</v>
      </c>
      <c r="E42" s="254" t="s">
        <v>20</v>
      </c>
      <c r="F42" s="305">
        <v>3</v>
      </c>
      <c r="G42" s="306">
        <f>(COUNTIF(E42:E43,$F$402)+(COUNTIF(E42:E43,$F$401)*0.5))/(COUNTA(E42:E43)-COUNTIF(E42:E43,$F$403))</f>
        <v>0</v>
      </c>
      <c r="H42" s="308"/>
      <c r="I42" s="137">
        <v>3</v>
      </c>
      <c r="J42" s="202"/>
      <c r="K42" s="202" t="s">
        <v>2831</v>
      </c>
      <c r="L42" s="202" t="s">
        <v>1392</v>
      </c>
      <c r="M42" s="202"/>
      <c r="N42" s="202"/>
      <c r="O42" s="253"/>
    </row>
    <row r="43" spans="2:15" s="222" customFormat="1" hidden="1" outlineLevel="2" x14ac:dyDescent="0.35">
      <c r="B43" s="318"/>
      <c r="C43" s="253" t="s">
        <v>91</v>
      </c>
      <c r="D43" s="253" t="s">
        <v>92</v>
      </c>
      <c r="E43" s="254" t="s">
        <v>20</v>
      </c>
      <c r="F43" s="305"/>
      <c r="G43" s="306"/>
      <c r="H43" s="308"/>
      <c r="I43" s="137">
        <v>3</v>
      </c>
      <c r="J43" s="202"/>
      <c r="K43" s="202"/>
      <c r="L43" s="202" t="s">
        <v>1393</v>
      </c>
      <c r="M43" s="202" t="s">
        <v>2384</v>
      </c>
      <c r="N43" s="202"/>
      <c r="O43" s="253"/>
    </row>
    <row r="44" spans="2:15" hidden="1" outlineLevel="2" x14ac:dyDescent="0.35">
      <c r="B44" s="318"/>
      <c r="C44" s="212" t="s">
        <v>93</v>
      </c>
      <c r="D44" s="212" t="s">
        <v>94</v>
      </c>
      <c r="E44" s="213" t="s">
        <v>20</v>
      </c>
      <c r="F44" s="179">
        <v>4</v>
      </c>
      <c r="G44" s="178">
        <f>(COUNTIF(E44,$F$402)+(COUNTIF(E44,$F$401)*0.5))/COUNTA(E44)</f>
        <v>0</v>
      </c>
      <c r="H44" s="308"/>
      <c r="I44" s="179">
        <v>6</v>
      </c>
      <c r="J44" s="214"/>
      <c r="K44" s="214"/>
      <c r="L44" s="214"/>
      <c r="M44" s="202"/>
      <c r="N44" s="214"/>
      <c r="O44" s="212"/>
    </row>
    <row r="45" spans="2:15" s="222" customFormat="1" ht="29" hidden="1" outlineLevel="1" x14ac:dyDescent="0.35">
      <c r="B45" s="317" t="str">
        <f>Heatmap!G7</f>
        <v>Защита Build-среды</v>
      </c>
      <c r="C45" s="253" t="s">
        <v>95</v>
      </c>
      <c r="D45" s="253" t="s">
        <v>96</v>
      </c>
      <c r="E45" s="254" t="s">
        <v>13</v>
      </c>
      <c r="F45" s="137">
        <v>0</v>
      </c>
      <c r="G45" s="163">
        <f>(COUNTIF(E45:E45,$E$399))/COUNTA(E45:E45)</f>
        <v>1</v>
      </c>
      <c r="H45" s="308">
        <f>SUM(G46:G54)/4</f>
        <v>0</v>
      </c>
      <c r="I45" s="137">
        <v>0</v>
      </c>
      <c r="J45" s="202"/>
      <c r="K45" s="202" t="s">
        <v>2832</v>
      </c>
      <c r="L45" s="202" t="s">
        <v>1856</v>
      </c>
      <c r="M45" s="202" t="s">
        <v>2876</v>
      </c>
      <c r="N45" s="202" t="s">
        <v>1904</v>
      </c>
      <c r="O45" s="253"/>
    </row>
    <row r="46" spans="2:15" ht="29" hidden="1" outlineLevel="2" x14ac:dyDescent="0.35">
      <c r="B46" s="317"/>
      <c r="C46" s="212" t="s">
        <v>97</v>
      </c>
      <c r="D46" s="212" t="s">
        <v>98</v>
      </c>
      <c r="E46" s="213" t="s">
        <v>20</v>
      </c>
      <c r="F46" s="313">
        <v>1</v>
      </c>
      <c r="G46" s="308">
        <f>(COUNTIF(E46:E49,$F$402)+(COUNTIF(E46:E49,$F$401)*0.5))/(COUNTA(E46:E49)-COUNTIF(E46:E49,$F$403))</f>
        <v>0</v>
      </c>
      <c r="H46" s="308"/>
      <c r="I46" s="179">
        <v>2</v>
      </c>
      <c r="J46" s="214"/>
      <c r="K46" s="214" t="s">
        <v>2833</v>
      </c>
      <c r="L46" s="214"/>
      <c r="M46" s="202" t="s">
        <v>2377</v>
      </c>
      <c r="N46" s="214" t="s">
        <v>1901</v>
      </c>
      <c r="O46" s="212"/>
    </row>
    <row r="47" spans="2:15" ht="29" hidden="1" outlineLevel="2" x14ac:dyDescent="0.35">
      <c r="B47" s="317"/>
      <c r="C47" s="212" t="s">
        <v>99</v>
      </c>
      <c r="D47" s="212" t="s">
        <v>100</v>
      </c>
      <c r="E47" s="213" t="s">
        <v>20</v>
      </c>
      <c r="F47" s="313"/>
      <c r="G47" s="308"/>
      <c r="H47" s="308"/>
      <c r="I47" s="179">
        <v>2</v>
      </c>
      <c r="J47" s="214"/>
      <c r="K47" s="214"/>
      <c r="L47" s="214"/>
      <c r="M47" s="202"/>
      <c r="N47" s="214"/>
      <c r="O47" s="212"/>
    </row>
    <row r="48" spans="2:15" ht="29" hidden="1" outlineLevel="2" x14ac:dyDescent="0.35">
      <c r="B48" s="317"/>
      <c r="C48" s="212" t="s">
        <v>101</v>
      </c>
      <c r="D48" s="212" t="s">
        <v>102</v>
      </c>
      <c r="E48" s="213" t="s">
        <v>20</v>
      </c>
      <c r="F48" s="313"/>
      <c r="G48" s="308"/>
      <c r="H48" s="308"/>
      <c r="I48" s="179">
        <v>2</v>
      </c>
      <c r="J48" s="214"/>
      <c r="K48" s="214"/>
      <c r="L48" s="214" t="s">
        <v>1390</v>
      </c>
      <c r="M48" s="202" t="s">
        <v>2378</v>
      </c>
      <c r="N48" s="214" t="s">
        <v>1905</v>
      </c>
      <c r="O48" s="212"/>
    </row>
    <row r="49" spans="2:15" ht="29" hidden="1" outlineLevel="2" x14ac:dyDescent="0.35">
      <c r="B49" s="317"/>
      <c r="C49" s="212" t="s">
        <v>103</v>
      </c>
      <c r="D49" s="212" t="s">
        <v>104</v>
      </c>
      <c r="E49" s="213" t="s">
        <v>20</v>
      </c>
      <c r="F49" s="313"/>
      <c r="G49" s="308"/>
      <c r="H49" s="308"/>
      <c r="I49" s="179">
        <v>2</v>
      </c>
      <c r="J49" s="214"/>
      <c r="K49" s="214"/>
      <c r="L49" s="214" t="s">
        <v>1391</v>
      </c>
      <c r="M49" s="202" t="s">
        <v>2376</v>
      </c>
      <c r="N49" s="214" t="s">
        <v>1906</v>
      </c>
      <c r="O49" s="212"/>
    </row>
    <row r="50" spans="2:15" s="222" customFormat="1" ht="29" hidden="1" outlineLevel="2" x14ac:dyDescent="0.35">
      <c r="B50" s="317"/>
      <c r="C50" s="253" t="s">
        <v>106</v>
      </c>
      <c r="D50" s="253" t="s">
        <v>107</v>
      </c>
      <c r="E50" s="254" t="s">
        <v>20</v>
      </c>
      <c r="F50" s="137">
        <v>2</v>
      </c>
      <c r="G50" s="163">
        <f>(COUNTIF(E50,$F$402)+(COUNTIF(E50,$F$401)*0.5))/COUNTA(E50)</f>
        <v>0</v>
      </c>
      <c r="H50" s="308"/>
      <c r="I50" s="137">
        <v>3</v>
      </c>
      <c r="J50" s="254" t="s">
        <v>1365</v>
      </c>
      <c r="K50" s="254"/>
      <c r="L50" s="202"/>
      <c r="M50" s="202"/>
      <c r="N50" s="202"/>
      <c r="O50" s="253"/>
    </row>
    <row r="51" spans="2:15" ht="29" hidden="1" outlineLevel="2" x14ac:dyDescent="0.35">
      <c r="B51" s="317"/>
      <c r="C51" s="212" t="s">
        <v>108</v>
      </c>
      <c r="D51" s="212" t="s">
        <v>109</v>
      </c>
      <c r="E51" s="213" t="s">
        <v>20</v>
      </c>
      <c r="F51" s="313">
        <v>3</v>
      </c>
      <c r="G51" s="308">
        <f>(COUNTIF(E51:E53,$F$402)+(COUNTIF(E51:E53,$F$401)*0.5))/(COUNTA(E51:E53)-COUNTIF(E51:E53,$F$403))</f>
        <v>0</v>
      </c>
      <c r="H51" s="308"/>
      <c r="I51" s="179">
        <v>5</v>
      </c>
      <c r="J51" s="214"/>
      <c r="K51" s="214" t="s">
        <v>2834</v>
      </c>
      <c r="L51" s="214"/>
      <c r="M51" s="202"/>
      <c r="N51" s="214" t="s">
        <v>1907</v>
      </c>
      <c r="O51" s="212"/>
    </row>
    <row r="52" spans="2:15" s="222" customFormat="1" ht="29" hidden="1" outlineLevel="2" x14ac:dyDescent="0.35">
      <c r="B52" s="317"/>
      <c r="C52" s="253" t="s">
        <v>110</v>
      </c>
      <c r="D52" s="253" t="s">
        <v>111</v>
      </c>
      <c r="E52" s="254" t="s">
        <v>20</v>
      </c>
      <c r="F52" s="313"/>
      <c r="G52" s="308"/>
      <c r="H52" s="308"/>
      <c r="I52" s="137">
        <v>5</v>
      </c>
      <c r="J52" s="202"/>
      <c r="K52" s="202" t="s">
        <v>2832</v>
      </c>
      <c r="L52" s="202" t="s">
        <v>1394</v>
      </c>
      <c r="M52" s="202"/>
      <c r="N52" s="202" t="s">
        <v>1893</v>
      </c>
      <c r="O52" s="253"/>
    </row>
    <row r="53" spans="2:15" ht="29" hidden="1" outlineLevel="2" x14ac:dyDescent="0.35">
      <c r="B53" s="317"/>
      <c r="C53" s="212" t="s">
        <v>112</v>
      </c>
      <c r="D53" s="212" t="s">
        <v>113</v>
      </c>
      <c r="E53" s="213" t="s">
        <v>20</v>
      </c>
      <c r="F53" s="313"/>
      <c r="G53" s="308"/>
      <c r="H53" s="308"/>
      <c r="I53" s="179">
        <v>5</v>
      </c>
      <c r="J53" s="214"/>
      <c r="K53" s="214"/>
      <c r="L53" s="214"/>
      <c r="M53" s="202"/>
      <c r="N53" s="214"/>
      <c r="O53" s="212"/>
    </row>
    <row r="54" spans="2:15" s="222" customFormat="1" hidden="1" outlineLevel="2" x14ac:dyDescent="0.35">
      <c r="B54" s="317"/>
      <c r="C54" s="253" t="s">
        <v>114</v>
      </c>
      <c r="D54" s="253" t="s">
        <v>115</v>
      </c>
      <c r="E54" s="254" t="s">
        <v>20</v>
      </c>
      <c r="F54" s="137">
        <v>4</v>
      </c>
      <c r="G54" s="163">
        <f>(COUNTIF(E54,$F$402)+(COUNTIF(E54,$F$401)*0.5))/COUNTA(E54)</f>
        <v>0</v>
      </c>
      <c r="H54" s="308"/>
      <c r="I54" s="137">
        <v>6</v>
      </c>
      <c r="J54" s="202"/>
      <c r="K54" s="202" t="s">
        <v>2834</v>
      </c>
      <c r="L54" s="202"/>
      <c r="M54" s="202"/>
      <c r="N54" s="202" t="s">
        <v>1906</v>
      </c>
      <c r="O54" s="253"/>
    </row>
    <row r="55" spans="2:15" ht="14.5" hidden="1" customHeight="1" outlineLevel="1" x14ac:dyDescent="0.35">
      <c r="B55" s="559" t="str">
        <f>Heatmap!G8</f>
        <v>Защита source code management (SCM)</v>
      </c>
      <c r="C55" s="212" t="s">
        <v>116</v>
      </c>
      <c r="D55" s="212" t="s">
        <v>117</v>
      </c>
      <c r="E55" s="213" t="s">
        <v>13</v>
      </c>
      <c r="F55" s="179">
        <v>0</v>
      </c>
      <c r="G55" s="163">
        <f>(COUNTIF(E55:E55,$E$399))/COUNTA(E55:E55)</f>
        <v>1</v>
      </c>
      <c r="H55" s="562">
        <f>SUM(G56:G75)/4</f>
        <v>0</v>
      </c>
      <c r="I55" s="179">
        <v>0</v>
      </c>
      <c r="J55" s="214"/>
      <c r="K55" s="214" t="s">
        <v>2835</v>
      </c>
      <c r="L55" s="214"/>
      <c r="M55" s="202"/>
      <c r="N55" s="214"/>
      <c r="O55" s="212"/>
    </row>
    <row r="56" spans="2:15" s="222" customFormat="1" ht="29" hidden="1" outlineLevel="2" x14ac:dyDescent="0.35">
      <c r="B56" s="560"/>
      <c r="C56" s="253" t="s">
        <v>118</v>
      </c>
      <c r="D56" s="253" t="s">
        <v>119</v>
      </c>
      <c r="E56" s="254" t="s">
        <v>20</v>
      </c>
      <c r="F56" s="305">
        <v>1</v>
      </c>
      <c r="G56" s="306">
        <f>(COUNTIF(E56:E62,$F$402)+(COUNTIF(E56:E62,$F$401)*0.5))/(COUNTA(E56:E62)-COUNTIF(E56:E62,$F$403))</f>
        <v>0</v>
      </c>
      <c r="H56" s="563"/>
      <c r="I56" s="137">
        <v>2</v>
      </c>
      <c r="J56" s="202"/>
      <c r="K56" s="202" t="s">
        <v>2835</v>
      </c>
      <c r="L56" s="202"/>
      <c r="M56" s="202" t="s">
        <v>2379</v>
      </c>
      <c r="N56" s="202" t="s">
        <v>1898</v>
      </c>
      <c r="O56" s="253"/>
    </row>
    <row r="57" spans="2:15" s="222" customFormat="1" hidden="1" outlineLevel="2" x14ac:dyDescent="0.35">
      <c r="B57" s="560"/>
      <c r="C57" s="253" t="s">
        <v>120</v>
      </c>
      <c r="D57" s="253" t="s">
        <v>121</v>
      </c>
      <c r="E57" s="254" t="s">
        <v>20</v>
      </c>
      <c r="F57" s="305"/>
      <c r="G57" s="306"/>
      <c r="H57" s="563"/>
      <c r="I57" s="137">
        <v>2</v>
      </c>
      <c r="J57" s="202"/>
      <c r="K57" s="202"/>
      <c r="L57" s="202"/>
      <c r="M57" s="202"/>
      <c r="N57" s="202" t="s">
        <v>1898</v>
      </c>
      <c r="O57" s="253"/>
    </row>
    <row r="58" spans="2:15" s="222" customFormat="1" hidden="1" outlineLevel="2" x14ac:dyDescent="0.35">
      <c r="B58" s="560"/>
      <c r="C58" s="253" t="s">
        <v>122</v>
      </c>
      <c r="D58" s="253" t="s">
        <v>123</v>
      </c>
      <c r="E58" s="254" t="s">
        <v>20</v>
      </c>
      <c r="F58" s="305"/>
      <c r="G58" s="306"/>
      <c r="H58" s="563"/>
      <c r="I58" s="137">
        <v>2</v>
      </c>
      <c r="J58" s="202"/>
      <c r="K58" s="202"/>
      <c r="L58" s="202"/>
      <c r="M58" s="202" t="s">
        <v>2379</v>
      </c>
      <c r="N58" s="202" t="s">
        <v>1898</v>
      </c>
      <c r="O58" s="253"/>
    </row>
    <row r="59" spans="2:15" s="222" customFormat="1" hidden="1" outlineLevel="2" x14ac:dyDescent="0.35">
      <c r="B59" s="560"/>
      <c r="C59" s="253" t="s">
        <v>124</v>
      </c>
      <c r="D59" s="253" t="s">
        <v>2365</v>
      </c>
      <c r="E59" s="254" t="s">
        <v>20</v>
      </c>
      <c r="F59" s="305"/>
      <c r="G59" s="306"/>
      <c r="H59" s="563"/>
      <c r="I59" s="137">
        <v>2</v>
      </c>
      <c r="J59" s="254"/>
      <c r="K59" s="254"/>
      <c r="L59" s="202"/>
      <c r="M59" s="202"/>
      <c r="N59" s="202"/>
      <c r="O59" s="253"/>
    </row>
    <row r="60" spans="2:15" s="222" customFormat="1" ht="87" hidden="1" outlineLevel="2" x14ac:dyDescent="0.35">
      <c r="B60" s="560"/>
      <c r="C60" s="253" t="s">
        <v>126</v>
      </c>
      <c r="D60" s="253" t="s">
        <v>127</v>
      </c>
      <c r="E60" s="254" t="s">
        <v>20</v>
      </c>
      <c r="F60" s="305"/>
      <c r="G60" s="306"/>
      <c r="H60" s="563"/>
      <c r="I60" s="137">
        <v>2</v>
      </c>
      <c r="J60" s="202"/>
      <c r="K60" s="202"/>
      <c r="L60" s="202"/>
      <c r="M60" s="202" t="s">
        <v>2379</v>
      </c>
      <c r="N60" s="202"/>
      <c r="O60" s="253"/>
    </row>
    <row r="61" spans="2:15" s="222" customFormat="1" hidden="1" outlineLevel="2" x14ac:dyDescent="0.35">
      <c r="B61" s="560"/>
      <c r="C61" s="253" t="s">
        <v>128</v>
      </c>
      <c r="D61" s="253" t="s">
        <v>129</v>
      </c>
      <c r="E61" s="254" t="s">
        <v>20</v>
      </c>
      <c r="F61" s="305"/>
      <c r="G61" s="306"/>
      <c r="H61" s="563"/>
      <c r="I61" s="137">
        <v>2</v>
      </c>
      <c r="J61" s="202"/>
      <c r="K61" s="202"/>
      <c r="L61" s="202"/>
      <c r="M61" s="202" t="s">
        <v>2379</v>
      </c>
      <c r="N61" s="202" t="s">
        <v>1898</v>
      </c>
      <c r="O61" s="253"/>
    </row>
    <row r="62" spans="2:15" s="222" customFormat="1" ht="29" hidden="1" outlineLevel="2" x14ac:dyDescent="0.35">
      <c r="B62" s="560"/>
      <c r="C62" s="253" t="s">
        <v>130</v>
      </c>
      <c r="D62" s="253" t="s">
        <v>131</v>
      </c>
      <c r="E62" s="254" t="s">
        <v>20</v>
      </c>
      <c r="F62" s="305"/>
      <c r="G62" s="306"/>
      <c r="H62" s="563"/>
      <c r="I62" s="137">
        <v>2</v>
      </c>
      <c r="J62" s="202"/>
      <c r="K62" s="202"/>
      <c r="L62" s="202"/>
      <c r="M62" s="202"/>
      <c r="N62" s="202"/>
      <c r="O62" s="253"/>
    </row>
    <row r="63" spans="2:15" s="222" customFormat="1" hidden="1" outlineLevel="2" x14ac:dyDescent="0.35">
      <c r="B63" s="560"/>
      <c r="C63" s="253" t="s">
        <v>132</v>
      </c>
      <c r="D63" s="253" t="s">
        <v>133</v>
      </c>
      <c r="E63" s="254" t="s">
        <v>20</v>
      </c>
      <c r="F63" s="313">
        <v>2</v>
      </c>
      <c r="G63" s="308">
        <f>(COUNTIF(E63:E68,$F$402)+(COUNTIF(E63:E68,$F$401)*0.5))/(COUNTA(E63:E68)-COUNTIF(E63:E68,$F$403))</f>
        <v>0</v>
      </c>
      <c r="H63" s="563"/>
      <c r="I63" s="137">
        <v>3</v>
      </c>
      <c r="J63" s="202"/>
      <c r="K63" s="202"/>
      <c r="L63" s="202"/>
      <c r="M63" s="202"/>
      <c r="N63" s="202"/>
      <c r="O63" s="253"/>
    </row>
    <row r="64" spans="2:15" hidden="1" outlineLevel="2" x14ac:dyDescent="0.35">
      <c r="B64" s="560"/>
      <c r="C64" s="212" t="s">
        <v>134</v>
      </c>
      <c r="D64" s="212" t="s">
        <v>135</v>
      </c>
      <c r="E64" s="213" t="s">
        <v>20</v>
      </c>
      <c r="F64" s="313"/>
      <c r="G64" s="308"/>
      <c r="H64" s="563"/>
      <c r="I64" s="179">
        <v>3</v>
      </c>
      <c r="J64" s="214"/>
      <c r="K64" s="214"/>
      <c r="L64" s="220"/>
      <c r="M64" s="202"/>
      <c r="N64" s="220"/>
      <c r="O64" s="212"/>
    </row>
    <row r="65" spans="2:15" hidden="1" outlineLevel="2" x14ac:dyDescent="0.35">
      <c r="B65" s="560"/>
      <c r="C65" s="212" t="s">
        <v>136</v>
      </c>
      <c r="D65" s="212" t="s">
        <v>137</v>
      </c>
      <c r="E65" s="213" t="s">
        <v>20</v>
      </c>
      <c r="F65" s="313"/>
      <c r="G65" s="308"/>
      <c r="H65" s="563"/>
      <c r="I65" s="179">
        <v>3</v>
      </c>
      <c r="J65" s="214"/>
      <c r="K65" s="214"/>
      <c r="L65" s="214"/>
      <c r="M65" s="202"/>
      <c r="N65" s="214"/>
      <c r="O65" s="212"/>
    </row>
    <row r="66" spans="2:15" ht="29" hidden="1" outlineLevel="2" x14ac:dyDescent="0.35">
      <c r="B66" s="560"/>
      <c r="C66" s="212" t="s">
        <v>138</v>
      </c>
      <c r="D66" s="212" t="s">
        <v>2214</v>
      </c>
      <c r="E66" s="213" t="s">
        <v>20</v>
      </c>
      <c r="F66" s="313"/>
      <c r="G66" s="308"/>
      <c r="H66" s="563"/>
      <c r="I66" s="179">
        <v>3</v>
      </c>
      <c r="J66" s="214"/>
      <c r="K66" s="214"/>
      <c r="L66" s="214" t="s">
        <v>1858</v>
      </c>
      <c r="M66" s="202"/>
      <c r="N66" s="214"/>
      <c r="O66" s="212"/>
    </row>
    <row r="67" spans="2:15" s="222" customFormat="1" hidden="1" outlineLevel="2" x14ac:dyDescent="0.35">
      <c r="B67" s="560"/>
      <c r="C67" s="253" t="s">
        <v>139</v>
      </c>
      <c r="D67" s="253" t="s">
        <v>140</v>
      </c>
      <c r="E67" s="254" t="s">
        <v>20</v>
      </c>
      <c r="F67" s="313"/>
      <c r="G67" s="308"/>
      <c r="H67" s="563"/>
      <c r="I67" s="137">
        <v>3</v>
      </c>
      <c r="J67" s="202"/>
      <c r="K67" s="202"/>
      <c r="L67" s="202" t="s">
        <v>578</v>
      </c>
      <c r="M67" s="202"/>
      <c r="N67" s="202"/>
      <c r="O67" s="253"/>
    </row>
    <row r="68" spans="2:15" s="222" customFormat="1" hidden="1" outlineLevel="2" x14ac:dyDescent="0.35">
      <c r="B68" s="560"/>
      <c r="C68" s="253" t="s">
        <v>141</v>
      </c>
      <c r="D68" s="253" t="s">
        <v>2366</v>
      </c>
      <c r="E68" s="254" t="s">
        <v>20</v>
      </c>
      <c r="F68" s="313"/>
      <c r="G68" s="308"/>
      <c r="H68" s="563"/>
      <c r="I68" s="137">
        <v>3</v>
      </c>
      <c r="J68" s="202"/>
      <c r="K68" s="202"/>
      <c r="L68" s="202"/>
      <c r="M68" s="202"/>
      <c r="N68" s="202"/>
      <c r="O68" s="253"/>
    </row>
    <row r="69" spans="2:15" s="222" customFormat="1" hidden="1" outlineLevel="2" x14ac:dyDescent="0.35">
      <c r="B69" s="560"/>
      <c r="C69" s="253" t="s">
        <v>142</v>
      </c>
      <c r="D69" s="253" t="s">
        <v>143</v>
      </c>
      <c r="E69" s="254" t="s">
        <v>20</v>
      </c>
      <c r="F69" s="305">
        <v>3</v>
      </c>
      <c r="G69" s="306">
        <f>(COUNTIF(E69:E72,$F$402)+(COUNTIF(E69:E72,$F$401)*0.5))/(COUNTA(E69:E72)-COUNTIF(E69:E72,$F$403))</f>
        <v>0</v>
      </c>
      <c r="H69" s="563"/>
      <c r="I69" s="137">
        <v>4</v>
      </c>
      <c r="J69" s="202"/>
      <c r="K69" s="202"/>
      <c r="L69" s="202"/>
      <c r="M69" s="202"/>
      <c r="N69" s="202"/>
      <c r="O69" s="253"/>
    </row>
    <row r="70" spans="2:15" s="222" customFormat="1" hidden="1" outlineLevel="2" x14ac:dyDescent="0.35">
      <c r="B70" s="560"/>
      <c r="C70" s="253" t="s">
        <v>144</v>
      </c>
      <c r="D70" s="253" t="s">
        <v>145</v>
      </c>
      <c r="E70" s="254" t="s">
        <v>20</v>
      </c>
      <c r="F70" s="305"/>
      <c r="G70" s="306"/>
      <c r="H70" s="563"/>
      <c r="I70" s="137">
        <v>4</v>
      </c>
      <c r="J70" s="202"/>
      <c r="K70" s="202"/>
      <c r="L70" s="202"/>
      <c r="M70" s="202"/>
      <c r="N70" s="202"/>
      <c r="O70" s="253"/>
    </row>
    <row r="71" spans="2:15" s="222" customFormat="1" ht="29" hidden="1" outlineLevel="2" x14ac:dyDescent="0.35">
      <c r="B71" s="560"/>
      <c r="C71" s="253" t="s">
        <v>146</v>
      </c>
      <c r="D71" s="253" t="s">
        <v>147</v>
      </c>
      <c r="E71" s="254" t="s">
        <v>20</v>
      </c>
      <c r="F71" s="305"/>
      <c r="G71" s="306"/>
      <c r="H71" s="563"/>
      <c r="I71" s="137">
        <v>4</v>
      </c>
      <c r="J71" s="254"/>
      <c r="K71" s="202" t="s">
        <v>2836</v>
      </c>
      <c r="L71" s="202"/>
      <c r="M71" s="202"/>
      <c r="N71" s="202"/>
      <c r="O71" s="253"/>
    </row>
    <row r="72" spans="2:15" s="222" customFormat="1" hidden="1" outlineLevel="2" x14ac:dyDescent="0.35">
      <c r="B72" s="560"/>
      <c r="C72" s="253" t="s">
        <v>149</v>
      </c>
      <c r="D72" s="253" t="s">
        <v>2367</v>
      </c>
      <c r="E72" s="254" t="s">
        <v>20</v>
      </c>
      <c r="F72" s="305"/>
      <c r="G72" s="306"/>
      <c r="H72" s="563"/>
      <c r="I72" s="137">
        <v>4</v>
      </c>
      <c r="J72" s="202"/>
      <c r="K72" s="202"/>
      <c r="L72" s="254"/>
      <c r="M72" s="202"/>
      <c r="N72" s="254" t="s">
        <v>1908</v>
      </c>
      <c r="O72" s="253"/>
    </row>
    <row r="73" spans="2:15" s="222" customFormat="1" ht="43.5" hidden="1" outlineLevel="2" x14ac:dyDescent="0.35">
      <c r="B73" s="560"/>
      <c r="C73" s="253" t="s">
        <v>151</v>
      </c>
      <c r="D73" s="253" t="s">
        <v>1465</v>
      </c>
      <c r="E73" s="254" t="s">
        <v>20</v>
      </c>
      <c r="F73" s="565">
        <v>4</v>
      </c>
      <c r="G73" s="562">
        <f>(COUNTIF(E73:E75,$F$402)+(COUNTIF(E73:E75,$F$401)*0.5))/(COUNTA(E73:E75)-COUNTIF(E73:E75,$F$403))</f>
        <v>0</v>
      </c>
      <c r="H73" s="563"/>
      <c r="I73" s="137">
        <v>6</v>
      </c>
      <c r="J73" s="202"/>
      <c r="K73" s="202"/>
      <c r="L73" s="202"/>
      <c r="M73" s="202"/>
      <c r="N73" s="202" t="s">
        <v>1892</v>
      </c>
      <c r="O73" s="253"/>
    </row>
    <row r="74" spans="2:15" ht="43.5" hidden="1" outlineLevel="2" x14ac:dyDescent="0.35">
      <c r="B74" s="560"/>
      <c r="C74" s="212" t="s">
        <v>152</v>
      </c>
      <c r="D74" s="212" t="s">
        <v>153</v>
      </c>
      <c r="E74" s="213" t="s">
        <v>20</v>
      </c>
      <c r="F74" s="566"/>
      <c r="G74" s="563"/>
      <c r="H74" s="563"/>
      <c r="I74" s="179">
        <v>6</v>
      </c>
      <c r="J74" s="214"/>
      <c r="K74" s="214"/>
      <c r="L74" s="214"/>
      <c r="M74" s="202"/>
      <c r="N74" s="214"/>
      <c r="O74" s="212"/>
    </row>
    <row r="75" spans="2:15" ht="29" hidden="1" outlineLevel="2" x14ac:dyDescent="0.35">
      <c r="B75" s="561"/>
      <c r="C75" s="212" t="s">
        <v>2198</v>
      </c>
      <c r="D75" s="212" t="s">
        <v>2199</v>
      </c>
      <c r="E75" s="213" t="s">
        <v>20</v>
      </c>
      <c r="F75" s="567"/>
      <c r="G75" s="564"/>
      <c r="H75" s="564"/>
      <c r="I75" s="179">
        <v>6</v>
      </c>
      <c r="J75" s="214"/>
      <c r="K75" s="214"/>
      <c r="L75" s="214"/>
      <c r="M75" s="202"/>
      <c r="N75" s="214"/>
      <c r="O75" s="212"/>
    </row>
    <row r="76" spans="2:15" s="222" customFormat="1" hidden="1" outlineLevel="1" x14ac:dyDescent="0.35">
      <c r="B76" s="317" t="str">
        <f>Heatmap!G9</f>
        <v>Контроль внесения изменений в исходный код</v>
      </c>
      <c r="C76" s="253" t="s">
        <v>154</v>
      </c>
      <c r="D76" s="253" t="s">
        <v>155</v>
      </c>
      <c r="E76" s="254" t="s">
        <v>13</v>
      </c>
      <c r="F76" s="137">
        <v>0</v>
      </c>
      <c r="G76" s="163">
        <f>(COUNTIF(E76:E76,$E$399))/COUNTA(E76:E76)</f>
        <v>1</v>
      </c>
      <c r="H76" s="308">
        <f>SUM(G77:G94)/4</f>
        <v>0</v>
      </c>
      <c r="I76" s="137">
        <v>0</v>
      </c>
      <c r="J76" s="202"/>
      <c r="K76" s="202" t="s">
        <v>2837</v>
      </c>
      <c r="L76" s="202" t="s">
        <v>1859</v>
      </c>
      <c r="M76" s="202" t="s">
        <v>2877</v>
      </c>
      <c r="N76" s="202"/>
      <c r="O76" s="253"/>
    </row>
    <row r="77" spans="2:15" ht="29" hidden="1" outlineLevel="2" x14ac:dyDescent="0.35">
      <c r="B77" s="317"/>
      <c r="C77" s="212" t="s">
        <v>156</v>
      </c>
      <c r="D77" s="212" t="s">
        <v>157</v>
      </c>
      <c r="E77" s="213" t="s">
        <v>20</v>
      </c>
      <c r="F77" s="313">
        <v>1</v>
      </c>
      <c r="G77" s="308">
        <f>(COUNTIF(E77:E81,$F$402)+(COUNTIF(E77:E81,$F$401)*0.5))/(COUNTA(E77:E81)-COUNTIF(E77:E81,$F$403))</f>
        <v>0</v>
      </c>
      <c r="H77" s="308"/>
      <c r="I77" s="179">
        <v>1</v>
      </c>
      <c r="J77" s="214"/>
      <c r="K77" s="214"/>
      <c r="L77" s="214"/>
      <c r="M77" s="202" t="s">
        <v>2878</v>
      </c>
      <c r="N77" s="214" t="s">
        <v>1909</v>
      </c>
      <c r="O77" s="212"/>
    </row>
    <row r="78" spans="2:15" ht="29" hidden="1" outlineLevel="2" x14ac:dyDescent="0.35">
      <c r="B78" s="317"/>
      <c r="C78" s="212" t="s">
        <v>158</v>
      </c>
      <c r="D78" s="212" t="s">
        <v>159</v>
      </c>
      <c r="E78" s="213" t="s">
        <v>20</v>
      </c>
      <c r="F78" s="313"/>
      <c r="G78" s="308"/>
      <c r="H78" s="308"/>
      <c r="I78" s="179">
        <v>1</v>
      </c>
      <c r="J78" s="214"/>
      <c r="K78" s="214"/>
      <c r="L78" s="214"/>
      <c r="M78" s="202"/>
      <c r="N78" s="214" t="s">
        <v>1909</v>
      </c>
      <c r="O78" s="212"/>
    </row>
    <row r="79" spans="2:15" s="222" customFormat="1" ht="29" hidden="1" outlineLevel="2" x14ac:dyDescent="0.35">
      <c r="B79" s="317"/>
      <c r="C79" s="253" t="s">
        <v>160</v>
      </c>
      <c r="D79" s="253" t="s">
        <v>161</v>
      </c>
      <c r="E79" s="254" t="s">
        <v>20</v>
      </c>
      <c r="F79" s="313"/>
      <c r="G79" s="308"/>
      <c r="H79" s="308"/>
      <c r="I79" s="137">
        <v>1</v>
      </c>
      <c r="J79" s="202"/>
      <c r="K79" s="202"/>
      <c r="L79" s="202"/>
      <c r="M79" s="202"/>
      <c r="N79" s="202" t="s">
        <v>1898</v>
      </c>
      <c r="O79" s="253"/>
    </row>
    <row r="80" spans="2:15" s="222" customFormat="1" ht="29" hidden="1" outlineLevel="2" x14ac:dyDescent="0.35">
      <c r="B80" s="317"/>
      <c r="C80" s="253" t="s">
        <v>162</v>
      </c>
      <c r="D80" s="253" t="s">
        <v>163</v>
      </c>
      <c r="E80" s="254" t="s">
        <v>20</v>
      </c>
      <c r="F80" s="313"/>
      <c r="G80" s="308"/>
      <c r="H80" s="308"/>
      <c r="I80" s="137">
        <v>1</v>
      </c>
      <c r="J80" s="202"/>
      <c r="K80" s="202"/>
      <c r="L80" s="202"/>
      <c r="M80" s="202"/>
      <c r="N80" s="202"/>
      <c r="O80" s="253"/>
    </row>
    <row r="81" spans="2:15" s="222" customFormat="1" hidden="1" outlineLevel="2" x14ac:dyDescent="0.35">
      <c r="B81" s="317"/>
      <c r="C81" s="253" t="s">
        <v>164</v>
      </c>
      <c r="D81" s="253" t="s">
        <v>165</v>
      </c>
      <c r="E81" s="254" t="s">
        <v>20</v>
      </c>
      <c r="F81" s="313"/>
      <c r="G81" s="308"/>
      <c r="H81" s="308"/>
      <c r="I81" s="137">
        <v>1</v>
      </c>
      <c r="J81" s="202"/>
      <c r="K81" s="202"/>
      <c r="L81" s="254"/>
      <c r="M81" s="202"/>
      <c r="N81" s="254"/>
      <c r="O81" s="253"/>
    </row>
    <row r="82" spans="2:15" s="222" customFormat="1" hidden="1" outlineLevel="2" x14ac:dyDescent="0.35">
      <c r="B82" s="317"/>
      <c r="C82" s="253" t="s">
        <v>167</v>
      </c>
      <c r="D82" s="253" t="s">
        <v>168</v>
      </c>
      <c r="E82" s="254" t="s">
        <v>20</v>
      </c>
      <c r="F82" s="305">
        <v>2</v>
      </c>
      <c r="G82" s="306">
        <f>(COUNTIF(E82:E87,$F$402)+(COUNTIF(E82:E87,$F$401)*0.5))/(COUNTA(E82:E87)-COUNTIF(E82:E87,$F$403))</f>
        <v>0</v>
      </c>
      <c r="H82" s="308"/>
      <c r="I82" s="137">
        <v>3</v>
      </c>
      <c r="J82" s="202"/>
      <c r="K82" s="202"/>
      <c r="L82" s="202"/>
      <c r="M82" s="202"/>
      <c r="N82" s="202"/>
      <c r="O82" s="253"/>
    </row>
    <row r="83" spans="2:15" s="222" customFormat="1" hidden="1" outlineLevel="2" x14ac:dyDescent="0.35">
      <c r="B83" s="317"/>
      <c r="C83" s="253" t="s">
        <v>169</v>
      </c>
      <c r="D83" s="253" t="s">
        <v>170</v>
      </c>
      <c r="E83" s="254" t="s">
        <v>20</v>
      </c>
      <c r="F83" s="305"/>
      <c r="G83" s="306"/>
      <c r="H83" s="308"/>
      <c r="I83" s="137">
        <v>3</v>
      </c>
      <c r="J83" s="202" t="s">
        <v>734</v>
      </c>
      <c r="K83" s="202" t="s">
        <v>2838</v>
      </c>
      <c r="L83" s="202"/>
      <c r="M83" s="202"/>
      <c r="N83" s="202"/>
      <c r="O83" s="253"/>
    </row>
    <row r="84" spans="2:15" s="222" customFormat="1" hidden="1" outlineLevel="2" x14ac:dyDescent="0.35">
      <c r="B84" s="317"/>
      <c r="C84" s="253" t="s">
        <v>171</v>
      </c>
      <c r="D84" s="253" t="s">
        <v>172</v>
      </c>
      <c r="E84" s="254" t="s">
        <v>20</v>
      </c>
      <c r="F84" s="305"/>
      <c r="G84" s="306"/>
      <c r="H84" s="308"/>
      <c r="I84" s="137">
        <v>3</v>
      </c>
      <c r="J84" s="202"/>
      <c r="K84" s="202"/>
      <c r="L84" s="202"/>
      <c r="M84" s="202"/>
      <c r="N84" s="202"/>
      <c r="O84" s="253"/>
    </row>
    <row r="85" spans="2:15" s="222" customFormat="1" ht="29" hidden="1" outlineLevel="2" x14ac:dyDescent="0.35">
      <c r="B85" s="317"/>
      <c r="C85" s="253" t="s">
        <v>173</v>
      </c>
      <c r="D85" s="253" t="s">
        <v>174</v>
      </c>
      <c r="E85" s="254" t="s">
        <v>20</v>
      </c>
      <c r="F85" s="305"/>
      <c r="G85" s="306"/>
      <c r="H85" s="308"/>
      <c r="I85" s="137">
        <v>3</v>
      </c>
      <c r="J85" s="202"/>
      <c r="K85" s="202"/>
      <c r="L85" s="202"/>
      <c r="M85" s="202"/>
      <c r="N85" s="202"/>
      <c r="O85" s="253"/>
    </row>
    <row r="86" spans="2:15" s="222" customFormat="1" ht="29" hidden="1" outlineLevel="2" x14ac:dyDescent="0.35">
      <c r="B86" s="317"/>
      <c r="C86" s="253" t="s">
        <v>176</v>
      </c>
      <c r="D86" s="253" t="s">
        <v>177</v>
      </c>
      <c r="E86" s="254" t="s">
        <v>20</v>
      </c>
      <c r="F86" s="305"/>
      <c r="G86" s="306"/>
      <c r="H86" s="308"/>
      <c r="I86" s="137">
        <v>3</v>
      </c>
      <c r="J86" s="202"/>
      <c r="K86" s="202"/>
      <c r="L86" s="202"/>
      <c r="M86" s="202"/>
      <c r="N86" s="202"/>
      <c r="O86" s="253"/>
    </row>
    <row r="87" spans="2:15" s="222" customFormat="1" ht="29" hidden="1" outlineLevel="2" x14ac:dyDescent="0.35">
      <c r="B87" s="317"/>
      <c r="C87" s="253" t="s">
        <v>178</v>
      </c>
      <c r="D87" s="253" t="s">
        <v>179</v>
      </c>
      <c r="E87" s="254" t="s">
        <v>20</v>
      </c>
      <c r="F87" s="305"/>
      <c r="G87" s="306"/>
      <c r="H87" s="308"/>
      <c r="I87" s="137">
        <v>3</v>
      </c>
      <c r="J87" s="202"/>
      <c r="K87" s="202" t="s">
        <v>2839</v>
      </c>
      <c r="L87" s="202"/>
      <c r="M87" s="202"/>
      <c r="N87" s="202"/>
      <c r="O87" s="253"/>
    </row>
    <row r="88" spans="2:15" s="222" customFormat="1" hidden="1" outlineLevel="2" x14ac:dyDescent="0.35">
      <c r="B88" s="317"/>
      <c r="C88" s="253" t="s">
        <v>180</v>
      </c>
      <c r="D88" s="253" t="s">
        <v>181</v>
      </c>
      <c r="E88" s="254" t="s">
        <v>20</v>
      </c>
      <c r="F88" s="565">
        <v>3</v>
      </c>
      <c r="G88" s="562">
        <f>(COUNTIF(E88:E93,$F$402)+(COUNTIF(E88:E93,$F$401)*0.5))/(COUNTA(E88:E93)-COUNTIF(E88:E93,$F$403))</f>
        <v>0</v>
      </c>
      <c r="H88" s="308"/>
      <c r="I88" s="137">
        <v>4</v>
      </c>
      <c r="J88" s="202"/>
      <c r="K88" s="202"/>
      <c r="L88" s="202"/>
      <c r="M88" s="202"/>
      <c r="N88" s="202"/>
      <c r="O88" s="253"/>
    </row>
    <row r="89" spans="2:15" s="222" customFormat="1" hidden="1" outlineLevel="2" x14ac:dyDescent="0.35">
      <c r="B89" s="317"/>
      <c r="C89" s="253" t="s">
        <v>182</v>
      </c>
      <c r="D89" s="253" t="s">
        <v>183</v>
      </c>
      <c r="E89" s="254" t="s">
        <v>20</v>
      </c>
      <c r="F89" s="566"/>
      <c r="G89" s="563"/>
      <c r="H89" s="308"/>
      <c r="I89" s="137">
        <v>4</v>
      </c>
      <c r="J89" s="202"/>
      <c r="K89" s="202"/>
      <c r="L89" s="202"/>
      <c r="M89" s="202"/>
      <c r="N89" s="202"/>
      <c r="O89" s="253"/>
    </row>
    <row r="90" spans="2:15" hidden="1" outlineLevel="2" x14ac:dyDescent="0.35">
      <c r="B90" s="317"/>
      <c r="C90" s="212" t="s">
        <v>184</v>
      </c>
      <c r="D90" s="212" t="s">
        <v>185</v>
      </c>
      <c r="E90" s="213" t="s">
        <v>20</v>
      </c>
      <c r="F90" s="566"/>
      <c r="G90" s="563"/>
      <c r="H90" s="308"/>
      <c r="I90" s="179">
        <v>4</v>
      </c>
      <c r="J90" s="214" t="s">
        <v>65</v>
      </c>
      <c r="K90" s="214"/>
      <c r="L90" s="214"/>
      <c r="M90" s="202" t="s">
        <v>2380</v>
      </c>
      <c r="N90" s="214"/>
      <c r="O90" s="212"/>
    </row>
    <row r="91" spans="2:15" ht="29" hidden="1" outlineLevel="2" x14ac:dyDescent="0.35">
      <c r="B91" s="317"/>
      <c r="C91" s="212" t="s">
        <v>186</v>
      </c>
      <c r="D91" s="212" t="s">
        <v>2215</v>
      </c>
      <c r="E91" s="213" t="s">
        <v>20</v>
      </c>
      <c r="F91" s="566"/>
      <c r="G91" s="563"/>
      <c r="H91" s="308"/>
      <c r="I91" s="179">
        <v>4</v>
      </c>
      <c r="J91" s="214"/>
      <c r="K91" s="214"/>
      <c r="L91" s="214"/>
      <c r="M91" s="202"/>
      <c r="N91" s="214"/>
      <c r="O91" s="212"/>
    </row>
    <row r="92" spans="2:15" hidden="1" outlineLevel="2" x14ac:dyDescent="0.35">
      <c r="B92" s="317"/>
      <c r="C92" s="212" t="s">
        <v>187</v>
      </c>
      <c r="D92" s="212" t="s">
        <v>188</v>
      </c>
      <c r="E92" s="213" t="s">
        <v>20</v>
      </c>
      <c r="F92" s="566"/>
      <c r="G92" s="563"/>
      <c r="H92" s="308"/>
      <c r="I92" s="179">
        <v>4</v>
      </c>
      <c r="J92" s="214"/>
      <c r="K92" s="214"/>
      <c r="L92" s="214"/>
      <c r="M92" s="202"/>
      <c r="N92" s="214"/>
      <c r="O92" s="212"/>
    </row>
    <row r="93" spans="2:15" ht="29" hidden="1" outlineLevel="2" x14ac:dyDescent="0.35">
      <c r="B93" s="317"/>
      <c r="C93" s="212" t="s">
        <v>2197</v>
      </c>
      <c r="D93" s="212" t="s">
        <v>2361</v>
      </c>
      <c r="E93" s="213" t="s">
        <v>20</v>
      </c>
      <c r="F93" s="567"/>
      <c r="G93" s="564"/>
      <c r="H93" s="308"/>
      <c r="I93" s="179">
        <v>4</v>
      </c>
      <c r="J93" s="214"/>
      <c r="K93" s="214" t="s">
        <v>2838</v>
      </c>
      <c r="L93" s="214"/>
      <c r="M93" s="202"/>
      <c r="N93" s="214"/>
      <c r="O93" s="212"/>
    </row>
    <row r="94" spans="2:15" s="222" customFormat="1" hidden="1" outlineLevel="2" x14ac:dyDescent="0.35">
      <c r="B94" s="317"/>
      <c r="C94" s="253" t="s">
        <v>189</v>
      </c>
      <c r="D94" s="253" t="s">
        <v>190</v>
      </c>
      <c r="E94" s="254" t="s">
        <v>20</v>
      </c>
      <c r="F94" s="137">
        <v>4</v>
      </c>
      <c r="G94" s="163">
        <f>(COUNTIF(E94,$F$402)+(COUNTIF(E94,$F$401)*0.5))/COUNTA(E94)</f>
        <v>0</v>
      </c>
      <c r="H94" s="308"/>
      <c r="I94" s="137">
        <v>6</v>
      </c>
      <c r="J94" s="202"/>
      <c r="K94" s="202" t="s">
        <v>2840</v>
      </c>
      <c r="L94" s="202"/>
      <c r="M94" s="202"/>
      <c r="N94" s="202"/>
      <c r="O94" s="253"/>
    </row>
    <row r="95" spans="2:15" ht="29" hidden="1" outlineLevel="1" x14ac:dyDescent="0.35">
      <c r="B95" s="318" t="str">
        <f>Heatmap!G10</f>
        <v>Защита конвейера сборки</v>
      </c>
      <c r="C95" s="212" t="s">
        <v>191</v>
      </c>
      <c r="D95" s="212" t="s">
        <v>192</v>
      </c>
      <c r="E95" s="213" t="s">
        <v>13</v>
      </c>
      <c r="F95" s="179">
        <v>0</v>
      </c>
      <c r="G95" s="163">
        <f>(COUNTIF(E95:E95,$E$399))/COUNTA(E95:E95)</f>
        <v>1</v>
      </c>
      <c r="H95" s="308">
        <f>SUM(G96:G104)/4</f>
        <v>0</v>
      </c>
      <c r="I95" s="179">
        <v>0</v>
      </c>
      <c r="J95" s="214"/>
      <c r="K95" s="214" t="s">
        <v>2832</v>
      </c>
      <c r="L95" s="214" t="s">
        <v>1856</v>
      </c>
      <c r="M95" s="202"/>
      <c r="N95" s="214" t="s">
        <v>1901</v>
      </c>
      <c r="O95" s="212"/>
    </row>
    <row r="96" spans="2:15" s="222" customFormat="1" hidden="1" outlineLevel="2" x14ac:dyDescent="0.35">
      <c r="B96" s="318"/>
      <c r="C96" s="253" t="s">
        <v>193</v>
      </c>
      <c r="D96" s="253" t="s">
        <v>194</v>
      </c>
      <c r="E96" s="254" t="s">
        <v>20</v>
      </c>
      <c r="F96" s="568">
        <v>1</v>
      </c>
      <c r="G96" s="571">
        <f>(COUNTIF(E96:E100,$F$402)+(COUNTIF(E96:E100,$F$401)*0.5))/(COUNTA(E96:E100)-COUNTIF(E96:E100,$F$403))</f>
        <v>0</v>
      </c>
      <c r="H96" s="308"/>
      <c r="I96" s="137">
        <v>1</v>
      </c>
      <c r="J96" s="202"/>
      <c r="K96" s="202"/>
      <c r="L96" s="202"/>
      <c r="M96" s="202" t="s">
        <v>2879</v>
      </c>
      <c r="N96" s="202" t="s">
        <v>1906</v>
      </c>
      <c r="O96" s="253"/>
    </row>
    <row r="97" spans="2:15" s="222" customFormat="1" hidden="1" outlineLevel="2" x14ac:dyDescent="0.35">
      <c r="B97" s="318"/>
      <c r="C97" s="253" t="s">
        <v>195</v>
      </c>
      <c r="D97" s="253" t="s">
        <v>196</v>
      </c>
      <c r="E97" s="254" t="s">
        <v>20</v>
      </c>
      <c r="F97" s="569"/>
      <c r="G97" s="572"/>
      <c r="H97" s="308"/>
      <c r="I97" s="137">
        <v>1</v>
      </c>
      <c r="J97" s="202"/>
      <c r="K97" s="202"/>
      <c r="L97" s="202"/>
      <c r="M97" s="202" t="s">
        <v>2376</v>
      </c>
      <c r="N97" s="202"/>
      <c r="O97" s="253"/>
    </row>
    <row r="98" spans="2:15" s="222" customFormat="1" hidden="1" outlineLevel="2" x14ac:dyDescent="0.35">
      <c r="B98" s="318"/>
      <c r="C98" s="253" t="s">
        <v>197</v>
      </c>
      <c r="D98" s="253" t="s">
        <v>198</v>
      </c>
      <c r="E98" s="254" t="s">
        <v>20</v>
      </c>
      <c r="F98" s="569"/>
      <c r="G98" s="572"/>
      <c r="H98" s="308"/>
      <c r="I98" s="137">
        <v>1</v>
      </c>
      <c r="J98" s="202" t="s">
        <v>1366</v>
      </c>
      <c r="K98" s="202"/>
      <c r="L98" s="202"/>
      <c r="M98" s="202"/>
      <c r="N98" s="202"/>
      <c r="O98" s="253"/>
    </row>
    <row r="99" spans="2:15" s="222" customFormat="1" hidden="1" outlineLevel="2" x14ac:dyDescent="0.35">
      <c r="B99" s="318"/>
      <c r="C99" s="253" t="s">
        <v>2194</v>
      </c>
      <c r="D99" s="253" t="s">
        <v>2193</v>
      </c>
      <c r="E99" s="254" t="s">
        <v>20</v>
      </c>
      <c r="F99" s="569"/>
      <c r="G99" s="572"/>
      <c r="H99" s="308"/>
      <c r="I99" s="137">
        <v>1</v>
      </c>
      <c r="J99" s="202"/>
      <c r="K99" s="202"/>
      <c r="L99" s="202"/>
      <c r="M99" s="202"/>
      <c r="N99" s="202"/>
      <c r="O99" s="253"/>
    </row>
    <row r="100" spans="2:15" s="222" customFormat="1" hidden="1" outlineLevel="2" x14ac:dyDescent="0.35">
      <c r="B100" s="318"/>
      <c r="C100" s="253" t="s">
        <v>2195</v>
      </c>
      <c r="D100" s="247" t="s">
        <v>2196</v>
      </c>
      <c r="E100" s="254" t="s">
        <v>20</v>
      </c>
      <c r="F100" s="570"/>
      <c r="G100" s="573"/>
      <c r="H100" s="308"/>
      <c r="I100" s="137">
        <v>1</v>
      </c>
      <c r="J100" s="202"/>
      <c r="K100" s="202"/>
      <c r="L100" s="202"/>
      <c r="M100" s="202"/>
      <c r="N100" s="202"/>
      <c r="O100" s="247"/>
    </row>
    <row r="101" spans="2:15" s="222" customFormat="1" hidden="1" outlineLevel="2" x14ac:dyDescent="0.35">
      <c r="B101" s="318"/>
      <c r="C101" s="253" t="s">
        <v>199</v>
      </c>
      <c r="D101" s="253" t="s">
        <v>200</v>
      </c>
      <c r="E101" s="254" t="s">
        <v>20</v>
      </c>
      <c r="F101" s="305">
        <v>2</v>
      </c>
      <c r="G101" s="306">
        <f>(COUNTIF(E101:E102,$F$402)+(COUNTIF(E101:E102,$F$401)*0.5))/(COUNTA(E101:E102)-COUNTIF(E101:E102,$F$403))</f>
        <v>0</v>
      </c>
      <c r="H101" s="308"/>
      <c r="I101" s="137">
        <v>3</v>
      </c>
      <c r="J101" s="202"/>
      <c r="K101" s="202"/>
      <c r="L101" s="202"/>
      <c r="M101" s="202" t="s">
        <v>2374</v>
      </c>
      <c r="N101" s="202"/>
      <c r="O101" s="253"/>
    </row>
    <row r="102" spans="2:15" s="222" customFormat="1" hidden="1" outlineLevel="2" x14ac:dyDescent="0.35">
      <c r="B102" s="318"/>
      <c r="C102" s="253" t="s">
        <v>201</v>
      </c>
      <c r="D102" s="253" t="s">
        <v>202</v>
      </c>
      <c r="E102" s="254" t="s">
        <v>20</v>
      </c>
      <c r="F102" s="305"/>
      <c r="G102" s="306"/>
      <c r="H102" s="308"/>
      <c r="I102" s="137">
        <v>3</v>
      </c>
      <c r="J102" s="202"/>
      <c r="K102" s="202"/>
      <c r="L102" s="202"/>
      <c r="M102" s="202"/>
      <c r="N102" s="202"/>
      <c r="O102" s="253"/>
    </row>
    <row r="103" spans="2:15" s="222" customFormat="1" hidden="1" outlineLevel="2" x14ac:dyDescent="0.35">
      <c r="B103" s="318"/>
      <c r="C103" s="253" t="s">
        <v>203</v>
      </c>
      <c r="D103" s="253" t="s">
        <v>204</v>
      </c>
      <c r="E103" s="254" t="s">
        <v>20</v>
      </c>
      <c r="F103" s="137">
        <v>3</v>
      </c>
      <c r="G103" s="163">
        <f>(COUNTIF(E103:E103,$F$402)+(COUNTIF(E103:E103,$F$401)*0.5))/COUNTA(E103:E103)</f>
        <v>0</v>
      </c>
      <c r="H103" s="308"/>
      <c r="I103" s="137">
        <v>4</v>
      </c>
      <c r="J103" s="202"/>
      <c r="K103" s="202"/>
      <c r="L103" s="202"/>
      <c r="M103" s="202" t="s">
        <v>2376</v>
      </c>
      <c r="N103" s="202" t="s">
        <v>1906</v>
      </c>
      <c r="O103" s="253"/>
    </row>
    <row r="104" spans="2:15" s="222" customFormat="1" ht="43.5" hidden="1" outlineLevel="2" x14ac:dyDescent="0.35">
      <c r="B104" s="318"/>
      <c r="C104" s="253" t="s">
        <v>205</v>
      </c>
      <c r="D104" s="253" t="s">
        <v>206</v>
      </c>
      <c r="E104" s="254" t="s">
        <v>20</v>
      </c>
      <c r="F104" s="137">
        <v>4</v>
      </c>
      <c r="G104" s="163">
        <f>(COUNTIF(E104,$F$402)+(COUNTIF(E104,$F$401)*0.5))/COUNTA(E104)</f>
        <v>0</v>
      </c>
      <c r="H104" s="308"/>
      <c r="I104" s="137">
        <v>5</v>
      </c>
      <c r="J104" s="202"/>
      <c r="K104" s="202"/>
      <c r="L104" s="202"/>
      <c r="M104" s="202"/>
      <c r="N104" s="202" t="s">
        <v>1907</v>
      </c>
      <c r="O104" s="253"/>
    </row>
    <row r="105" spans="2:15" ht="23.5" collapsed="1" x14ac:dyDescent="0.35">
      <c r="B105" s="303" t="s">
        <v>2180</v>
      </c>
      <c r="C105" s="303"/>
      <c r="D105" s="303"/>
      <c r="E105" s="235"/>
      <c r="F105" s="235"/>
      <c r="G105" s="235"/>
      <c r="H105" s="235"/>
      <c r="I105" s="235"/>
      <c r="J105" s="235"/>
      <c r="K105" s="236"/>
      <c r="L105" s="237"/>
      <c r="M105" s="238"/>
      <c r="N105" s="235"/>
      <c r="O105" s="235"/>
    </row>
    <row r="106" spans="2:15" s="222" customFormat="1" hidden="1" outlineLevel="1" x14ac:dyDescent="0.35">
      <c r="B106" s="304" t="str">
        <f>Heatmap!G11</f>
        <v>Безопасность заказной разработки</v>
      </c>
      <c r="C106" s="256" t="s">
        <v>1880</v>
      </c>
      <c r="D106" s="247" t="s">
        <v>2027</v>
      </c>
      <c r="E106" s="254" t="s">
        <v>13</v>
      </c>
      <c r="F106" s="137">
        <v>0</v>
      </c>
      <c r="G106" s="163">
        <f>(COUNTIF(E106:E106,$E$399))/COUNTA(E106:E106)</f>
        <v>1</v>
      </c>
      <c r="H106" s="306">
        <f>SUM(G107:G118)/4</f>
        <v>0</v>
      </c>
      <c r="I106" s="137">
        <v>0</v>
      </c>
      <c r="J106" s="247"/>
      <c r="K106" s="247"/>
      <c r="L106" s="247"/>
      <c r="M106" s="202"/>
      <c r="N106" s="247"/>
      <c r="O106" s="247"/>
    </row>
    <row r="107" spans="2:15" s="222" customFormat="1" ht="29" hidden="1" outlineLevel="2" x14ac:dyDescent="0.35">
      <c r="B107" s="304"/>
      <c r="C107" s="256" t="s">
        <v>1881</v>
      </c>
      <c r="D107" s="247" t="s">
        <v>2028</v>
      </c>
      <c r="E107" s="254" t="s">
        <v>20</v>
      </c>
      <c r="F107" s="305">
        <v>1</v>
      </c>
      <c r="G107" s="306">
        <f>(COUNTIF(E107:E108,$F$402)+(COUNTIF(E107:E108,$F$401)*0.5))/(COUNTA(E107:E108)-COUNTIF(E107:E108,$F$403))</f>
        <v>0</v>
      </c>
      <c r="H107" s="306"/>
      <c r="I107" s="137">
        <v>2</v>
      </c>
      <c r="J107" s="247"/>
      <c r="K107" s="247"/>
      <c r="L107" s="247"/>
      <c r="M107" s="202"/>
      <c r="N107" s="247"/>
      <c r="O107" s="247"/>
    </row>
    <row r="108" spans="2:15" s="222" customFormat="1" ht="29" hidden="1" outlineLevel="2" x14ac:dyDescent="0.35">
      <c r="B108" s="304"/>
      <c r="C108" s="256" t="s">
        <v>1882</v>
      </c>
      <c r="D108" s="247" t="s">
        <v>2029</v>
      </c>
      <c r="E108" s="254" t="s">
        <v>20</v>
      </c>
      <c r="F108" s="305"/>
      <c r="G108" s="306"/>
      <c r="H108" s="306"/>
      <c r="I108" s="137">
        <v>2</v>
      </c>
      <c r="J108" s="247"/>
      <c r="K108" s="247"/>
      <c r="L108" s="247"/>
      <c r="M108" s="202"/>
      <c r="N108" s="247"/>
      <c r="O108" s="247"/>
    </row>
    <row r="109" spans="2:15" s="222" customFormat="1" ht="43.5" hidden="1" outlineLevel="2" x14ac:dyDescent="0.35">
      <c r="B109" s="304"/>
      <c r="C109" s="256" t="s">
        <v>1883</v>
      </c>
      <c r="D109" s="247" t="s">
        <v>2890</v>
      </c>
      <c r="E109" s="254" t="s">
        <v>20</v>
      </c>
      <c r="F109" s="305">
        <v>2</v>
      </c>
      <c r="G109" s="306">
        <f>(COUNTIF(E109:E112,$F$402)+(COUNTIF(E109:E112,$F$401)*0.5))/(COUNTA(E109:E112)-COUNTIF(E109:E112,$F$403))</f>
        <v>0</v>
      </c>
      <c r="H109" s="306"/>
      <c r="I109" s="137">
        <v>4</v>
      </c>
      <c r="J109" s="247"/>
      <c r="K109" s="247"/>
      <c r="L109" s="247"/>
      <c r="M109" s="202" t="s">
        <v>2880</v>
      </c>
      <c r="N109" s="247"/>
      <c r="O109" s="247"/>
    </row>
    <row r="110" spans="2:15" s="222" customFormat="1" ht="87" hidden="1" outlineLevel="2" x14ac:dyDescent="0.35">
      <c r="B110" s="304"/>
      <c r="C110" s="256" t="s">
        <v>1884</v>
      </c>
      <c r="D110" s="247" t="s">
        <v>2210</v>
      </c>
      <c r="E110" s="254" t="s">
        <v>20</v>
      </c>
      <c r="F110" s="305"/>
      <c r="G110" s="306"/>
      <c r="H110" s="306"/>
      <c r="I110" s="137">
        <v>4</v>
      </c>
      <c r="J110" s="247"/>
      <c r="K110" s="247"/>
      <c r="L110" s="247"/>
      <c r="M110" s="202"/>
      <c r="N110" s="247"/>
      <c r="O110" s="247"/>
    </row>
    <row r="111" spans="2:15" s="222" customFormat="1" ht="29" hidden="1" outlineLevel="2" x14ac:dyDescent="0.35">
      <c r="B111" s="304"/>
      <c r="C111" s="256" t="s">
        <v>1885</v>
      </c>
      <c r="D111" s="247" t="s">
        <v>2211</v>
      </c>
      <c r="E111" s="254" t="s">
        <v>20</v>
      </c>
      <c r="F111" s="305"/>
      <c r="G111" s="306"/>
      <c r="H111" s="306"/>
      <c r="I111" s="137">
        <v>4</v>
      </c>
      <c r="J111" s="247"/>
      <c r="K111" s="247"/>
      <c r="L111" s="247"/>
      <c r="M111" s="202"/>
      <c r="N111" s="247"/>
      <c r="O111" s="247"/>
    </row>
    <row r="112" spans="2:15" s="222" customFormat="1" ht="43.5" hidden="1" outlineLevel="2" x14ac:dyDescent="0.35">
      <c r="B112" s="304"/>
      <c r="C112" s="256" t="s">
        <v>1888</v>
      </c>
      <c r="D112" s="247" t="s">
        <v>2030</v>
      </c>
      <c r="E112" s="254" t="s">
        <v>20</v>
      </c>
      <c r="F112" s="305"/>
      <c r="G112" s="306"/>
      <c r="H112" s="306"/>
      <c r="I112" s="137">
        <v>4</v>
      </c>
      <c r="J112" s="247"/>
      <c r="K112" s="247"/>
      <c r="L112" s="247"/>
      <c r="M112" s="202" t="s">
        <v>2389</v>
      </c>
      <c r="N112" s="247"/>
      <c r="O112" s="247"/>
    </row>
    <row r="113" spans="2:15" s="222" customFormat="1" ht="29" hidden="1" outlineLevel="2" x14ac:dyDescent="0.35">
      <c r="B113" s="304"/>
      <c r="C113" s="256" t="s">
        <v>1886</v>
      </c>
      <c r="D113" s="247" t="s">
        <v>2031</v>
      </c>
      <c r="E113" s="254" t="s">
        <v>20</v>
      </c>
      <c r="F113" s="305">
        <v>3</v>
      </c>
      <c r="G113" s="306">
        <f>(COUNTIF(E113:E117,$F$402)+(COUNTIF(E113:E117,$F$401)*0.5))/(COUNTA(E113:E117)-COUNTIF(E113:E117,$F$403))</f>
        <v>0</v>
      </c>
      <c r="H113" s="306"/>
      <c r="I113" s="137">
        <v>5</v>
      </c>
      <c r="J113" s="247"/>
      <c r="K113" s="247"/>
      <c r="L113" s="247"/>
      <c r="M113" s="202"/>
      <c r="N113" s="247"/>
      <c r="O113" s="247"/>
    </row>
    <row r="114" spans="2:15" s="222" customFormat="1" ht="43.5" hidden="1" outlineLevel="2" x14ac:dyDescent="0.35">
      <c r="B114" s="304"/>
      <c r="C114" s="256" t="s">
        <v>1887</v>
      </c>
      <c r="D114" s="247" t="s">
        <v>2891</v>
      </c>
      <c r="E114" s="254" t="s">
        <v>20</v>
      </c>
      <c r="F114" s="305"/>
      <c r="G114" s="306"/>
      <c r="H114" s="306"/>
      <c r="I114" s="137">
        <v>5</v>
      </c>
      <c r="J114" s="247"/>
      <c r="K114" s="247"/>
      <c r="L114" s="247"/>
      <c r="M114" s="202" t="s">
        <v>2880</v>
      </c>
      <c r="N114" s="247"/>
      <c r="O114" s="247"/>
    </row>
    <row r="115" spans="2:15" s="222" customFormat="1" ht="43.5" hidden="1" outlineLevel="2" x14ac:dyDescent="0.35">
      <c r="B115" s="304"/>
      <c r="C115" s="256" t="s">
        <v>1889</v>
      </c>
      <c r="D115" s="247" t="s">
        <v>2032</v>
      </c>
      <c r="E115" s="254" t="s">
        <v>20</v>
      </c>
      <c r="F115" s="305"/>
      <c r="G115" s="306"/>
      <c r="H115" s="306"/>
      <c r="I115" s="137">
        <v>5</v>
      </c>
      <c r="J115" s="247"/>
      <c r="K115" s="247"/>
      <c r="L115" s="247"/>
      <c r="M115" s="202"/>
      <c r="N115" s="247"/>
      <c r="O115" s="247"/>
    </row>
    <row r="116" spans="2:15" s="222" customFormat="1" ht="29" hidden="1" outlineLevel="2" x14ac:dyDescent="0.35">
      <c r="B116" s="304"/>
      <c r="C116" s="256" t="s">
        <v>2018</v>
      </c>
      <c r="D116" s="247" t="s">
        <v>2033</v>
      </c>
      <c r="E116" s="254" t="s">
        <v>20</v>
      </c>
      <c r="F116" s="305"/>
      <c r="G116" s="306"/>
      <c r="H116" s="306"/>
      <c r="I116" s="137">
        <v>5</v>
      </c>
      <c r="J116" s="247"/>
      <c r="K116" s="247"/>
      <c r="L116" s="247"/>
      <c r="M116" s="202" t="s">
        <v>2881</v>
      </c>
      <c r="N116" s="247"/>
      <c r="O116" s="247"/>
    </row>
    <row r="117" spans="2:15" s="222" customFormat="1" ht="29" hidden="1" outlineLevel="2" x14ac:dyDescent="0.35">
      <c r="B117" s="304"/>
      <c r="C117" s="256" t="s">
        <v>2020</v>
      </c>
      <c r="D117" s="247" t="s">
        <v>2034</v>
      </c>
      <c r="E117" s="254" t="s">
        <v>20</v>
      </c>
      <c r="F117" s="305"/>
      <c r="G117" s="306"/>
      <c r="H117" s="306"/>
      <c r="I117" s="137">
        <v>5</v>
      </c>
      <c r="J117" s="247"/>
      <c r="K117" s="247"/>
      <c r="L117" s="247"/>
      <c r="M117" s="202" t="s">
        <v>2388</v>
      </c>
      <c r="N117" s="247"/>
      <c r="O117" s="247"/>
    </row>
    <row r="118" spans="2:15" s="222" customFormat="1" ht="43.5" hidden="1" outlineLevel="2" x14ac:dyDescent="0.35">
      <c r="B118" s="304"/>
      <c r="C118" s="256" t="s">
        <v>1890</v>
      </c>
      <c r="D118" s="247" t="s">
        <v>2035</v>
      </c>
      <c r="E118" s="254" t="s">
        <v>20</v>
      </c>
      <c r="F118" s="137">
        <v>4</v>
      </c>
      <c r="G118" s="163">
        <f>(COUNTIF(E118,$F$402)+(COUNTIF(E118,$F$401)*0.5))/COUNTA(E118)</f>
        <v>0</v>
      </c>
      <c r="H118" s="306"/>
      <c r="I118" s="137">
        <v>7</v>
      </c>
      <c r="J118" s="247"/>
      <c r="K118" s="247"/>
      <c r="L118" s="247"/>
      <c r="M118" s="202"/>
      <c r="N118" s="247"/>
      <c r="O118" s="247"/>
    </row>
    <row r="119" spans="2:15" s="222" customFormat="1" ht="72.5" hidden="1" outlineLevel="1" x14ac:dyDescent="0.35">
      <c r="B119" s="307" t="str">
        <f>Heatmap!G12</f>
        <v>Статический анализ (SAST)</v>
      </c>
      <c r="C119" s="253" t="s">
        <v>207</v>
      </c>
      <c r="D119" s="253" t="s">
        <v>208</v>
      </c>
      <c r="E119" s="254" t="s">
        <v>13</v>
      </c>
      <c r="F119" s="137">
        <v>0</v>
      </c>
      <c r="G119" s="163">
        <f>(COUNTIF(E119:E119,$E$399))/COUNTA(E119:E119)</f>
        <v>1</v>
      </c>
      <c r="H119" s="302">
        <f>SUM(G120:G129)/4</f>
        <v>0</v>
      </c>
      <c r="I119" s="254">
        <v>0</v>
      </c>
      <c r="J119" s="202"/>
      <c r="K119" s="202" t="s">
        <v>2841</v>
      </c>
      <c r="L119" s="202" t="s">
        <v>1395</v>
      </c>
      <c r="M119" s="202" t="s">
        <v>2371</v>
      </c>
      <c r="N119" s="202" t="s">
        <v>1910</v>
      </c>
      <c r="O119" s="253"/>
    </row>
    <row r="120" spans="2:15" s="222" customFormat="1" hidden="1" outlineLevel="2" x14ac:dyDescent="0.35">
      <c r="B120" s="307"/>
      <c r="C120" s="253" t="s">
        <v>210</v>
      </c>
      <c r="D120" s="253" t="s">
        <v>211</v>
      </c>
      <c r="E120" s="254" t="s">
        <v>20</v>
      </c>
      <c r="F120" s="305">
        <v>1</v>
      </c>
      <c r="G120" s="306">
        <f>(COUNTIF(E120:E121,$F$402)+(COUNTIF(E120:E121,$F$401)*0.5))/(COUNTA(E120:E121)-COUNTIF(E120:E121,$F$403))</f>
        <v>0</v>
      </c>
      <c r="H120" s="302"/>
      <c r="I120" s="254">
        <v>2</v>
      </c>
      <c r="J120" s="202" t="s">
        <v>731</v>
      </c>
      <c r="K120" s="202"/>
      <c r="L120" s="202" t="s">
        <v>1395</v>
      </c>
      <c r="M120" s="202" t="s">
        <v>2371</v>
      </c>
      <c r="N120" s="202"/>
      <c r="O120" s="253"/>
    </row>
    <row r="121" spans="2:15" s="222" customFormat="1" hidden="1" outlineLevel="2" x14ac:dyDescent="0.35">
      <c r="B121" s="307"/>
      <c r="C121" s="253" t="s">
        <v>212</v>
      </c>
      <c r="D121" s="253" t="s">
        <v>213</v>
      </c>
      <c r="E121" s="254" t="s">
        <v>20</v>
      </c>
      <c r="F121" s="305"/>
      <c r="G121" s="306"/>
      <c r="H121" s="302"/>
      <c r="I121" s="254">
        <v>2</v>
      </c>
      <c r="J121" s="202"/>
      <c r="K121" s="202"/>
      <c r="L121" s="202" t="s">
        <v>1395</v>
      </c>
      <c r="M121" s="202" t="s">
        <v>2397</v>
      </c>
      <c r="N121" s="202"/>
      <c r="O121" s="253"/>
    </row>
    <row r="122" spans="2:15" s="222" customFormat="1" ht="58" hidden="1" outlineLevel="2" x14ac:dyDescent="0.35">
      <c r="B122" s="307"/>
      <c r="C122" s="253" t="s">
        <v>214</v>
      </c>
      <c r="D122" s="253" t="s">
        <v>215</v>
      </c>
      <c r="E122" s="254" t="s">
        <v>20</v>
      </c>
      <c r="F122" s="305">
        <v>2</v>
      </c>
      <c r="G122" s="306">
        <f>(COUNTIF(E122:E125,$F$402)+(COUNTIF(E122:E125,$F$401)*0.5))/(COUNTA(E122:E125)-COUNTIF(E122:E125,$F$403))</f>
        <v>0</v>
      </c>
      <c r="H122" s="302"/>
      <c r="I122" s="254">
        <v>3</v>
      </c>
      <c r="J122" s="202"/>
      <c r="K122" s="202" t="s">
        <v>2842</v>
      </c>
      <c r="L122" s="202" t="s">
        <v>1397</v>
      </c>
      <c r="M122" s="202" t="s">
        <v>2371</v>
      </c>
      <c r="N122" s="202" t="s">
        <v>1911</v>
      </c>
      <c r="O122" s="253"/>
    </row>
    <row r="123" spans="2:15" s="222" customFormat="1" hidden="1" outlineLevel="2" x14ac:dyDescent="0.35">
      <c r="B123" s="307"/>
      <c r="C123" s="253" t="s">
        <v>216</v>
      </c>
      <c r="D123" s="253" t="s">
        <v>217</v>
      </c>
      <c r="E123" s="254" t="s">
        <v>20</v>
      </c>
      <c r="F123" s="305"/>
      <c r="G123" s="306"/>
      <c r="H123" s="302"/>
      <c r="I123" s="254">
        <v>3</v>
      </c>
      <c r="J123" s="202"/>
      <c r="K123" s="202"/>
      <c r="L123" s="202" t="s">
        <v>1397</v>
      </c>
      <c r="M123" s="202" t="s">
        <v>2397</v>
      </c>
      <c r="N123" s="202" t="s">
        <v>1912</v>
      </c>
      <c r="O123" s="253"/>
    </row>
    <row r="124" spans="2:15" s="222" customFormat="1" ht="43.5" hidden="1" outlineLevel="2" x14ac:dyDescent="0.35">
      <c r="B124" s="307"/>
      <c r="C124" s="253" t="s">
        <v>218</v>
      </c>
      <c r="D124" s="253" t="s">
        <v>219</v>
      </c>
      <c r="E124" s="254" t="s">
        <v>20</v>
      </c>
      <c r="F124" s="305"/>
      <c r="G124" s="306"/>
      <c r="H124" s="302"/>
      <c r="I124" s="254">
        <v>3</v>
      </c>
      <c r="J124" s="202" t="s">
        <v>2892</v>
      </c>
      <c r="K124" s="202"/>
      <c r="L124" s="202" t="s">
        <v>1396</v>
      </c>
      <c r="M124" s="202"/>
      <c r="N124" s="202" t="s">
        <v>1913</v>
      </c>
      <c r="O124" s="253"/>
    </row>
    <row r="125" spans="2:15" s="222" customFormat="1" hidden="1" outlineLevel="2" x14ac:dyDescent="0.35">
      <c r="B125" s="307"/>
      <c r="C125" s="253" t="s">
        <v>220</v>
      </c>
      <c r="D125" s="253" t="s">
        <v>221</v>
      </c>
      <c r="E125" s="254" t="s">
        <v>20</v>
      </c>
      <c r="F125" s="305"/>
      <c r="G125" s="306"/>
      <c r="H125" s="302"/>
      <c r="I125" s="254">
        <v>3</v>
      </c>
      <c r="J125" s="202"/>
      <c r="K125" s="202"/>
      <c r="L125" s="202"/>
      <c r="M125" s="202"/>
      <c r="N125" s="202" t="s">
        <v>1910</v>
      </c>
      <c r="O125" s="253"/>
    </row>
    <row r="126" spans="2:15" s="222" customFormat="1" hidden="1" outlineLevel="2" x14ac:dyDescent="0.35">
      <c r="B126" s="307"/>
      <c r="C126" s="253" t="s">
        <v>222</v>
      </c>
      <c r="D126" s="253" t="s">
        <v>223</v>
      </c>
      <c r="E126" s="254" t="s">
        <v>20</v>
      </c>
      <c r="F126" s="305">
        <v>3</v>
      </c>
      <c r="G126" s="306">
        <f>(COUNTIF(E126:E128,$F$402)+(COUNTIF(E126:E128,$F$401)*0.5))/(COUNTA(E126:E128)-COUNTIF(E126:E128,$F$403))</f>
        <v>0</v>
      </c>
      <c r="H126" s="302"/>
      <c r="I126" s="254">
        <v>4</v>
      </c>
      <c r="J126" s="202"/>
      <c r="K126" s="202"/>
      <c r="L126" s="202" t="s">
        <v>1395</v>
      </c>
      <c r="M126" s="202" t="s">
        <v>2882</v>
      </c>
      <c r="N126" s="202" t="s">
        <v>1911</v>
      </c>
      <c r="O126" s="253"/>
    </row>
    <row r="127" spans="2:15" s="222" customFormat="1" ht="29" hidden="1" outlineLevel="2" x14ac:dyDescent="0.35">
      <c r="B127" s="307"/>
      <c r="C127" s="253" t="s">
        <v>224</v>
      </c>
      <c r="D127" s="253" t="s">
        <v>225</v>
      </c>
      <c r="E127" s="254" t="s">
        <v>20</v>
      </c>
      <c r="F127" s="305"/>
      <c r="G127" s="306"/>
      <c r="H127" s="302"/>
      <c r="I127" s="254">
        <v>4</v>
      </c>
      <c r="J127" s="202" t="s">
        <v>226</v>
      </c>
      <c r="K127" s="202"/>
      <c r="L127" s="202" t="s">
        <v>1397</v>
      </c>
      <c r="M127" s="202" t="s">
        <v>2397</v>
      </c>
      <c r="N127" s="202" t="s">
        <v>1914</v>
      </c>
      <c r="O127" s="253"/>
    </row>
    <row r="128" spans="2:15" s="222" customFormat="1" hidden="1" outlineLevel="2" x14ac:dyDescent="0.35">
      <c r="B128" s="307"/>
      <c r="C128" s="253" t="s">
        <v>227</v>
      </c>
      <c r="D128" s="253" t="s">
        <v>228</v>
      </c>
      <c r="E128" s="254" t="s">
        <v>20</v>
      </c>
      <c r="F128" s="305"/>
      <c r="G128" s="306"/>
      <c r="H128" s="302"/>
      <c r="I128" s="254">
        <v>4</v>
      </c>
      <c r="J128" s="202"/>
      <c r="K128" s="202"/>
      <c r="L128" s="202"/>
      <c r="M128" s="202"/>
      <c r="N128" s="202"/>
      <c r="O128" s="253"/>
    </row>
    <row r="129" spans="2:15" s="222" customFormat="1" ht="29" hidden="1" outlineLevel="2" x14ac:dyDescent="0.35">
      <c r="B129" s="307"/>
      <c r="C129" s="253" t="s">
        <v>229</v>
      </c>
      <c r="D129" s="253" t="s">
        <v>2893</v>
      </c>
      <c r="E129" s="254" t="s">
        <v>20</v>
      </c>
      <c r="F129" s="137">
        <v>4</v>
      </c>
      <c r="G129" s="163">
        <f>(COUNTIF(E129,$F$402)+(COUNTIF(E129,$F$401)*0.5))/COUNTA(E129)</f>
        <v>0</v>
      </c>
      <c r="H129" s="302"/>
      <c r="I129" s="254">
        <v>7</v>
      </c>
      <c r="J129" s="202"/>
      <c r="K129" s="202" t="s">
        <v>2843</v>
      </c>
      <c r="L129" s="202" t="s">
        <v>1389</v>
      </c>
      <c r="M129" s="202"/>
      <c r="N129" s="202"/>
      <c r="O129" s="253"/>
    </row>
    <row r="130" spans="2:15" s="222" customFormat="1" ht="43.5" hidden="1" outlineLevel="1" x14ac:dyDescent="0.35">
      <c r="B130" s="310" t="str">
        <f>Heatmap!G13</f>
        <v>Композиционный анализ (SCA)</v>
      </c>
      <c r="C130" s="253" t="s">
        <v>230</v>
      </c>
      <c r="D130" s="253" t="s">
        <v>231</v>
      </c>
      <c r="E130" s="254" t="s">
        <v>13</v>
      </c>
      <c r="F130" s="137">
        <v>0</v>
      </c>
      <c r="G130" s="163">
        <f>(COUNTIF(E130:E130,$E$399))/COUNTA(E130:E130)</f>
        <v>1</v>
      </c>
      <c r="H130" s="302">
        <f>SUM(G131:G143)/4</f>
        <v>0</v>
      </c>
      <c r="I130" s="254">
        <v>0</v>
      </c>
      <c r="J130" s="202" t="s">
        <v>1367</v>
      </c>
      <c r="K130" s="202" t="s">
        <v>2844</v>
      </c>
      <c r="L130" s="202" t="s">
        <v>17</v>
      </c>
      <c r="M130" s="202" t="s">
        <v>2387</v>
      </c>
      <c r="N130" s="202" t="s">
        <v>1915</v>
      </c>
      <c r="O130" s="253"/>
    </row>
    <row r="131" spans="2:15" s="222" customFormat="1" hidden="1" outlineLevel="2" x14ac:dyDescent="0.35">
      <c r="B131" s="310"/>
      <c r="C131" s="253" t="s">
        <v>232</v>
      </c>
      <c r="D131" s="253" t="s">
        <v>233</v>
      </c>
      <c r="E131" s="254" t="s">
        <v>20</v>
      </c>
      <c r="F131" s="305">
        <v>1</v>
      </c>
      <c r="G131" s="306">
        <f>(COUNTIF(E131:E133,$F$402)+(COUNTIF(E131:E133,$F$401)*0.5))/(COUNTA(E131:E133)-COUNTIF(E131:E133,$F$403))</f>
        <v>0</v>
      </c>
      <c r="H131" s="302"/>
      <c r="I131" s="254">
        <v>1</v>
      </c>
      <c r="J131" s="202" t="s">
        <v>234</v>
      </c>
      <c r="K131" s="202"/>
      <c r="L131" s="202"/>
      <c r="M131" s="202"/>
      <c r="N131" s="202" t="s">
        <v>1916</v>
      </c>
      <c r="O131" s="253"/>
    </row>
    <row r="132" spans="2:15" s="222" customFormat="1" ht="29" hidden="1" outlineLevel="2" x14ac:dyDescent="0.35">
      <c r="B132" s="310"/>
      <c r="C132" s="253" t="s">
        <v>235</v>
      </c>
      <c r="D132" s="253" t="s">
        <v>236</v>
      </c>
      <c r="E132" s="254" t="s">
        <v>20</v>
      </c>
      <c r="F132" s="305"/>
      <c r="G132" s="306"/>
      <c r="H132" s="302"/>
      <c r="I132" s="254">
        <v>1</v>
      </c>
      <c r="J132" s="202"/>
      <c r="K132" s="202"/>
      <c r="L132" s="202"/>
      <c r="M132" s="202" t="s">
        <v>2883</v>
      </c>
      <c r="N132" s="202"/>
      <c r="O132" s="253"/>
    </row>
    <row r="133" spans="2:15" s="222" customFormat="1" hidden="1" outlineLevel="2" x14ac:dyDescent="0.35">
      <c r="B133" s="310"/>
      <c r="C133" s="253" t="s">
        <v>237</v>
      </c>
      <c r="D133" s="253" t="s">
        <v>238</v>
      </c>
      <c r="E133" s="254" t="s">
        <v>20</v>
      </c>
      <c r="F133" s="305"/>
      <c r="G133" s="306"/>
      <c r="H133" s="302"/>
      <c r="I133" s="254">
        <v>1</v>
      </c>
      <c r="J133" s="202" t="s">
        <v>1363</v>
      </c>
      <c r="K133" s="202"/>
      <c r="L133" s="202"/>
      <c r="M133" s="202"/>
      <c r="N133" s="202"/>
      <c r="O133" s="253"/>
    </row>
    <row r="134" spans="2:15" s="222" customFormat="1" ht="29" hidden="1" outlineLevel="2" x14ac:dyDescent="0.35">
      <c r="B134" s="310"/>
      <c r="C134" s="253" t="s">
        <v>239</v>
      </c>
      <c r="D134" s="253" t="s">
        <v>240</v>
      </c>
      <c r="E134" s="254" t="s">
        <v>20</v>
      </c>
      <c r="F134" s="305">
        <v>2</v>
      </c>
      <c r="G134" s="306">
        <f>(COUNTIF(E134:E138,$F$402)+(COUNTIF(E134:E138,$F$401)*0.5))/(COUNTA(E134:E138)-COUNTIF(E134:E138,$F$403))</f>
        <v>0</v>
      </c>
      <c r="H134" s="302"/>
      <c r="I134" s="254">
        <v>2</v>
      </c>
      <c r="J134" s="202"/>
      <c r="K134" s="202"/>
      <c r="L134" s="202" t="s">
        <v>1860</v>
      </c>
      <c r="M134" s="202" t="s">
        <v>2883</v>
      </c>
      <c r="N134" s="202"/>
      <c r="O134" s="253"/>
    </row>
    <row r="135" spans="2:15" s="222" customFormat="1" hidden="1" outlineLevel="2" x14ac:dyDescent="0.35">
      <c r="B135" s="310"/>
      <c r="C135" s="253" t="s">
        <v>241</v>
      </c>
      <c r="D135" s="253" t="s">
        <v>242</v>
      </c>
      <c r="E135" s="254" t="s">
        <v>20</v>
      </c>
      <c r="F135" s="305"/>
      <c r="G135" s="306"/>
      <c r="H135" s="302"/>
      <c r="I135" s="254">
        <v>2</v>
      </c>
      <c r="J135" s="202"/>
      <c r="K135" s="202"/>
      <c r="L135" s="202"/>
      <c r="M135" s="202"/>
      <c r="N135" s="202"/>
      <c r="O135" s="253"/>
    </row>
    <row r="136" spans="2:15" s="222" customFormat="1" hidden="1" outlineLevel="2" x14ac:dyDescent="0.35">
      <c r="B136" s="310"/>
      <c r="C136" s="253" t="s">
        <v>243</v>
      </c>
      <c r="D136" s="253" t="s">
        <v>244</v>
      </c>
      <c r="E136" s="254" t="s">
        <v>20</v>
      </c>
      <c r="F136" s="305"/>
      <c r="G136" s="306"/>
      <c r="H136" s="302"/>
      <c r="I136" s="254">
        <v>2</v>
      </c>
      <c r="J136" s="202" t="s">
        <v>65</v>
      </c>
      <c r="K136" s="202"/>
      <c r="L136" s="202" t="s">
        <v>1856</v>
      </c>
      <c r="M136" s="202"/>
      <c r="N136" s="202"/>
      <c r="O136" s="253"/>
    </row>
    <row r="137" spans="2:15" s="222" customFormat="1" ht="43.5" hidden="1" outlineLevel="2" x14ac:dyDescent="0.35">
      <c r="B137" s="310"/>
      <c r="C137" s="253" t="s">
        <v>245</v>
      </c>
      <c r="D137" s="253" t="s">
        <v>246</v>
      </c>
      <c r="E137" s="254" t="s">
        <v>20</v>
      </c>
      <c r="F137" s="305"/>
      <c r="G137" s="306"/>
      <c r="H137" s="302"/>
      <c r="I137" s="254">
        <v>2</v>
      </c>
      <c r="J137" s="202" t="s">
        <v>2892</v>
      </c>
      <c r="K137" s="202"/>
      <c r="L137" s="202" t="s">
        <v>1396</v>
      </c>
      <c r="M137" s="202"/>
      <c r="N137" s="202" t="s">
        <v>1917</v>
      </c>
      <c r="O137" s="253"/>
    </row>
    <row r="138" spans="2:15" s="222" customFormat="1" hidden="1" outlineLevel="2" x14ac:dyDescent="0.35">
      <c r="B138" s="310"/>
      <c r="C138" s="253" t="s">
        <v>247</v>
      </c>
      <c r="D138" s="253" t="s">
        <v>248</v>
      </c>
      <c r="E138" s="254" t="s">
        <v>20</v>
      </c>
      <c r="F138" s="305"/>
      <c r="G138" s="306"/>
      <c r="H138" s="302"/>
      <c r="I138" s="254">
        <v>2</v>
      </c>
      <c r="J138" s="202" t="s">
        <v>23</v>
      </c>
      <c r="K138" s="202"/>
      <c r="L138" s="202" t="s">
        <v>17</v>
      </c>
      <c r="M138" s="202"/>
      <c r="N138" s="202" t="s">
        <v>1918</v>
      </c>
      <c r="O138" s="253"/>
    </row>
    <row r="139" spans="2:15" s="222" customFormat="1" hidden="1" outlineLevel="2" x14ac:dyDescent="0.35">
      <c r="B139" s="310"/>
      <c r="C139" s="253" t="s">
        <v>249</v>
      </c>
      <c r="D139" s="253" t="s">
        <v>250</v>
      </c>
      <c r="E139" s="254" t="s">
        <v>20</v>
      </c>
      <c r="F139" s="313">
        <v>3</v>
      </c>
      <c r="G139" s="308">
        <f>(COUNTIF(E139:E142,$F$402)+(COUNTIF(E139:E142,$F$401)*0.5))/(COUNTA(E139:E142)-COUNTIF(E139:E142,$F$403))</f>
        <v>0</v>
      </c>
      <c r="H139" s="302"/>
      <c r="I139" s="254">
        <v>4</v>
      </c>
      <c r="J139" s="202"/>
      <c r="K139" s="202"/>
      <c r="L139" s="202"/>
      <c r="M139" s="202" t="s">
        <v>2395</v>
      </c>
      <c r="N139" s="202"/>
      <c r="O139" s="253"/>
    </row>
    <row r="140" spans="2:15" s="222" customFormat="1" ht="29" hidden="1" outlineLevel="2" x14ac:dyDescent="0.35">
      <c r="B140" s="310"/>
      <c r="C140" s="253" t="s">
        <v>251</v>
      </c>
      <c r="D140" s="253" t="s">
        <v>252</v>
      </c>
      <c r="E140" s="254" t="s">
        <v>20</v>
      </c>
      <c r="F140" s="313"/>
      <c r="G140" s="308"/>
      <c r="H140" s="302"/>
      <c r="I140" s="254">
        <v>4</v>
      </c>
      <c r="J140" s="202" t="s">
        <v>1368</v>
      </c>
      <c r="K140" s="202" t="s">
        <v>2845</v>
      </c>
      <c r="L140" s="202"/>
      <c r="M140" s="202"/>
      <c r="N140" s="202"/>
      <c r="O140" s="253"/>
    </row>
    <row r="141" spans="2:15" s="222" customFormat="1" hidden="1" outlineLevel="2" x14ac:dyDescent="0.35">
      <c r="B141" s="310"/>
      <c r="C141" s="253" t="s">
        <v>253</v>
      </c>
      <c r="D141" s="253" t="s">
        <v>254</v>
      </c>
      <c r="E141" s="254" t="s">
        <v>20</v>
      </c>
      <c r="F141" s="313"/>
      <c r="G141" s="308"/>
      <c r="H141" s="302"/>
      <c r="I141" s="254">
        <v>4</v>
      </c>
      <c r="J141" s="202"/>
      <c r="K141" s="202"/>
      <c r="L141" s="202"/>
      <c r="M141" s="202"/>
      <c r="N141" s="202"/>
      <c r="O141" s="253"/>
    </row>
    <row r="142" spans="2:15" s="222" customFormat="1" hidden="1" outlineLevel="2" x14ac:dyDescent="0.35">
      <c r="B142" s="310"/>
      <c r="C142" s="253" t="s">
        <v>255</v>
      </c>
      <c r="D142" s="253" t="s">
        <v>256</v>
      </c>
      <c r="E142" s="254" t="s">
        <v>20</v>
      </c>
      <c r="F142" s="313"/>
      <c r="G142" s="308"/>
      <c r="H142" s="302"/>
      <c r="I142" s="254">
        <v>4</v>
      </c>
      <c r="J142" s="202"/>
      <c r="K142" s="202"/>
      <c r="L142" s="202" t="s">
        <v>1388</v>
      </c>
      <c r="M142" s="202"/>
      <c r="N142" s="202"/>
      <c r="O142" s="253"/>
    </row>
    <row r="143" spans="2:15" s="222" customFormat="1" hidden="1" outlineLevel="2" x14ac:dyDescent="0.35">
      <c r="B143" s="310"/>
      <c r="C143" s="253" t="s">
        <v>257</v>
      </c>
      <c r="D143" s="253" t="s">
        <v>258</v>
      </c>
      <c r="E143" s="254" t="s">
        <v>20</v>
      </c>
      <c r="F143" s="137">
        <v>4</v>
      </c>
      <c r="G143" s="163">
        <f>(COUNTIF(E143,$F$402)+(COUNTIF(E143,$F$401)*0.5))/COUNTA(E143)</f>
        <v>0</v>
      </c>
      <c r="H143" s="302"/>
      <c r="I143" s="254">
        <v>6</v>
      </c>
      <c r="J143" s="202"/>
      <c r="K143" s="202"/>
      <c r="L143" s="202"/>
      <c r="M143" s="202"/>
      <c r="N143" s="202"/>
      <c r="O143" s="253"/>
    </row>
    <row r="144" spans="2:15" s="222" customFormat="1" hidden="1" outlineLevel="1" x14ac:dyDescent="0.35">
      <c r="B144" s="307" t="str">
        <f>Heatmap!G14</f>
        <v>Анализ образов контейнеров</v>
      </c>
      <c r="C144" s="253" t="s">
        <v>259</v>
      </c>
      <c r="D144" s="253" t="s">
        <v>260</v>
      </c>
      <c r="E144" s="254" t="s">
        <v>13</v>
      </c>
      <c r="F144" s="137">
        <v>0</v>
      </c>
      <c r="G144" s="163">
        <f>(COUNTIF(E144:E144,$E$399))/COUNTA(E144:E144)</f>
        <v>1</v>
      </c>
      <c r="H144" s="302">
        <f>SUM(G145:G153)/4</f>
        <v>0</v>
      </c>
      <c r="I144" s="254">
        <v>0</v>
      </c>
      <c r="J144" s="202"/>
      <c r="K144" s="202"/>
      <c r="L144" s="202"/>
      <c r="M144" s="202" t="s">
        <v>2387</v>
      </c>
      <c r="N144" s="202"/>
      <c r="O144" s="253"/>
    </row>
    <row r="145" spans="2:15" s="222" customFormat="1" ht="29" hidden="1" outlineLevel="2" x14ac:dyDescent="0.35">
      <c r="B145" s="307"/>
      <c r="C145" s="253" t="s">
        <v>261</v>
      </c>
      <c r="D145" s="253" t="s">
        <v>262</v>
      </c>
      <c r="E145" s="254" t="s">
        <v>20</v>
      </c>
      <c r="F145" s="305">
        <v>1</v>
      </c>
      <c r="G145" s="306">
        <f>(COUNTIF(E145:E147,$F$402)+(COUNTIF(E145:E147,$F$401)*0.5))/(COUNTA(E145:E147)-COUNTIF(E145:E147,$F$403))</f>
        <v>0</v>
      </c>
      <c r="H145" s="302"/>
      <c r="I145" s="254">
        <v>1</v>
      </c>
      <c r="J145" s="202"/>
      <c r="K145" s="202"/>
      <c r="L145" s="202"/>
      <c r="M145" s="202" t="s">
        <v>2398</v>
      </c>
      <c r="N145" s="202"/>
      <c r="O145" s="253"/>
    </row>
    <row r="146" spans="2:15" s="222" customFormat="1" ht="29" hidden="1" outlineLevel="2" x14ac:dyDescent="0.35">
      <c r="B146" s="307"/>
      <c r="C146" s="253" t="s">
        <v>263</v>
      </c>
      <c r="D146" s="253" t="s">
        <v>264</v>
      </c>
      <c r="E146" s="254" t="s">
        <v>20</v>
      </c>
      <c r="F146" s="305"/>
      <c r="G146" s="306"/>
      <c r="H146" s="302"/>
      <c r="I146" s="254">
        <v>1</v>
      </c>
      <c r="J146" s="202"/>
      <c r="K146" s="202"/>
      <c r="L146" s="202"/>
      <c r="M146" s="202" t="s">
        <v>2387</v>
      </c>
      <c r="N146" s="202" t="s">
        <v>1919</v>
      </c>
      <c r="O146" s="253"/>
    </row>
    <row r="147" spans="2:15" s="222" customFormat="1" hidden="1" outlineLevel="2" x14ac:dyDescent="0.35">
      <c r="B147" s="307"/>
      <c r="C147" s="253" t="s">
        <v>265</v>
      </c>
      <c r="D147" s="253" t="s">
        <v>266</v>
      </c>
      <c r="E147" s="254" t="s">
        <v>20</v>
      </c>
      <c r="F147" s="305"/>
      <c r="G147" s="306"/>
      <c r="H147" s="302"/>
      <c r="I147" s="254">
        <v>1</v>
      </c>
      <c r="J147" s="202"/>
      <c r="K147" s="202"/>
      <c r="L147" s="202"/>
      <c r="M147" s="202" t="s">
        <v>2883</v>
      </c>
      <c r="N147" s="202"/>
      <c r="O147" s="253"/>
    </row>
    <row r="148" spans="2:15" s="222" customFormat="1" hidden="1" outlineLevel="2" x14ac:dyDescent="0.35">
      <c r="B148" s="307"/>
      <c r="C148" s="253" t="s">
        <v>267</v>
      </c>
      <c r="D148" s="253" t="s">
        <v>268</v>
      </c>
      <c r="E148" s="254" t="s">
        <v>20</v>
      </c>
      <c r="F148" s="305">
        <v>2</v>
      </c>
      <c r="G148" s="306">
        <f>(COUNTIF(E148:E150,$F$402)+(COUNTIF(E148:E150,$F$401)*0.5))/(COUNTA(E148:E150)-COUNTIF(E148:E150,$F$403))</f>
        <v>0</v>
      </c>
      <c r="H148" s="302"/>
      <c r="I148" s="254">
        <v>2</v>
      </c>
      <c r="J148" s="202" t="s">
        <v>1366</v>
      </c>
      <c r="K148" s="202"/>
      <c r="L148" s="202"/>
      <c r="M148" s="202" t="s">
        <v>2387</v>
      </c>
      <c r="N148" s="202"/>
      <c r="O148" s="253"/>
    </row>
    <row r="149" spans="2:15" s="222" customFormat="1" ht="29" hidden="1" outlineLevel="2" x14ac:dyDescent="0.35">
      <c r="B149" s="307"/>
      <c r="C149" s="253" t="s">
        <v>269</v>
      </c>
      <c r="D149" s="253" t="s">
        <v>270</v>
      </c>
      <c r="E149" s="254" t="s">
        <v>20</v>
      </c>
      <c r="F149" s="305"/>
      <c r="G149" s="306"/>
      <c r="H149" s="302"/>
      <c r="I149" s="254">
        <v>2</v>
      </c>
      <c r="J149" s="202"/>
      <c r="K149" s="202"/>
      <c r="L149" s="202"/>
      <c r="M149" s="202" t="s">
        <v>2882</v>
      </c>
      <c r="N149" s="202"/>
      <c r="O149" s="253"/>
    </row>
    <row r="150" spans="2:15" s="222" customFormat="1" ht="29" hidden="1" outlineLevel="2" x14ac:dyDescent="0.35">
      <c r="B150" s="307"/>
      <c r="C150" s="253" t="s">
        <v>271</v>
      </c>
      <c r="D150" s="253" t="s">
        <v>272</v>
      </c>
      <c r="E150" s="254" t="s">
        <v>20</v>
      </c>
      <c r="F150" s="305"/>
      <c r="G150" s="306"/>
      <c r="H150" s="302"/>
      <c r="I150" s="254">
        <v>2</v>
      </c>
      <c r="J150" s="202"/>
      <c r="K150" s="202"/>
      <c r="L150" s="202"/>
      <c r="M150" s="202" t="s">
        <v>2363</v>
      </c>
      <c r="N150" s="202"/>
      <c r="O150" s="253"/>
    </row>
    <row r="151" spans="2:15" s="222" customFormat="1" hidden="1" outlineLevel="2" x14ac:dyDescent="0.35">
      <c r="B151" s="307"/>
      <c r="C151" s="253" t="s">
        <v>273</v>
      </c>
      <c r="D151" s="253" t="s">
        <v>274</v>
      </c>
      <c r="E151" s="254" t="s">
        <v>20</v>
      </c>
      <c r="F151" s="305">
        <v>3</v>
      </c>
      <c r="G151" s="306">
        <f>(COUNTIF(E151:E152,$F$402)+(COUNTIF(E151:E152,$F$401)*0.5))/(COUNTA(E151:E152)-COUNTIF(E151:E152,$F$403))</f>
        <v>0</v>
      </c>
      <c r="H151" s="302"/>
      <c r="I151" s="254">
        <v>3</v>
      </c>
      <c r="J151" s="202" t="s">
        <v>65</v>
      </c>
      <c r="K151" s="202"/>
      <c r="L151" s="202"/>
      <c r="M151" s="202"/>
      <c r="N151" s="202"/>
      <c r="O151" s="253"/>
    </row>
    <row r="152" spans="2:15" s="222" customFormat="1" hidden="1" outlineLevel="2" x14ac:dyDescent="0.35">
      <c r="B152" s="307"/>
      <c r="C152" s="253" t="s">
        <v>275</v>
      </c>
      <c r="D152" s="253" t="s">
        <v>276</v>
      </c>
      <c r="E152" s="254" t="s">
        <v>20</v>
      </c>
      <c r="F152" s="305"/>
      <c r="G152" s="306"/>
      <c r="H152" s="302"/>
      <c r="I152" s="254">
        <v>3</v>
      </c>
      <c r="J152" s="202"/>
      <c r="K152" s="202"/>
      <c r="L152" s="202"/>
      <c r="M152" s="202" t="s">
        <v>2883</v>
      </c>
      <c r="N152" s="202"/>
      <c r="O152" s="253"/>
    </row>
    <row r="153" spans="2:15" s="222" customFormat="1" ht="29" hidden="1" outlineLevel="2" x14ac:dyDescent="0.35">
      <c r="B153" s="307"/>
      <c r="C153" s="253" t="s">
        <v>277</v>
      </c>
      <c r="D153" s="253" t="s">
        <v>278</v>
      </c>
      <c r="E153" s="254" t="s">
        <v>20</v>
      </c>
      <c r="F153" s="137">
        <v>4</v>
      </c>
      <c r="G153" s="163">
        <f>(COUNTIF(E153,$F$402)+(COUNTIF(E153,$F$401)*0.5))/COUNTA(E153)</f>
        <v>0</v>
      </c>
      <c r="H153" s="302"/>
      <c r="I153" s="254">
        <v>4</v>
      </c>
      <c r="J153" s="202"/>
      <c r="K153" s="202"/>
      <c r="L153" s="202"/>
      <c r="M153" s="202" t="s">
        <v>2883</v>
      </c>
      <c r="N153" s="202"/>
      <c r="O153" s="253"/>
    </row>
    <row r="154" spans="2:15" s="222" customFormat="1" hidden="1" outlineLevel="1" x14ac:dyDescent="0.35">
      <c r="B154" s="310" t="str">
        <f>Heatmap!G15</f>
        <v>Идентификация секретов</v>
      </c>
      <c r="C154" s="253" t="s">
        <v>279</v>
      </c>
      <c r="D154" s="253" t="s">
        <v>280</v>
      </c>
      <c r="E154" s="254" t="s">
        <v>13</v>
      </c>
      <c r="F154" s="137">
        <v>0</v>
      </c>
      <c r="G154" s="163">
        <f>(COUNTIF(E154:E154,$E$399))/COUNTA(E154:E154)</f>
        <v>1</v>
      </c>
      <c r="H154" s="302">
        <f>SUM(G155:G165)/4</f>
        <v>0</v>
      </c>
      <c r="I154" s="254">
        <v>0</v>
      </c>
      <c r="J154" s="202"/>
      <c r="K154" s="202" t="s">
        <v>2846</v>
      </c>
      <c r="L154" s="202"/>
      <c r="M154" s="202" t="s">
        <v>2385</v>
      </c>
      <c r="N154" s="202" t="s">
        <v>1920</v>
      </c>
      <c r="O154" s="253"/>
    </row>
    <row r="155" spans="2:15" s="222" customFormat="1" hidden="1" outlineLevel="2" x14ac:dyDescent="0.35">
      <c r="B155" s="310"/>
      <c r="C155" s="253" t="s">
        <v>281</v>
      </c>
      <c r="D155" s="253" t="s">
        <v>282</v>
      </c>
      <c r="E155" s="254" t="s">
        <v>20</v>
      </c>
      <c r="F155" s="313">
        <v>1</v>
      </c>
      <c r="G155" s="308">
        <f>(COUNTIF(E155:E158,$F$402)+(COUNTIF(E155:E158,$F$401)*0.5))/(COUNTA(E155:E158)-COUNTIF(E155:E158,$F$403))</f>
        <v>0</v>
      </c>
      <c r="H155" s="302"/>
      <c r="I155" s="254">
        <v>1</v>
      </c>
      <c r="J155" s="202"/>
      <c r="K155" s="202" t="s">
        <v>2846</v>
      </c>
      <c r="L155" s="202"/>
      <c r="M155" s="202" t="s">
        <v>2385</v>
      </c>
      <c r="N155" s="202"/>
      <c r="O155" s="253"/>
    </row>
    <row r="156" spans="2:15" s="222" customFormat="1" hidden="1" outlineLevel="2" x14ac:dyDescent="0.35">
      <c r="B156" s="310"/>
      <c r="C156" s="253" t="s">
        <v>283</v>
      </c>
      <c r="D156" s="253" t="s">
        <v>284</v>
      </c>
      <c r="E156" s="254" t="s">
        <v>20</v>
      </c>
      <c r="F156" s="313"/>
      <c r="G156" s="308"/>
      <c r="H156" s="302"/>
      <c r="I156" s="254">
        <v>1</v>
      </c>
      <c r="J156" s="202"/>
      <c r="K156" s="202"/>
      <c r="L156" s="202"/>
      <c r="M156" s="202"/>
      <c r="N156" s="202"/>
      <c r="O156" s="253"/>
    </row>
    <row r="157" spans="2:15" s="222" customFormat="1" ht="29" hidden="1" outlineLevel="2" x14ac:dyDescent="0.35">
      <c r="B157" s="310"/>
      <c r="C157" s="253" t="s">
        <v>285</v>
      </c>
      <c r="D157" s="253" t="s">
        <v>286</v>
      </c>
      <c r="E157" s="254" t="s">
        <v>20</v>
      </c>
      <c r="F157" s="313"/>
      <c r="G157" s="308"/>
      <c r="H157" s="302"/>
      <c r="I157" s="254">
        <v>1</v>
      </c>
      <c r="J157" s="202"/>
      <c r="K157" s="202"/>
      <c r="L157" s="202"/>
      <c r="M157" s="202"/>
      <c r="N157" s="202" t="s">
        <v>1920</v>
      </c>
      <c r="O157" s="253"/>
    </row>
    <row r="158" spans="2:15" s="222" customFormat="1" ht="29" hidden="1" outlineLevel="2" x14ac:dyDescent="0.35">
      <c r="B158" s="310"/>
      <c r="C158" s="253" t="s">
        <v>287</v>
      </c>
      <c r="D158" s="253" t="s">
        <v>288</v>
      </c>
      <c r="E158" s="254" t="s">
        <v>20</v>
      </c>
      <c r="F158" s="313"/>
      <c r="G158" s="308"/>
      <c r="H158" s="302"/>
      <c r="I158" s="254">
        <v>1</v>
      </c>
      <c r="J158" s="202" t="s">
        <v>1365</v>
      </c>
      <c r="K158" s="202"/>
      <c r="L158" s="202" t="s">
        <v>1399</v>
      </c>
      <c r="M158" s="202" t="s">
        <v>2384</v>
      </c>
      <c r="N158" s="202"/>
      <c r="O158" s="253"/>
    </row>
    <row r="159" spans="2:15" s="222" customFormat="1" ht="116" hidden="1" outlineLevel="2" x14ac:dyDescent="0.35">
      <c r="B159" s="310"/>
      <c r="C159" s="253" t="s">
        <v>289</v>
      </c>
      <c r="D159" s="253" t="s">
        <v>290</v>
      </c>
      <c r="E159" s="254" t="s">
        <v>20</v>
      </c>
      <c r="F159" s="305">
        <v>2</v>
      </c>
      <c r="G159" s="306">
        <f>(COUNTIF(E159:E161,$F$402)+(COUNTIF(E159:E161,$F$401)*0.5))/(COUNTA(E159:E161)-COUNTIF(E159:E161,$F$403))</f>
        <v>0</v>
      </c>
      <c r="H159" s="302"/>
      <c r="I159" s="254">
        <v>2</v>
      </c>
      <c r="J159" s="202"/>
      <c r="K159" s="202" t="s">
        <v>2846</v>
      </c>
      <c r="L159" s="202"/>
      <c r="M159" s="202"/>
      <c r="N159" s="202"/>
      <c r="O159" s="253"/>
    </row>
    <row r="160" spans="2:15" s="222" customFormat="1" ht="29" hidden="1" outlineLevel="2" x14ac:dyDescent="0.35">
      <c r="B160" s="310"/>
      <c r="C160" s="253" t="s">
        <v>291</v>
      </c>
      <c r="D160" s="253" t="s">
        <v>2179</v>
      </c>
      <c r="E160" s="254" t="s">
        <v>20</v>
      </c>
      <c r="F160" s="305"/>
      <c r="G160" s="306"/>
      <c r="H160" s="302"/>
      <c r="I160" s="254">
        <v>2</v>
      </c>
      <c r="J160" s="202" t="s">
        <v>226</v>
      </c>
      <c r="K160" s="202"/>
      <c r="L160" s="202"/>
      <c r="M160" s="202"/>
      <c r="N160" s="202" t="s">
        <v>1921</v>
      </c>
      <c r="O160" s="253"/>
    </row>
    <row r="161" spans="2:15" s="222" customFormat="1" hidden="1" outlineLevel="2" x14ac:dyDescent="0.35">
      <c r="B161" s="310"/>
      <c r="C161" s="253" t="s">
        <v>292</v>
      </c>
      <c r="D161" s="253" t="s">
        <v>293</v>
      </c>
      <c r="E161" s="254" t="s">
        <v>20</v>
      </c>
      <c r="F161" s="305"/>
      <c r="G161" s="306"/>
      <c r="H161" s="302"/>
      <c r="I161" s="254">
        <v>2</v>
      </c>
      <c r="J161" s="202"/>
      <c r="K161" s="202"/>
      <c r="L161" s="202" t="s">
        <v>1400</v>
      </c>
      <c r="M161" s="202"/>
      <c r="N161" s="202"/>
      <c r="O161" s="253"/>
    </row>
    <row r="162" spans="2:15" s="222" customFormat="1" ht="43.5" hidden="1" outlineLevel="2" x14ac:dyDescent="0.35">
      <c r="B162" s="310"/>
      <c r="C162" s="253" t="s">
        <v>294</v>
      </c>
      <c r="D162" s="253" t="s">
        <v>295</v>
      </c>
      <c r="E162" s="254" t="s">
        <v>20</v>
      </c>
      <c r="F162" s="305">
        <v>3</v>
      </c>
      <c r="G162" s="306">
        <f>(COUNTIF(E162:E164,$F$402)+(COUNTIF(E162:E164,$F$401)*0.5))/(COUNTA(E162:E164)-COUNTIF(E162:E164,$F$403))</f>
        <v>0</v>
      </c>
      <c r="H162" s="302"/>
      <c r="I162" s="254">
        <v>3</v>
      </c>
      <c r="J162" s="202"/>
      <c r="K162" s="202"/>
      <c r="L162" s="202"/>
      <c r="M162" s="202"/>
      <c r="N162" s="202"/>
      <c r="O162" s="253"/>
    </row>
    <row r="163" spans="2:15" s="222" customFormat="1" ht="43.5" hidden="1" outlineLevel="2" x14ac:dyDescent="0.35">
      <c r="B163" s="310"/>
      <c r="C163" s="253" t="s">
        <v>296</v>
      </c>
      <c r="D163" s="253" t="s">
        <v>297</v>
      </c>
      <c r="E163" s="254" t="s">
        <v>20</v>
      </c>
      <c r="F163" s="305"/>
      <c r="G163" s="306"/>
      <c r="H163" s="302"/>
      <c r="I163" s="254">
        <v>3</v>
      </c>
      <c r="J163" s="202"/>
      <c r="K163" s="202"/>
      <c r="L163" s="202"/>
      <c r="M163" s="202"/>
      <c r="N163" s="202"/>
      <c r="O163" s="253"/>
    </row>
    <row r="164" spans="2:15" s="222" customFormat="1" hidden="1" outlineLevel="2" x14ac:dyDescent="0.35">
      <c r="B164" s="310"/>
      <c r="C164" s="253" t="s">
        <v>2350</v>
      </c>
      <c r="D164" s="253" t="s">
        <v>2201</v>
      </c>
      <c r="E164" s="254" t="s">
        <v>20</v>
      </c>
      <c r="F164" s="305"/>
      <c r="G164" s="306"/>
      <c r="H164" s="302"/>
      <c r="I164" s="254">
        <v>3</v>
      </c>
      <c r="J164" s="202"/>
      <c r="K164" s="202"/>
      <c r="L164" s="202"/>
      <c r="M164" s="202"/>
      <c r="N164" s="202"/>
      <c r="O164" s="253"/>
    </row>
    <row r="165" spans="2:15" s="222" customFormat="1" hidden="1" outlineLevel="2" x14ac:dyDescent="0.35">
      <c r="B165" s="310"/>
      <c r="C165" s="253" t="s">
        <v>298</v>
      </c>
      <c r="D165" s="253" t="s">
        <v>299</v>
      </c>
      <c r="E165" s="254" t="s">
        <v>20</v>
      </c>
      <c r="F165" s="137">
        <v>4</v>
      </c>
      <c r="G165" s="163">
        <f>(COUNTIF(E165,$F$402)+(COUNTIF(E165,$F$401)*0.5))/COUNTA(E165)</f>
        <v>0</v>
      </c>
      <c r="H165" s="302"/>
      <c r="I165" s="254">
        <v>5</v>
      </c>
      <c r="J165" s="202"/>
      <c r="K165" s="202"/>
      <c r="L165" s="202" t="s">
        <v>1401</v>
      </c>
      <c r="M165" s="202"/>
      <c r="N165" s="202"/>
      <c r="O165" s="253"/>
    </row>
    <row r="166" spans="2:15" s="222" customFormat="1" hidden="1" outlineLevel="1" x14ac:dyDescent="0.35">
      <c r="B166" s="307" t="str">
        <f>Heatmap!G16</f>
        <v>Контроль безопасности Dockerfile’ов</v>
      </c>
      <c r="C166" s="253" t="s">
        <v>300</v>
      </c>
      <c r="D166" s="253" t="s">
        <v>301</v>
      </c>
      <c r="E166" s="254" t="s">
        <v>13</v>
      </c>
      <c r="F166" s="137">
        <v>0</v>
      </c>
      <c r="G166" s="163">
        <f>(COUNTIF(E166:E166,$E$399))/COUNTA(E166:E166)</f>
        <v>1</v>
      </c>
      <c r="H166" s="302">
        <f>SUM(G167:G169)/2</f>
        <v>0</v>
      </c>
      <c r="I166" s="254">
        <v>0</v>
      </c>
      <c r="J166" s="202"/>
      <c r="K166" s="202"/>
      <c r="L166" s="202"/>
      <c r="M166" s="202"/>
      <c r="N166" s="258"/>
      <c r="O166" s="253"/>
    </row>
    <row r="167" spans="2:15" s="222" customFormat="1" hidden="1" outlineLevel="2" x14ac:dyDescent="0.35">
      <c r="B167" s="307"/>
      <c r="C167" s="253" t="s">
        <v>302</v>
      </c>
      <c r="D167" s="253" t="s">
        <v>303</v>
      </c>
      <c r="E167" s="254" t="s">
        <v>20</v>
      </c>
      <c r="F167" s="305">
        <v>1</v>
      </c>
      <c r="G167" s="306">
        <f>(COUNTIF(E167:E168,$F$402)+(COUNTIF(E167:E168,$F$401)*0.5))/(COUNTA(E167:E168)-COUNTIF(E167:E168,$F$403))</f>
        <v>0</v>
      </c>
      <c r="H167" s="302"/>
      <c r="I167" s="254">
        <v>1</v>
      </c>
      <c r="J167" s="202"/>
      <c r="K167" s="202"/>
      <c r="L167" s="202"/>
      <c r="M167" s="202"/>
      <c r="N167" s="258"/>
      <c r="O167" s="253"/>
    </row>
    <row r="168" spans="2:15" s="222" customFormat="1" hidden="1" outlineLevel="2" x14ac:dyDescent="0.35">
      <c r="B168" s="307"/>
      <c r="C168" s="253" t="s">
        <v>304</v>
      </c>
      <c r="D168" s="253" t="s">
        <v>305</v>
      </c>
      <c r="E168" s="254" t="s">
        <v>20</v>
      </c>
      <c r="F168" s="305"/>
      <c r="G168" s="306"/>
      <c r="H168" s="302"/>
      <c r="I168" s="254">
        <v>1</v>
      </c>
      <c r="J168" s="202"/>
      <c r="K168" s="202"/>
      <c r="L168" s="202"/>
      <c r="M168" s="202"/>
      <c r="N168" s="258"/>
      <c r="O168" s="253"/>
    </row>
    <row r="169" spans="2:15" s="222" customFormat="1" hidden="1" outlineLevel="2" x14ac:dyDescent="0.35">
      <c r="B169" s="307"/>
      <c r="C169" s="253" t="s">
        <v>306</v>
      </c>
      <c r="D169" s="253" t="s">
        <v>307</v>
      </c>
      <c r="E169" s="254" t="s">
        <v>20</v>
      </c>
      <c r="F169" s="137">
        <v>2</v>
      </c>
      <c r="G169" s="163">
        <f>(COUNTIF(E169,$F$402)+(COUNTIF(E169,$F$401)*0.5))/COUNTA(E169)</f>
        <v>0</v>
      </c>
      <c r="H169" s="302"/>
      <c r="I169" s="254">
        <v>2</v>
      </c>
      <c r="J169" s="202"/>
      <c r="K169" s="202"/>
      <c r="L169" s="202"/>
      <c r="M169" s="202"/>
      <c r="N169" s="258"/>
      <c r="O169" s="253"/>
    </row>
    <row r="170" spans="2:15" ht="23.5" collapsed="1" x14ac:dyDescent="0.35">
      <c r="B170" s="321" t="s">
        <v>308</v>
      </c>
      <c r="C170" s="321"/>
      <c r="D170" s="321"/>
      <c r="E170" s="239"/>
      <c r="F170" s="239"/>
      <c r="G170" s="239"/>
      <c r="H170" s="239"/>
      <c r="I170" s="239"/>
      <c r="J170" s="239"/>
      <c r="K170" s="240"/>
      <c r="L170" s="241"/>
      <c r="M170" s="242"/>
      <c r="N170" s="239"/>
      <c r="O170" s="239"/>
    </row>
    <row r="171" spans="2:15" hidden="1" outlineLevel="1" x14ac:dyDescent="0.35">
      <c r="B171" s="309" t="str">
        <f>Heatmap!G17</f>
        <v>Динамический анализ приложений (DAST) в PREPROD среде</v>
      </c>
      <c r="C171" s="212" t="s">
        <v>309</v>
      </c>
      <c r="D171" s="212" t="s">
        <v>310</v>
      </c>
      <c r="E171" s="213" t="s">
        <v>13</v>
      </c>
      <c r="F171" s="179">
        <v>0</v>
      </c>
      <c r="G171" s="163">
        <f>(COUNTIF(E171:E171,$E$399))/COUNTA(E171:E171)</f>
        <v>1</v>
      </c>
      <c r="H171" s="302">
        <f>SUM(G172:G184)/4</f>
        <v>0</v>
      </c>
      <c r="I171" s="220">
        <v>0</v>
      </c>
      <c r="J171" s="214"/>
      <c r="K171" s="214" t="s">
        <v>2847</v>
      </c>
      <c r="L171" s="214" t="s">
        <v>1395</v>
      </c>
      <c r="M171" s="202" t="s">
        <v>2372</v>
      </c>
      <c r="N171" s="214" t="s">
        <v>1922</v>
      </c>
      <c r="O171" s="253"/>
    </row>
    <row r="172" spans="2:15" s="222" customFormat="1" hidden="1" outlineLevel="2" x14ac:dyDescent="0.35">
      <c r="B172" s="309"/>
      <c r="C172" s="253" t="s">
        <v>311</v>
      </c>
      <c r="D172" s="253" t="s">
        <v>312</v>
      </c>
      <c r="E172" s="254" t="s">
        <v>20</v>
      </c>
      <c r="F172" s="305">
        <v>1</v>
      </c>
      <c r="G172" s="306">
        <f>(COUNTIF(E172:E173,$F$402)+(COUNTIF(E172:E173,$F$401)*0.5))/(COUNTA(E172:E173)-COUNTIF(E172:E173,$F$403))</f>
        <v>0</v>
      </c>
      <c r="H172" s="302"/>
      <c r="I172" s="254">
        <v>3</v>
      </c>
      <c r="J172" s="202"/>
      <c r="K172" s="202" t="s">
        <v>2847</v>
      </c>
      <c r="L172" s="202" t="s">
        <v>1395</v>
      </c>
      <c r="M172" s="202" t="s">
        <v>2372</v>
      </c>
      <c r="N172" s="202"/>
      <c r="O172" s="253"/>
    </row>
    <row r="173" spans="2:15" s="222" customFormat="1" hidden="1" outlineLevel="2" x14ac:dyDescent="0.35">
      <c r="B173" s="309"/>
      <c r="C173" s="253" t="s">
        <v>313</v>
      </c>
      <c r="D173" s="253" t="s">
        <v>314</v>
      </c>
      <c r="E173" s="254" t="s">
        <v>20</v>
      </c>
      <c r="F173" s="305"/>
      <c r="G173" s="306"/>
      <c r="H173" s="302"/>
      <c r="I173" s="254">
        <v>3</v>
      </c>
      <c r="J173" s="202"/>
      <c r="K173" s="202"/>
      <c r="L173" s="202"/>
      <c r="M173" s="202" t="s">
        <v>2372</v>
      </c>
      <c r="N173" s="202"/>
      <c r="O173" s="253"/>
    </row>
    <row r="174" spans="2:15" s="222" customFormat="1" hidden="1" outlineLevel="2" x14ac:dyDescent="0.35">
      <c r="B174" s="309"/>
      <c r="C174" s="253" t="s">
        <v>315</v>
      </c>
      <c r="D174" s="253" t="s">
        <v>316</v>
      </c>
      <c r="E174" s="254" t="s">
        <v>20</v>
      </c>
      <c r="F174" s="305">
        <v>2</v>
      </c>
      <c r="G174" s="306">
        <f>(COUNTIF(E174:E177,$F$402)+(COUNTIF(E174:E177,$F$401)*0.5))/(COUNTA(E174:E177)-COUNTIF(E174:E177,$F$403))</f>
        <v>0</v>
      </c>
      <c r="H174" s="302"/>
      <c r="I174" s="254">
        <v>4</v>
      </c>
      <c r="J174" s="202"/>
      <c r="K174" s="202"/>
      <c r="L174" s="202" t="s">
        <v>1397</v>
      </c>
      <c r="M174" s="202"/>
      <c r="N174" s="202" t="s">
        <v>1923</v>
      </c>
      <c r="O174" s="253"/>
    </row>
    <row r="175" spans="2:15" s="222" customFormat="1" ht="58" hidden="1" outlineLevel="2" x14ac:dyDescent="0.35">
      <c r="B175" s="309"/>
      <c r="C175" s="253" t="s">
        <v>317</v>
      </c>
      <c r="D175" s="253" t="s">
        <v>318</v>
      </c>
      <c r="E175" s="254" t="s">
        <v>20</v>
      </c>
      <c r="F175" s="305"/>
      <c r="G175" s="306"/>
      <c r="H175" s="302"/>
      <c r="I175" s="254">
        <v>4</v>
      </c>
      <c r="J175" s="202" t="s">
        <v>321</v>
      </c>
      <c r="K175" s="202" t="s">
        <v>2848</v>
      </c>
      <c r="L175" s="202"/>
      <c r="M175" s="202" t="s">
        <v>2372</v>
      </c>
      <c r="N175" s="202"/>
      <c r="O175" s="253"/>
    </row>
    <row r="176" spans="2:15" s="222" customFormat="1" ht="87" hidden="1" outlineLevel="2" x14ac:dyDescent="0.35">
      <c r="B176" s="309"/>
      <c r="C176" s="253" t="s">
        <v>319</v>
      </c>
      <c r="D176" s="253" t="s">
        <v>320</v>
      </c>
      <c r="E176" s="254" t="s">
        <v>20</v>
      </c>
      <c r="F176" s="305"/>
      <c r="G176" s="306"/>
      <c r="H176" s="302"/>
      <c r="I176" s="254">
        <v>4</v>
      </c>
      <c r="J176" s="202" t="s">
        <v>321</v>
      </c>
      <c r="K176" s="202"/>
      <c r="L176" s="202"/>
      <c r="M176" s="202" t="s">
        <v>2372</v>
      </c>
      <c r="N176" s="202"/>
      <c r="O176" s="253"/>
    </row>
    <row r="177" spans="2:15" s="222" customFormat="1" hidden="1" outlineLevel="2" x14ac:dyDescent="0.35">
      <c r="B177" s="309"/>
      <c r="C177" s="253" t="s">
        <v>322</v>
      </c>
      <c r="D177" s="253" t="s">
        <v>323</v>
      </c>
      <c r="E177" s="254" t="s">
        <v>20</v>
      </c>
      <c r="F177" s="305"/>
      <c r="G177" s="306"/>
      <c r="H177" s="302"/>
      <c r="I177" s="254">
        <v>4</v>
      </c>
      <c r="J177" s="202"/>
      <c r="K177" s="202"/>
      <c r="L177" s="202" t="s">
        <v>1396</v>
      </c>
      <c r="M177" s="202"/>
      <c r="N177" s="202" t="s">
        <v>1924</v>
      </c>
      <c r="O177" s="253"/>
    </row>
    <row r="178" spans="2:15" s="222" customFormat="1" hidden="1" outlineLevel="2" x14ac:dyDescent="0.35">
      <c r="B178" s="309"/>
      <c r="C178" s="253" t="s">
        <v>324</v>
      </c>
      <c r="D178" s="253" t="s">
        <v>325</v>
      </c>
      <c r="E178" s="254" t="s">
        <v>20</v>
      </c>
      <c r="F178" s="305">
        <v>3</v>
      </c>
      <c r="G178" s="306">
        <f>(COUNTIF(E178:E181,$F$402)+(COUNTIF(E178:E181,$F$401)*0.5))/(COUNTA(E178:E181)-COUNTIF(E178:E181,$F$403))</f>
        <v>0</v>
      </c>
      <c r="H178" s="302"/>
      <c r="I178" s="254">
        <v>5</v>
      </c>
      <c r="J178" s="202"/>
      <c r="K178" s="202" t="s">
        <v>2849</v>
      </c>
      <c r="L178" s="202"/>
      <c r="M178" s="202"/>
      <c r="N178" s="202" t="s">
        <v>1925</v>
      </c>
      <c r="O178" s="253"/>
    </row>
    <row r="179" spans="2:15" s="222" customFormat="1" ht="29" hidden="1" outlineLevel="2" x14ac:dyDescent="0.35">
      <c r="B179" s="309"/>
      <c r="C179" s="253" t="s">
        <v>326</v>
      </c>
      <c r="D179" s="253" t="s">
        <v>327</v>
      </c>
      <c r="E179" s="254" t="s">
        <v>20</v>
      </c>
      <c r="F179" s="305"/>
      <c r="G179" s="306"/>
      <c r="H179" s="302"/>
      <c r="I179" s="254">
        <v>5</v>
      </c>
      <c r="J179" s="202"/>
      <c r="K179" s="202" t="s">
        <v>2850</v>
      </c>
      <c r="L179" s="202" t="s">
        <v>1397</v>
      </c>
      <c r="M179" s="202"/>
      <c r="N179" s="202" t="s">
        <v>1926</v>
      </c>
      <c r="O179" s="253"/>
    </row>
    <row r="180" spans="2:15" s="222" customFormat="1" ht="29" hidden="1" outlineLevel="2" x14ac:dyDescent="0.35">
      <c r="B180" s="309"/>
      <c r="C180" s="253" t="s">
        <v>328</v>
      </c>
      <c r="D180" s="253" t="s">
        <v>329</v>
      </c>
      <c r="E180" s="254" t="s">
        <v>20</v>
      </c>
      <c r="F180" s="305"/>
      <c r="G180" s="306"/>
      <c r="H180" s="302"/>
      <c r="I180" s="254">
        <v>5</v>
      </c>
      <c r="J180" s="202"/>
      <c r="K180" s="202" t="s">
        <v>2851</v>
      </c>
      <c r="L180" s="202" t="s">
        <v>1405</v>
      </c>
      <c r="M180" s="202"/>
      <c r="N180" s="202"/>
      <c r="O180" s="253"/>
    </row>
    <row r="181" spans="2:15" s="222" customFormat="1" ht="58" hidden="1" outlineLevel="2" x14ac:dyDescent="0.35">
      <c r="B181" s="309"/>
      <c r="C181" s="253" t="s">
        <v>330</v>
      </c>
      <c r="D181" s="253" t="s">
        <v>331</v>
      </c>
      <c r="E181" s="254" t="s">
        <v>20</v>
      </c>
      <c r="F181" s="305"/>
      <c r="G181" s="306"/>
      <c r="H181" s="302"/>
      <c r="I181" s="254">
        <v>5</v>
      </c>
      <c r="J181" s="202" t="s">
        <v>332</v>
      </c>
      <c r="K181" s="202"/>
      <c r="L181" s="202"/>
      <c r="M181" s="202" t="s">
        <v>2373</v>
      </c>
      <c r="N181" s="202" t="s">
        <v>1927</v>
      </c>
      <c r="O181" s="253"/>
    </row>
    <row r="182" spans="2:15" s="222" customFormat="1" ht="29" hidden="1" outlineLevel="2" x14ac:dyDescent="0.35">
      <c r="B182" s="309"/>
      <c r="C182" s="253" t="s">
        <v>333</v>
      </c>
      <c r="D182" s="253" t="s">
        <v>334</v>
      </c>
      <c r="E182" s="254" t="s">
        <v>20</v>
      </c>
      <c r="F182" s="305">
        <v>4</v>
      </c>
      <c r="G182" s="306">
        <f>(COUNTIF(E182:E184,$F$402)+(COUNTIF(E182:E184,$F$401)*0.5))/(COUNTA(E182:E184)-COUNTIF(E182:E184,$F$403))</f>
        <v>0</v>
      </c>
      <c r="H182" s="302"/>
      <c r="I182" s="254">
        <v>6</v>
      </c>
      <c r="J182" s="202"/>
      <c r="K182" s="202" t="s">
        <v>2852</v>
      </c>
      <c r="L182" s="202"/>
      <c r="M182" s="202"/>
      <c r="N182" s="202"/>
      <c r="O182" s="253"/>
    </row>
    <row r="183" spans="2:15" s="222" customFormat="1" ht="29" hidden="1" outlineLevel="2" x14ac:dyDescent="0.35">
      <c r="B183" s="309"/>
      <c r="C183" s="253" t="s">
        <v>335</v>
      </c>
      <c r="D183" s="253" t="s">
        <v>336</v>
      </c>
      <c r="E183" s="254" t="s">
        <v>20</v>
      </c>
      <c r="F183" s="305"/>
      <c r="G183" s="306"/>
      <c r="H183" s="302"/>
      <c r="I183" s="254">
        <v>6</v>
      </c>
      <c r="J183" s="202"/>
      <c r="K183" s="202" t="s">
        <v>2853</v>
      </c>
      <c r="L183" s="202" t="s">
        <v>1395</v>
      </c>
      <c r="M183" s="202"/>
      <c r="N183" s="202"/>
      <c r="O183" s="253"/>
    </row>
    <row r="184" spans="2:15" s="222" customFormat="1" ht="29" hidden="1" outlineLevel="2" x14ac:dyDescent="0.35">
      <c r="B184" s="309"/>
      <c r="C184" s="253" t="s">
        <v>337</v>
      </c>
      <c r="D184" s="253" t="s">
        <v>338</v>
      </c>
      <c r="E184" s="254" t="s">
        <v>20</v>
      </c>
      <c r="F184" s="305"/>
      <c r="G184" s="306"/>
      <c r="H184" s="302"/>
      <c r="I184" s="254">
        <v>6</v>
      </c>
      <c r="J184" s="202"/>
      <c r="K184" s="202" t="s">
        <v>2854</v>
      </c>
      <c r="L184" s="202" t="s">
        <v>1403</v>
      </c>
      <c r="M184" s="202"/>
      <c r="N184" s="202"/>
      <c r="O184" s="253"/>
    </row>
    <row r="185" spans="2:15" s="222" customFormat="1" ht="29" hidden="1" outlineLevel="1" x14ac:dyDescent="0.35">
      <c r="B185" s="314" t="str">
        <f>Heatmap!G18</f>
        <v>Тестирование на проникновение перед внедрением приложений в продуктив</v>
      </c>
      <c r="C185" s="253" t="s">
        <v>339</v>
      </c>
      <c r="D185" s="253" t="s">
        <v>340</v>
      </c>
      <c r="E185" s="254" t="s">
        <v>13</v>
      </c>
      <c r="F185" s="137">
        <v>0</v>
      </c>
      <c r="G185" s="163">
        <f>(COUNTIF(E185:E185,$E$399))/COUNTA(E185:E185)</f>
        <v>1</v>
      </c>
      <c r="H185" s="302">
        <f>SUM(G186:G190)/3</f>
        <v>0</v>
      </c>
      <c r="I185" s="254">
        <v>0</v>
      </c>
      <c r="J185" s="202"/>
      <c r="K185" s="202"/>
      <c r="L185" s="202" t="s">
        <v>1402</v>
      </c>
      <c r="M185" s="202" t="s">
        <v>2884</v>
      </c>
      <c r="N185" s="202" t="s">
        <v>1928</v>
      </c>
      <c r="O185" s="253"/>
    </row>
    <row r="186" spans="2:15" s="222" customFormat="1" ht="29" hidden="1" outlineLevel="2" x14ac:dyDescent="0.35">
      <c r="B186" s="314"/>
      <c r="C186" s="253" t="s">
        <v>341</v>
      </c>
      <c r="D186" s="253" t="s">
        <v>342</v>
      </c>
      <c r="E186" s="254" t="s">
        <v>20</v>
      </c>
      <c r="F186" s="305">
        <v>1</v>
      </c>
      <c r="G186" s="306">
        <f>(COUNTIF(E186:E188,$F$402)+(COUNTIF(E186:E188,$F$401)*0.5))/(COUNTA(E186:E188)-COUNTIF(E186:E188,$F$403))</f>
        <v>0</v>
      </c>
      <c r="H186" s="302"/>
      <c r="I186" s="254">
        <v>1</v>
      </c>
      <c r="J186" s="202"/>
      <c r="K186" s="202"/>
      <c r="L186" s="202" t="s">
        <v>1402</v>
      </c>
      <c r="M186" s="202" t="s">
        <v>2884</v>
      </c>
      <c r="N186" s="202" t="s">
        <v>1928</v>
      </c>
      <c r="O186" s="253"/>
    </row>
    <row r="187" spans="2:15" s="222" customFormat="1" ht="29" hidden="1" outlineLevel="2" x14ac:dyDescent="0.35">
      <c r="B187" s="314"/>
      <c r="C187" s="253" t="s">
        <v>344</v>
      </c>
      <c r="D187" s="253" t="s">
        <v>1459</v>
      </c>
      <c r="E187" s="254" t="s">
        <v>20</v>
      </c>
      <c r="F187" s="305"/>
      <c r="G187" s="306"/>
      <c r="H187" s="302"/>
      <c r="I187" s="254">
        <v>1</v>
      </c>
      <c r="J187" s="202"/>
      <c r="K187" s="202"/>
      <c r="L187" s="202" t="s">
        <v>1861</v>
      </c>
      <c r="M187" s="202" t="s">
        <v>2884</v>
      </c>
      <c r="N187" s="202"/>
      <c r="O187" s="253"/>
    </row>
    <row r="188" spans="2:15" s="222" customFormat="1" ht="29" hidden="1" outlineLevel="2" x14ac:dyDescent="0.35">
      <c r="B188" s="314"/>
      <c r="C188" s="253" t="s">
        <v>345</v>
      </c>
      <c r="D188" s="253" t="s">
        <v>1460</v>
      </c>
      <c r="E188" s="254" t="s">
        <v>20</v>
      </c>
      <c r="F188" s="305"/>
      <c r="G188" s="306"/>
      <c r="H188" s="302"/>
      <c r="I188" s="254">
        <v>1</v>
      </c>
      <c r="J188" s="202" t="s">
        <v>735</v>
      </c>
      <c r="K188" s="202"/>
      <c r="L188" s="202" t="s">
        <v>1861</v>
      </c>
      <c r="M188" s="202" t="s">
        <v>2884</v>
      </c>
      <c r="N188" s="202"/>
      <c r="O188" s="253"/>
    </row>
    <row r="189" spans="2:15" s="222" customFormat="1" ht="29" hidden="1" outlineLevel="2" x14ac:dyDescent="0.35">
      <c r="B189" s="314"/>
      <c r="C189" s="253" t="s">
        <v>346</v>
      </c>
      <c r="D189" s="253" t="s">
        <v>347</v>
      </c>
      <c r="E189" s="254" t="s">
        <v>20</v>
      </c>
      <c r="F189" s="137">
        <v>2</v>
      </c>
      <c r="G189" s="163">
        <f>(COUNTIF(E189,$F$402)+(COUNTIF(E189,$F$401)*0.5))/COUNTA(E189)</f>
        <v>0</v>
      </c>
      <c r="H189" s="302"/>
      <c r="I189" s="254">
        <v>2</v>
      </c>
      <c r="J189" s="202"/>
      <c r="K189" s="202"/>
      <c r="L189" s="202"/>
      <c r="M189" s="202" t="s">
        <v>2392</v>
      </c>
      <c r="N189" s="202" t="s">
        <v>1928</v>
      </c>
      <c r="O189" s="253"/>
    </row>
    <row r="190" spans="2:15" s="222" customFormat="1" ht="43.5" hidden="1" outlineLevel="2" x14ac:dyDescent="0.35">
      <c r="B190" s="314"/>
      <c r="C190" s="253" t="s">
        <v>348</v>
      </c>
      <c r="D190" s="253" t="s">
        <v>1406</v>
      </c>
      <c r="E190" s="254" t="s">
        <v>20</v>
      </c>
      <c r="F190" s="137">
        <v>4</v>
      </c>
      <c r="G190" s="163">
        <f>(COUNTIF(E190,$F$402)+(COUNTIF(E190,$F$401)*0.5))/COUNTA(E190)</f>
        <v>0</v>
      </c>
      <c r="H190" s="302"/>
      <c r="I190" s="254">
        <v>6</v>
      </c>
      <c r="J190" s="202"/>
      <c r="K190" s="202"/>
      <c r="L190" s="202"/>
      <c r="M190" s="202"/>
      <c r="N190" s="202"/>
      <c r="O190" s="253"/>
    </row>
    <row r="191" spans="2:15" ht="43.5" hidden="1" outlineLevel="1" x14ac:dyDescent="0.35">
      <c r="B191" s="309" t="str">
        <f>Heatmap!G19</f>
        <v>Функциональное ИБ-тестирование</v>
      </c>
      <c r="C191" s="212" t="s">
        <v>349</v>
      </c>
      <c r="D191" s="212" t="s">
        <v>350</v>
      </c>
      <c r="E191" s="213" t="s">
        <v>13</v>
      </c>
      <c r="F191" s="179">
        <v>0</v>
      </c>
      <c r="G191" s="163">
        <f>(COUNTIF(E191:E191,$E$399))/COUNTA(E191:E191)</f>
        <v>1</v>
      </c>
      <c r="H191" s="302">
        <f>SUM(G192:G195)/3</f>
        <v>0</v>
      </c>
      <c r="I191" s="220">
        <v>0</v>
      </c>
      <c r="J191" s="214"/>
      <c r="K191" s="214" t="s">
        <v>2855</v>
      </c>
      <c r="L191" s="214" t="s">
        <v>1395</v>
      </c>
      <c r="M191" s="202" t="s">
        <v>2391</v>
      </c>
      <c r="N191" s="214" t="s">
        <v>1929</v>
      </c>
      <c r="O191" s="212"/>
    </row>
    <row r="192" spans="2:15" s="222" customFormat="1" hidden="1" outlineLevel="2" x14ac:dyDescent="0.35">
      <c r="B192" s="309"/>
      <c r="C192" s="253" t="s">
        <v>351</v>
      </c>
      <c r="D192" s="253" t="s">
        <v>352</v>
      </c>
      <c r="E192" s="254" t="s">
        <v>20</v>
      </c>
      <c r="F192" s="137">
        <v>1</v>
      </c>
      <c r="G192" s="163">
        <f>(COUNTIF(E192,$F$402)+(COUNTIF(E192,$F$401)*0.5))/COUNTA(E192)</f>
        <v>0</v>
      </c>
      <c r="H192" s="302"/>
      <c r="I192" s="254">
        <v>1</v>
      </c>
      <c r="J192" s="202"/>
      <c r="K192" s="202"/>
      <c r="L192" s="202" t="s">
        <v>1404</v>
      </c>
      <c r="M192" s="202"/>
      <c r="N192" s="202"/>
      <c r="O192" s="253"/>
    </row>
    <row r="193" spans="2:15" s="222" customFormat="1" ht="29" hidden="1" outlineLevel="2" x14ac:dyDescent="0.35">
      <c r="B193" s="309"/>
      <c r="C193" s="253" t="s">
        <v>354</v>
      </c>
      <c r="D193" s="253" t="s">
        <v>355</v>
      </c>
      <c r="E193" s="254" t="s">
        <v>20</v>
      </c>
      <c r="F193" s="305">
        <v>2</v>
      </c>
      <c r="G193" s="306">
        <f>(COUNTIF(E193:E194,$F$402)+(COUNTIF(E193:E194,$F$401)*0.5))/(COUNTA(E193:E194)-COUNTIF(E193:E194,$F$403))</f>
        <v>0</v>
      </c>
      <c r="H193" s="302"/>
      <c r="I193" s="254">
        <v>2</v>
      </c>
      <c r="J193" s="202" t="s">
        <v>732</v>
      </c>
      <c r="K193" s="202"/>
      <c r="L193" s="202" t="s">
        <v>743</v>
      </c>
      <c r="M193" s="202" t="s">
        <v>2390</v>
      </c>
      <c r="N193" s="202" t="s">
        <v>1929</v>
      </c>
      <c r="O193" s="253"/>
    </row>
    <row r="194" spans="2:15" s="222" customFormat="1" ht="29" hidden="1" outlineLevel="2" x14ac:dyDescent="0.35">
      <c r="B194" s="309"/>
      <c r="C194" s="253" t="s">
        <v>356</v>
      </c>
      <c r="D194" s="253" t="s">
        <v>357</v>
      </c>
      <c r="E194" s="254" t="s">
        <v>20</v>
      </c>
      <c r="F194" s="305"/>
      <c r="G194" s="306"/>
      <c r="H194" s="302"/>
      <c r="I194" s="254">
        <v>2</v>
      </c>
      <c r="J194" s="202" t="s">
        <v>733</v>
      </c>
      <c r="K194" s="202"/>
      <c r="L194" s="202" t="s">
        <v>1404</v>
      </c>
      <c r="M194" s="202"/>
      <c r="N194" s="202" t="s">
        <v>1930</v>
      </c>
      <c r="O194" s="247"/>
    </row>
    <row r="195" spans="2:15" s="222" customFormat="1" ht="29" hidden="1" outlineLevel="2" x14ac:dyDescent="0.35">
      <c r="B195" s="309"/>
      <c r="C195" s="253" t="s">
        <v>358</v>
      </c>
      <c r="D195" s="253" t="s">
        <v>1461</v>
      </c>
      <c r="E195" s="254" t="s">
        <v>20</v>
      </c>
      <c r="F195" s="137">
        <v>3</v>
      </c>
      <c r="G195" s="163">
        <f>(COUNTIF(E195,$F$402)+(COUNTIF(E195,$F$401)*0.5))/COUNTA(E195)</f>
        <v>0</v>
      </c>
      <c r="H195" s="302"/>
      <c r="I195" s="254">
        <v>6</v>
      </c>
      <c r="J195" s="202" t="s">
        <v>733</v>
      </c>
      <c r="K195" s="202"/>
      <c r="L195" s="202" t="s">
        <v>1859</v>
      </c>
      <c r="M195" s="202"/>
      <c r="N195" s="202" t="s">
        <v>1930</v>
      </c>
      <c r="O195" s="247"/>
    </row>
    <row r="196" spans="2:15" s="222" customFormat="1" ht="58" hidden="1" outlineLevel="1" x14ac:dyDescent="0.35">
      <c r="B196" s="314" t="str">
        <f>Heatmap!G21</f>
        <v>Анализ инфраструктуры PREPROD среды на уязвимости</v>
      </c>
      <c r="C196" s="253" t="s">
        <v>359</v>
      </c>
      <c r="D196" s="253" t="s">
        <v>360</v>
      </c>
      <c r="E196" s="254" t="s">
        <v>13</v>
      </c>
      <c r="F196" s="137">
        <v>0</v>
      </c>
      <c r="G196" s="163">
        <f>(COUNTIF(E196:E196,$E$399))/COUNTA(E196:E196)</f>
        <v>1</v>
      </c>
      <c r="H196" s="302">
        <f>SUM(G197:G207)/4</f>
        <v>0</v>
      </c>
      <c r="I196" s="254" t="e">
        <f>'Пирамида зрелости'!#REF!</f>
        <v>#REF!</v>
      </c>
      <c r="J196" s="202"/>
      <c r="K196" s="202" t="s">
        <v>2856</v>
      </c>
      <c r="L196" s="202"/>
      <c r="M196" s="202"/>
      <c r="N196" s="202" t="s">
        <v>1931</v>
      </c>
      <c r="O196" s="253"/>
    </row>
    <row r="197" spans="2:15" s="222" customFormat="1" ht="43.5" hidden="1" outlineLevel="2" x14ac:dyDescent="0.35">
      <c r="B197" s="314"/>
      <c r="C197" s="253" t="s">
        <v>361</v>
      </c>
      <c r="D197" s="253" t="s">
        <v>362</v>
      </c>
      <c r="E197" s="254" t="s">
        <v>20</v>
      </c>
      <c r="F197" s="305">
        <v>1</v>
      </c>
      <c r="G197" s="306">
        <f>(COUNTIF(E197:E198,$F$402)+(COUNTIF(E197:E198,$F$401)*0.5))/(COUNTA(E197:E198)-COUNTIF(E197:E198,$F$403))</f>
        <v>0</v>
      </c>
      <c r="H197" s="302"/>
      <c r="I197" s="254" t="e">
        <f>'Пирамида зрелости'!#REF!</f>
        <v>#REF!</v>
      </c>
      <c r="J197" s="202"/>
      <c r="K197" s="202"/>
      <c r="L197" s="202"/>
      <c r="M197" s="202"/>
      <c r="N197" s="202"/>
      <c r="O197" s="253"/>
    </row>
    <row r="198" spans="2:15" s="222" customFormat="1" ht="29" hidden="1" outlineLevel="2" x14ac:dyDescent="0.35">
      <c r="B198" s="314"/>
      <c r="C198" s="253" t="s">
        <v>363</v>
      </c>
      <c r="D198" s="253" t="s">
        <v>1407</v>
      </c>
      <c r="E198" s="254" t="s">
        <v>20</v>
      </c>
      <c r="F198" s="305"/>
      <c r="G198" s="306"/>
      <c r="H198" s="302"/>
      <c r="I198" s="254" t="e">
        <f>'Пирамида зрелости'!#REF!</f>
        <v>#REF!</v>
      </c>
      <c r="J198" s="202"/>
      <c r="K198" s="202" t="s">
        <v>175</v>
      </c>
      <c r="L198" s="202" t="s">
        <v>1862</v>
      </c>
      <c r="M198" s="202"/>
      <c r="N198" s="202" t="s">
        <v>1893</v>
      </c>
      <c r="O198" s="253"/>
    </row>
    <row r="199" spans="2:15" s="222" customFormat="1" ht="43.5" hidden="1" outlineLevel="2" x14ac:dyDescent="0.35">
      <c r="B199" s="314"/>
      <c r="C199" s="253" t="s">
        <v>364</v>
      </c>
      <c r="D199" s="253" t="s">
        <v>365</v>
      </c>
      <c r="E199" s="254" t="s">
        <v>20</v>
      </c>
      <c r="F199" s="305">
        <v>2</v>
      </c>
      <c r="G199" s="306">
        <f>(COUNTIF(E199:E201,$F$402)+(COUNTIF(E199:E201,$F$401)*0.5))/(COUNTA(E199:E201)-COUNTIF(E199:E201,$F$403))</f>
        <v>0</v>
      </c>
      <c r="H199" s="302"/>
      <c r="I199" s="254" t="e">
        <f>'Пирамида зрелости'!#REF!</f>
        <v>#REF!</v>
      </c>
      <c r="J199" s="202"/>
      <c r="K199" s="202"/>
      <c r="L199" s="202"/>
      <c r="M199" s="202"/>
      <c r="N199" s="202" t="s">
        <v>1931</v>
      </c>
      <c r="O199" s="253"/>
    </row>
    <row r="200" spans="2:15" s="222" customFormat="1" ht="29" hidden="1" outlineLevel="2" x14ac:dyDescent="0.35">
      <c r="B200" s="314"/>
      <c r="C200" s="253" t="s">
        <v>366</v>
      </c>
      <c r="D200" s="253" t="s">
        <v>367</v>
      </c>
      <c r="E200" s="254" t="s">
        <v>20</v>
      </c>
      <c r="F200" s="305"/>
      <c r="G200" s="306"/>
      <c r="H200" s="302"/>
      <c r="I200" s="254" t="e">
        <f>'Пирамида зрелости'!#REF!</f>
        <v>#REF!</v>
      </c>
      <c r="J200" s="202" t="s">
        <v>2894</v>
      </c>
      <c r="K200" s="202"/>
      <c r="L200" s="202"/>
      <c r="M200" s="202"/>
      <c r="N200" s="202"/>
      <c r="O200" s="253"/>
    </row>
    <row r="201" spans="2:15" s="222" customFormat="1" ht="43.5" hidden="1" outlineLevel="2" x14ac:dyDescent="0.35">
      <c r="B201" s="314"/>
      <c r="C201" s="253" t="s">
        <v>368</v>
      </c>
      <c r="D201" s="253" t="s">
        <v>369</v>
      </c>
      <c r="E201" s="254" t="s">
        <v>20</v>
      </c>
      <c r="F201" s="305"/>
      <c r="G201" s="306"/>
      <c r="H201" s="302"/>
      <c r="I201" s="254" t="e">
        <f>'Пирамида зрелости'!#REF!</f>
        <v>#REF!</v>
      </c>
      <c r="J201" s="202"/>
      <c r="K201" s="202"/>
      <c r="L201" s="202" t="s">
        <v>1863</v>
      </c>
      <c r="M201" s="202"/>
      <c r="N201" s="202" t="s">
        <v>1893</v>
      </c>
      <c r="O201" s="253"/>
    </row>
    <row r="202" spans="2:15" s="222" customFormat="1" ht="29" hidden="1" outlineLevel="2" x14ac:dyDescent="0.35">
      <c r="B202" s="314"/>
      <c r="C202" s="253" t="s">
        <v>370</v>
      </c>
      <c r="D202" s="253" t="s">
        <v>371</v>
      </c>
      <c r="E202" s="254" t="s">
        <v>20</v>
      </c>
      <c r="F202" s="305">
        <v>3</v>
      </c>
      <c r="G202" s="306">
        <f>(COUNTIF(E202:E205,$F$402)+(COUNTIF(E202:E205,$F$401)*0.5))/(COUNTA(E202:E205)-COUNTIF(E202:E205,$F$403))</f>
        <v>0</v>
      </c>
      <c r="H202" s="302"/>
      <c r="I202" s="254" t="e">
        <f>'Пирамида зрелости'!#REF!</f>
        <v>#REF!</v>
      </c>
      <c r="J202" s="202"/>
      <c r="K202" s="202"/>
      <c r="L202" s="202"/>
      <c r="M202" s="202"/>
      <c r="N202" s="202" t="s">
        <v>1931</v>
      </c>
      <c r="O202" s="253"/>
    </row>
    <row r="203" spans="2:15" s="222" customFormat="1" ht="43.5" hidden="1" outlineLevel="2" x14ac:dyDescent="0.35">
      <c r="B203" s="314"/>
      <c r="C203" s="253" t="s">
        <v>372</v>
      </c>
      <c r="D203" s="253" t="s">
        <v>373</v>
      </c>
      <c r="E203" s="254" t="s">
        <v>20</v>
      </c>
      <c r="F203" s="305"/>
      <c r="G203" s="306"/>
      <c r="H203" s="302"/>
      <c r="I203" s="254" t="e">
        <f>'Пирамида зрелости'!#REF!</f>
        <v>#REF!</v>
      </c>
      <c r="J203" s="202"/>
      <c r="K203" s="202"/>
      <c r="L203" s="202"/>
      <c r="M203" s="202"/>
      <c r="N203" s="202" t="s">
        <v>1893</v>
      </c>
      <c r="O203" s="253"/>
    </row>
    <row r="204" spans="2:15" s="222" customFormat="1" ht="29" hidden="1" outlineLevel="2" x14ac:dyDescent="0.35">
      <c r="B204" s="314"/>
      <c r="C204" s="253" t="s">
        <v>374</v>
      </c>
      <c r="D204" s="253" t="s">
        <v>375</v>
      </c>
      <c r="E204" s="254" t="s">
        <v>20</v>
      </c>
      <c r="F204" s="305"/>
      <c r="G204" s="306"/>
      <c r="H204" s="302"/>
      <c r="I204" s="254" t="e">
        <f>'Пирамида зрелости'!#REF!</f>
        <v>#REF!</v>
      </c>
      <c r="J204" s="202"/>
      <c r="K204" s="202"/>
      <c r="L204" s="202"/>
      <c r="M204" s="202"/>
      <c r="N204" s="202"/>
      <c r="O204" s="253"/>
    </row>
    <row r="205" spans="2:15" s="222" customFormat="1" ht="29" hidden="1" outlineLevel="2" x14ac:dyDescent="0.35">
      <c r="B205" s="314"/>
      <c r="C205" s="253" t="s">
        <v>376</v>
      </c>
      <c r="D205" s="253" t="s">
        <v>377</v>
      </c>
      <c r="E205" s="254" t="s">
        <v>20</v>
      </c>
      <c r="F205" s="305"/>
      <c r="G205" s="306"/>
      <c r="H205" s="302"/>
      <c r="I205" s="254" t="e">
        <f>'Пирамида зрелости'!#REF!</f>
        <v>#REF!</v>
      </c>
      <c r="J205" s="202"/>
      <c r="K205" s="202"/>
      <c r="L205" s="202"/>
      <c r="M205" s="202"/>
      <c r="N205" s="202"/>
      <c r="O205" s="253"/>
    </row>
    <row r="206" spans="2:15" s="222" customFormat="1" ht="43.5" hidden="1" outlineLevel="2" x14ac:dyDescent="0.35">
      <c r="B206" s="314"/>
      <c r="C206" s="253" t="s">
        <v>378</v>
      </c>
      <c r="D206" s="253" t="s">
        <v>379</v>
      </c>
      <c r="E206" s="254" t="s">
        <v>20</v>
      </c>
      <c r="F206" s="305">
        <v>4</v>
      </c>
      <c r="G206" s="306">
        <f>(COUNTIF(E206:E207,$F$402)+(COUNTIF(E206:E207,$F$401)*0.5))/(COUNTA(E206:E207)-COUNTIF(E206:E207,$F$403))</f>
        <v>0</v>
      </c>
      <c r="H206" s="302"/>
      <c r="I206" s="254" t="e">
        <f>'Пирамида зрелости'!#REF!</f>
        <v>#REF!</v>
      </c>
      <c r="J206" s="202"/>
      <c r="K206" s="202"/>
      <c r="L206" s="202"/>
      <c r="M206" s="202"/>
      <c r="N206" s="202"/>
      <c r="O206" s="253"/>
    </row>
    <row r="207" spans="2:15" s="222" customFormat="1" ht="29" hidden="1" outlineLevel="2" x14ac:dyDescent="0.35">
      <c r="B207" s="314"/>
      <c r="C207" s="253" t="s">
        <v>380</v>
      </c>
      <c r="D207" s="253" t="s">
        <v>1387</v>
      </c>
      <c r="E207" s="254" t="s">
        <v>20</v>
      </c>
      <c r="F207" s="305"/>
      <c r="G207" s="306"/>
      <c r="H207" s="302"/>
      <c r="I207" s="254" t="e">
        <f>'Пирамида зрелости'!#REF!</f>
        <v>#REF!</v>
      </c>
      <c r="J207" s="202"/>
      <c r="K207" s="202"/>
      <c r="L207" s="202" t="s">
        <v>1864</v>
      </c>
      <c r="M207" s="202"/>
      <c r="N207" s="202"/>
      <c r="O207" s="253"/>
    </row>
    <row r="208" spans="2:15" s="222" customFormat="1" hidden="1" outlineLevel="1" x14ac:dyDescent="0.35">
      <c r="B208" s="314" t="str">
        <f>Heatmap!G20</f>
        <v>Контроль безопасности манифестов (k8s, terraform и т.д.)</v>
      </c>
      <c r="C208" s="253" t="s">
        <v>381</v>
      </c>
      <c r="D208" s="253" t="s">
        <v>382</v>
      </c>
      <c r="E208" s="254" t="s">
        <v>13</v>
      </c>
      <c r="F208" s="137">
        <v>0</v>
      </c>
      <c r="G208" s="163">
        <f>(COUNTIF(E208:E208,$E$399))/COUNTA(E208:E208)</f>
        <v>1</v>
      </c>
      <c r="H208" s="302">
        <f>SUM(G209:G210)/2</f>
        <v>0</v>
      </c>
      <c r="I208" s="254">
        <v>0</v>
      </c>
      <c r="J208" s="202"/>
      <c r="K208" s="202"/>
      <c r="L208" s="202" t="s">
        <v>1865</v>
      </c>
      <c r="M208" s="202"/>
      <c r="N208" s="202" t="s">
        <v>1932</v>
      </c>
      <c r="O208" s="253"/>
    </row>
    <row r="209" spans="2:15" s="222" customFormat="1" hidden="1" outlineLevel="2" x14ac:dyDescent="0.35">
      <c r="B209" s="314"/>
      <c r="C209" s="253" t="s">
        <v>383</v>
      </c>
      <c r="D209" s="253" t="s">
        <v>384</v>
      </c>
      <c r="E209" s="254" t="s">
        <v>20</v>
      </c>
      <c r="F209" s="137">
        <v>1</v>
      </c>
      <c r="G209" s="163">
        <f>(COUNTIF(E209,$F$402)+(COUNTIF(E209,$F$401)*0.5))/COUNTA(E209)</f>
        <v>0</v>
      </c>
      <c r="H209" s="302"/>
      <c r="I209" s="254">
        <v>2</v>
      </c>
      <c r="J209" s="202"/>
      <c r="K209" s="202"/>
      <c r="L209" s="202"/>
      <c r="M209" s="202"/>
      <c r="N209" s="202" t="s">
        <v>1932</v>
      </c>
      <c r="O209" s="253"/>
    </row>
    <row r="210" spans="2:15" s="222" customFormat="1" ht="27.5" hidden="1" customHeight="1" outlineLevel="2" x14ac:dyDescent="0.35">
      <c r="B210" s="314"/>
      <c r="C210" s="253" t="s">
        <v>385</v>
      </c>
      <c r="D210" s="253" t="s">
        <v>386</v>
      </c>
      <c r="E210" s="254" t="s">
        <v>20</v>
      </c>
      <c r="F210" s="137">
        <v>2</v>
      </c>
      <c r="G210" s="163">
        <f>(COUNTIF(E210,$F$402)+(COUNTIF(E210,$F$401)*0.5))/COUNTA(E210)</f>
        <v>0</v>
      </c>
      <c r="H210" s="302"/>
      <c r="I210" s="254">
        <v>3</v>
      </c>
      <c r="J210" s="202" t="s">
        <v>387</v>
      </c>
      <c r="K210" s="202"/>
      <c r="L210" s="202"/>
      <c r="M210" s="202"/>
      <c r="N210" s="202" t="s">
        <v>1932</v>
      </c>
      <c r="O210" s="253"/>
    </row>
    <row r="211" spans="2:15" ht="23.5" collapsed="1" x14ac:dyDescent="0.35">
      <c r="B211" s="322" t="s">
        <v>388</v>
      </c>
      <c r="C211" s="322"/>
      <c r="D211" s="322"/>
      <c r="E211" s="243"/>
      <c r="F211" s="243"/>
      <c r="G211" s="243"/>
      <c r="H211" s="243"/>
      <c r="I211" s="243"/>
      <c r="J211" s="243"/>
      <c r="K211" s="244"/>
      <c r="L211" s="245"/>
      <c r="M211" s="246"/>
      <c r="N211" s="243"/>
      <c r="O211" s="243"/>
    </row>
    <row r="212" spans="2:15" hidden="1" outlineLevel="1" x14ac:dyDescent="0.35">
      <c r="B212" s="310" t="str">
        <f>Heatmap!G22</f>
        <v>Управление секретами</v>
      </c>
      <c r="C212" s="212" t="s">
        <v>389</v>
      </c>
      <c r="D212" s="212" t="s">
        <v>390</v>
      </c>
      <c r="E212" s="213" t="s">
        <v>13</v>
      </c>
      <c r="F212" s="179">
        <v>0</v>
      </c>
      <c r="G212" s="163">
        <f>(COUNTIF(E212:E212,$E$399))/COUNTA(E212:E212)</f>
        <v>1</v>
      </c>
      <c r="H212" s="302">
        <f>SUM(G213:G222)/4</f>
        <v>0</v>
      </c>
      <c r="I212" s="213">
        <v>0</v>
      </c>
      <c r="J212" s="214"/>
      <c r="K212" s="214"/>
      <c r="L212" s="214"/>
      <c r="M212" s="202" t="s">
        <v>2382</v>
      </c>
      <c r="N212" s="214" t="s">
        <v>1903</v>
      </c>
      <c r="O212" s="212"/>
    </row>
    <row r="213" spans="2:15" s="222" customFormat="1" ht="29" hidden="1" outlineLevel="2" x14ac:dyDescent="0.35">
      <c r="B213" s="310"/>
      <c r="C213" s="253" t="s">
        <v>392</v>
      </c>
      <c r="D213" s="253" t="s">
        <v>393</v>
      </c>
      <c r="E213" s="254" t="s">
        <v>20</v>
      </c>
      <c r="F213" s="305">
        <v>1</v>
      </c>
      <c r="G213" s="306">
        <f>(COUNTIF(E213:E214,$F$402)+(COUNTIF(E213:E214,$F$401)*0.5))/(COUNTA(E213:E214)-COUNTIF(E213:E214,$F$403))</f>
        <v>0</v>
      </c>
      <c r="H213" s="302"/>
      <c r="I213" s="254">
        <v>1</v>
      </c>
      <c r="J213" s="202"/>
      <c r="K213" s="202" t="s">
        <v>2831</v>
      </c>
      <c r="L213" s="202"/>
      <c r="M213" s="202"/>
      <c r="N213" s="202"/>
      <c r="O213" s="253"/>
    </row>
    <row r="214" spans="2:15" s="222" customFormat="1" ht="29" hidden="1" outlineLevel="2" x14ac:dyDescent="0.35">
      <c r="B214" s="310"/>
      <c r="C214" s="253" t="s">
        <v>394</v>
      </c>
      <c r="D214" s="253" t="s">
        <v>395</v>
      </c>
      <c r="E214" s="254" t="s">
        <v>20</v>
      </c>
      <c r="F214" s="305"/>
      <c r="G214" s="306"/>
      <c r="H214" s="302"/>
      <c r="I214" s="254">
        <v>1</v>
      </c>
      <c r="J214" s="202" t="s">
        <v>1365</v>
      </c>
      <c r="K214" s="202"/>
      <c r="L214" s="202"/>
      <c r="M214" s="202"/>
      <c r="N214" s="202" t="s">
        <v>1892</v>
      </c>
      <c r="O214" s="253"/>
    </row>
    <row r="215" spans="2:15" s="222" customFormat="1" hidden="1" outlineLevel="2" x14ac:dyDescent="0.35">
      <c r="B215" s="310"/>
      <c r="C215" s="253" t="s">
        <v>396</v>
      </c>
      <c r="D215" s="253" t="s">
        <v>397</v>
      </c>
      <c r="E215" s="254" t="s">
        <v>20</v>
      </c>
      <c r="F215" s="305">
        <v>2</v>
      </c>
      <c r="G215" s="306">
        <f>(COUNTIF(E215:E216,$F$402)+(COUNTIF(E215:E216,$F$401)*0.5))/(COUNTA(E215:E216)-COUNTIF(E215:E216,$F$403))</f>
        <v>0</v>
      </c>
      <c r="H215" s="302"/>
      <c r="I215" s="254">
        <v>2</v>
      </c>
      <c r="J215" s="202"/>
      <c r="K215" s="202" t="s">
        <v>2831</v>
      </c>
      <c r="L215" s="202"/>
      <c r="M215" s="202" t="s">
        <v>2383</v>
      </c>
      <c r="N215" s="202" t="s">
        <v>1903</v>
      </c>
      <c r="O215" s="253"/>
    </row>
    <row r="216" spans="2:15" s="222" customFormat="1" ht="58" hidden="1" outlineLevel="2" x14ac:dyDescent="0.35">
      <c r="B216" s="310"/>
      <c r="C216" s="253" t="s">
        <v>398</v>
      </c>
      <c r="D216" s="253" t="s">
        <v>399</v>
      </c>
      <c r="E216" s="254" t="s">
        <v>20</v>
      </c>
      <c r="F216" s="305"/>
      <c r="G216" s="306"/>
      <c r="H216" s="302"/>
      <c r="I216" s="254">
        <v>2</v>
      </c>
      <c r="J216" s="202"/>
      <c r="K216" s="202"/>
      <c r="L216" s="202"/>
      <c r="M216" s="202"/>
      <c r="N216" s="202" t="s">
        <v>1892</v>
      </c>
      <c r="O216" s="253"/>
    </row>
    <row r="217" spans="2:15" s="222" customFormat="1" ht="29" hidden="1" outlineLevel="2" x14ac:dyDescent="0.35">
      <c r="B217" s="310"/>
      <c r="C217" s="253" t="s">
        <v>400</v>
      </c>
      <c r="D217" s="253" t="s">
        <v>401</v>
      </c>
      <c r="E217" s="254" t="s">
        <v>20</v>
      </c>
      <c r="F217" s="305">
        <v>3</v>
      </c>
      <c r="G217" s="306">
        <f>(COUNTIF(E217:E219,$F$402)+(COUNTIF(E217:E219,$F$401)*0.5))/(COUNTA(E217:E219)-COUNTIF(E217:E219,$F$403))</f>
        <v>0</v>
      </c>
      <c r="H217" s="302"/>
      <c r="I217" s="254">
        <v>3</v>
      </c>
      <c r="J217" s="202"/>
      <c r="K217" s="202"/>
      <c r="L217" s="202"/>
      <c r="M217" s="202" t="s">
        <v>2383</v>
      </c>
      <c r="N217" s="202" t="s">
        <v>1903</v>
      </c>
      <c r="O217" s="253"/>
    </row>
    <row r="218" spans="2:15" s="222" customFormat="1" ht="29" hidden="1" outlineLevel="2" x14ac:dyDescent="0.35">
      <c r="B218" s="310"/>
      <c r="C218" s="253" t="s">
        <v>402</v>
      </c>
      <c r="D218" s="253" t="s">
        <v>2352</v>
      </c>
      <c r="E218" s="254" t="s">
        <v>20</v>
      </c>
      <c r="F218" s="305"/>
      <c r="G218" s="306"/>
      <c r="H218" s="302"/>
      <c r="I218" s="254">
        <v>3</v>
      </c>
      <c r="J218" s="202"/>
      <c r="K218" s="202"/>
      <c r="L218" s="202"/>
      <c r="M218" s="202"/>
      <c r="N218" s="202"/>
      <c r="O218" s="253"/>
    </row>
    <row r="219" spans="2:15" s="222" customFormat="1" ht="29" hidden="1" outlineLevel="2" x14ac:dyDescent="0.35">
      <c r="B219" s="310"/>
      <c r="C219" s="253" t="s">
        <v>403</v>
      </c>
      <c r="D219" s="253" t="s">
        <v>404</v>
      </c>
      <c r="E219" s="254" t="s">
        <v>20</v>
      </c>
      <c r="F219" s="305"/>
      <c r="G219" s="306"/>
      <c r="H219" s="302"/>
      <c r="I219" s="254">
        <v>3</v>
      </c>
      <c r="J219" s="202"/>
      <c r="K219" s="202"/>
      <c r="L219" s="202"/>
      <c r="M219" s="202" t="s">
        <v>2384</v>
      </c>
      <c r="N219" s="202"/>
      <c r="O219" s="253"/>
    </row>
    <row r="220" spans="2:15" s="222" customFormat="1" hidden="1" outlineLevel="2" x14ac:dyDescent="0.35">
      <c r="B220" s="310"/>
      <c r="C220" s="253" t="s">
        <v>405</v>
      </c>
      <c r="D220" s="253" t="s">
        <v>406</v>
      </c>
      <c r="E220" s="254" t="s">
        <v>20</v>
      </c>
      <c r="F220" s="305">
        <v>4</v>
      </c>
      <c r="G220" s="306">
        <f>(COUNTIF(E220:E222,$F$402)+(COUNTIF(E220:E222,$F$401)*0.5))/(COUNTA(E220:E222)-COUNTIF(E220:E222,$F$403))</f>
        <v>0</v>
      </c>
      <c r="H220" s="302"/>
      <c r="I220" s="254">
        <v>5</v>
      </c>
      <c r="J220" s="202"/>
      <c r="K220" s="202"/>
      <c r="L220" s="202"/>
      <c r="M220" s="202"/>
      <c r="N220" s="202" t="s">
        <v>1903</v>
      </c>
      <c r="O220" s="253"/>
    </row>
    <row r="221" spans="2:15" s="222" customFormat="1" hidden="1" outlineLevel="2" x14ac:dyDescent="0.35">
      <c r="B221" s="310"/>
      <c r="C221" s="253" t="s">
        <v>407</v>
      </c>
      <c r="D221" s="253" t="s">
        <v>408</v>
      </c>
      <c r="E221" s="254" t="s">
        <v>20</v>
      </c>
      <c r="F221" s="305"/>
      <c r="G221" s="306"/>
      <c r="H221" s="302"/>
      <c r="I221" s="254">
        <v>5</v>
      </c>
      <c r="J221" s="202"/>
      <c r="K221" s="202"/>
      <c r="L221" s="202"/>
      <c r="M221" s="202"/>
      <c r="N221" s="202"/>
      <c r="O221" s="253"/>
    </row>
    <row r="222" spans="2:15" s="222" customFormat="1" ht="29" hidden="1" outlineLevel="2" x14ac:dyDescent="0.35">
      <c r="B222" s="310"/>
      <c r="C222" s="253" t="s">
        <v>2200</v>
      </c>
      <c r="D222" s="253" t="s">
        <v>2351</v>
      </c>
      <c r="E222" s="254" t="s">
        <v>20</v>
      </c>
      <c r="F222" s="305"/>
      <c r="G222" s="306"/>
      <c r="H222" s="302"/>
      <c r="I222" s="254">
        <v>5</v>
      </c>
      <c r="J222" s="202"/>
      <c r="K222" s="202"/>
      <c r="L222" s="202"/>
      <c r="M222" s="202"/>
      <c r="N222" s="202"/>
      <c r="O222" s="253"/>
    </row>
    <row r="223" spans="2:15" s="222" customFormat="1" ht="29" hidden="1" outlineLevel="1" x14ac:dyDescent="0.35">
      <c r="B223" s="307" t="str">
        <f>Heatmap!G24</f>
        <v>Тестирование на проникновение продуктивной среды</v>
      </c>
      <c r="C223" s="253" t="s">
        <v>409</v>
      </c>
      <c r="D223" s="253" t="s">
        <v>410</v>
      </c>
      <c r="E223" s="254" t="s">
        <v>13</v>
      </c>
      <c r="F223" s="137">
        <v>0</v>
      </c>
      <c r="G223" s="163">
        <f>(COUNTIF(E223:E223,$E$399))/COUNTA(E223:E223)</f>
        <v>1</v>
      </c>
      <c r="H223" s="302">
        <f>SUM(G224:G230)/4</f>
        <v>0</v>
      </c>
      <c r="I223" s="254" t="e">
        <f>'Пирамида зрелости'!#REF!</f>
        <v>#REF!</v>
      </c>
      <c r="J223" s="202"/>
      <c r="K223" s="202"/>
      <c r="L223" s="202"/>
      <c r="M223" s="202" t="s">
        <v>2885</v>
      </c>
      <c r="N223" s="202" t="s">
        <v>1928</v>
      </c>
      <c r="O223" s="253"/>
    </row>
    <row r="224" spans="2:15" ht="29" hidden="1" outlineLevel="2" x14ac:dyDescent="0.35">
      <c r="B224" s="307"/>
      <c r="C224" s="212" t="s">
        <v>411</v>
      </c>
      <c r="D224" s="212" t="s">
        <v>1462</v>
      </c>
      <c r="E224" s="213" t="s">
        <v>20</v>
      </c>
      <c r="F224" s="313">
        <v>1</v>
      </c>
      <c r="G224" s="308">
        <f>(COUNTIF(E224:E226,$F$402)+(COUNTIF(E224:E226,$F$401)*0.5))/(COUNTA(E224:E226)-COUNTIF(E224:E226,$F$403))</f>
        <v>0</v>
      </c>
      <c r="H224" s="302"/>
      <c r="I224" s="220" t="e">
        <f>'Пирамида зрелости'!#REF!</f>
        <v>#REF!</v>
      </c>
      <c r="J224" s="214"/>
      <c r="K224" s="214"/>
      <c r="L224" s="214"/>
      <c r="M224" s="202"/>
      <c r="N224" s="214"/>
      <c r="O224" s="212"/>
    </row>
    <row r="225" spans="2:15" s="222" customFormat="1" ht="29" hidden="1" outlineLevel="2" x14ac:dyDescent="0.35">
      <c r="B225" s="307"/>
      <c r="C225" s="253" t="s">
        <v>412</v>
      </c>
      <c r="D225" s="253" t="s">
        <v>413</v>
      </c>
      <c r="E225" s="254" t="s">
        <v>20</v>
      </c>
      <c r="F225" s="313"/>
      <c r="G225" s="308"/>
      <c r="H225" s="302"/>
      <c r="I225" s="254" t="e">
        <f>'Пирамида зрелости'!#REF!</f>
        <v>#REF!</v>
      </c>
      <c r="J225" s="202" t="s">
        <v>343</v>
      </c>
      <c r="K225" s="202"/>
      <c r="L225" s="202"/>
      <c r="M225" s="202" t="s">
        <v>2885</v>
      </c>
      <c r="N225" s="202" t="s">
        <v>1928</v>
      </c>
      <c r="O225" s="253"/>
    </row>
    <row r="226" spans="2:15" s="222" customFormat="1" ht="29" hidden="1" outlineLevel="2" x14ac:dyDescent="0.35">
      <c r="B226" s="307"/>
      <c r="C226" s="253" t="s">
        <v>414</v>
      </c>
      <c r="D226" s="253" t="s">
        <v>1463</v>
      </c>
      <c r="E226" s="254" t="s">
        <v>20</v>
      </c>
      <c r="F226" s="313"/>
      <c r="G226" s="308"/>
      <c r="H226" s="302"/>
      <c r="I226" s="254" t="e">
        <f>'Пирамида зрелости'!#REF!</f>
        <v>#REF!</v>
      </c>
      <c r="J226" s="202" t="s">
        <v>735</v>
      </c>
      <c r="K226" s="202"/>
      <c r="L226" s="202"/>
      <c r="M226" s="202" t="s">
        <v>2885</v>
      </c>
      <c r="N226" s="202"/>
      <c r="O226" s="253"/>
    </row>
    <row r="227" spans="2:15" s="222" customFormat="1" ht="29" hidden="1" outlineLevel="2" x14ac:dyDescent="0.35">
      <c r="B227" s="307"/>
      <c r="C227" s="253" t="s">
        <v>415</v>
      </c>
      <c r="D227" s="253" t="s">
        <v>416</v>
      </c>
      <c r="E227" s="254" t="s">
        <v>20</v>
      </c>
      <c r="F227" s="137">
        <v>2</v>
      </c>
      <c r="G227" s="163">
        <f>(COUNTIF(E227,$F$402)+(COUNTIF(E227,$F$401)*0.5))/COUNTA(E227)</f>
        <v>0</v>
      </c>
      <c r="H227" s="302"/>
      <c r="I227" s="254" t="e">
        <f>'Пирамида зрелости'!#REF!</f>
        <v>#REF!</v>
      </c>
      <c r="J227" s="202"/>
      <c r="K227" s="202"/>
      <c r="L227" s="202"/>
      <c r="M227" s="202" t="s">
        <v>2393</v>
      </c>
      <c r="N227" s="202"/>
      <c r="O227" s="253"/>
    </row>
    <row r="228" spans="2:15" s="222" customFormat="1" ht="29" hidden="1" outlineLevel="2" x14ac:dyDescent="0.35">
      <c r="B228" s="307"/>
      <c r="C228" s="259" t="s">
        <v>417</v>
      </c>
      <c r="D228" s="259" t="s">
        <v>418</v>
      </c>
      <c r="E228" s="254" t="s">
        <v>20</v>
      </c>
      <c r="F228" s="137">
        <v>3</v>
      </c>
      <c r="G228" s="163">
        <f>(COUNTIF(E228,$F$402)+(COUNTIF(E228,$F$401)*0.5))/COUNTA(E228)</f>
        <v>0</v>
      </c>
      <c r="H228" s="302"/>
      <c r="I228" s="254" t="e">
        <f>'Пирамида зрелости'!#REF!</f>
        <v>#REF!</v>
      </c>
      <c r="J228" s="202" t="s">
        <v>1369</v>
      </c>
      <c r="K228" s="202"/>
      <c r="L228" s="202"/>
      <c r="M228" s="202" t="s">
        <v>2394</v>
      </c>
      <c r="N228" s="202" t="s">
        <v>1933</v>
      </c>
      <c r="O228" s="253"/>
    </row>
    <row r="229" spans="2:15" s="222" customFormat="1" ht="29" hidden="1" outlineLevel="2" x14ac:dyDescent="0.35">
      <c r="B229" s="307"/>
      <c r="C229" s="253" t="s">
        <v>419</v>
      </c>
      <c r="D229" s="253" t="s">
        <v>420</v>
      </c>
      <c r="E229" s="254" t="s">
        <v>20</v>
      </c>
      <c r="F229" s="305">
        <v>4</v>
      </c>
      <c r="G229" s="306">
        <f>(COUNTIF(E229:E230,$F$402)+(COUNTIF(E229:E230,$F$401)*0.5))/(COUNTA(E229:E230)-COUNTIF(E229:E230,$F$403))</f>
        <v>0</v>
      </c>
      <c r="H229" s="302"/>
      <c r="I229" s="254" t="e">
        <f>'Пирамида зрелости'!#REF!</f>
        <v>#REF!</v>
      </c>
      <c r="J229" s="202"/>
      <c r="K229" s="202"/>
      <c r="L229" s="202"/>
      <c r="M229" s="202"/>
      <c r="N229" s="202"/>
      <c r="O229" s="253"/>
    </row>
    <row r="230" spans="2:15" s="222" customFormat="1" ht="29" hidden="1" outlineLevel="2" x14ac:dyDescent="0.35">
      <c r="B230" s="307"/>
      <c r="C230" s="253" t="s">
        <v>421</v>
      </c>
      <c r="D230" s="259" t="s">
        <v>1408</v>
      </c>
      <c r="E230" s="254" t="s">
        <v>20</v>
      </c>
      <c r="F230" s="305"/>
      <c r="G230" s="306"/>
      <c r="H230" s="302"/>
      <c r="I230" s="254" t="e">
        <f>'Пирамида зрелости'!#REF!</f>
        <v>#REF!</v>
      </c>
      <c r="J230" s="202" t="s">
        <v>1370</v>
      </c>
      <c r="K230" s="202"/>
      <c r="L230" s="202" t="s">
        <v>1866</v>
      </c>
      <c r="M230" s="202"/>
      <c r="N230" s="202"/>
      <c r="O230" s="253"/>
    </row>
    <row r="231" spans="2:15" s="222" customFormat="1" ht="29" hidden="1" outlineLevel="1" x14ac:dyDescent="0.35">
      <c r="B231" s="309" t="str">
        <f>Heatmap!G23</f>
        <v>Динамический анализ приложений (DAST) в продуктивной среде</v>
      </c>
      <c r="C231" s="253" t="s">
        <v>422</v>
      </c>
      <c r="D231" s="253" t="s">
        <v>310</v>
      </c>
      <c r="E231" s="254" t="s">
        <v>13</v>
      </c>
      <c r="F231" s="137">
        <v>0</v>
      </c>
      <c r="G231" s="163">
        <f>(COUNTIF(E231:E231,$E$399))/COUNTA(E231:E231)</f>
        <v>1</v>
      </c>
      <c r="H231" s="302">
        <f>SUM(G232:G246)/4</f>
        <v>0</v>
      </c>
      <c r="I231" s="254" t="e">
        <f>'Пирамида зрелости'!#REF!</f>
        <v>#REF!</v>
      </c>
      <c r="J231" s="202"/>
      <c r="K231" s="202" t="s">
        <v>2847</v>
      </c>
      <c r="L231" s="202"/>
      <c r="M231" s="202" t="s">
        <v>2396</v>
      </c>
      <c r="N231" s="202" t="s">
        <v>1922</v>
      </c>
      <c r="O231" s="253"/>
    </row>
    <row r="232" spans="2:15" s="222" customFormat="1" ht="29" hidden="1" outlineLevel="2" x14ac:dyDescent="0.35">
      <c r="B232" s="309"/>
      <c r="C232" s="253" t="s">
        <v>423</v>
      </c>
      <c r="D232" s="253" t="s">
        <v>312</v>
      </c>
      <c r="E232" s="254" t="s">
        <v>20</v>
      </c>
      <c r="F232" s="313">
        <v>1</v>
      </c>
      <c r="G232" s="308">
        <f>(COUNTIF(E232:E234,$F$402)+(COUNTIF(E232:E234,$F$401)*0.5))/(COUNTA(E232:E234)-COUNTIF(E232:E234,$F$403))</f>
        <v>0</v>
      </c>
      <c r="H232" s="302"/>
      <c r="I232" s="254" t="e">
        <f>'Пирамида зрелости'!#REF!</f>
        <v>#REF!</v>
      </c>
      <c r="J232" s="202"/>
      <c r="K232" s="202" t="s">
        <v>2847</v>
      </c>
      <c r="L232" s="202"/>
      <c r="M232" s="202" t="s">
        <v>2396</v>
      </c>
      <c r="N232" s="202"/>
      <c r="O232" s="253"/>
    </row>
    <row r="233" spans="2:15" s="222" customFormat="1" ht="29" hidden="1" outlineLevel="2" x14ac:dyDescent="0.35">
      <c r="B233" s="309"/>
      <c r="C233" s="253" t="s">
        <v>424</v>
      </c>
      <c r="D233" s="253" t="s">
        <v>425</v>
      </c>
      <c r="E233" s="254" t="s">
        <v>20</v>
      </c>
      <c r="F233" s="313"/>
      <c r="G233" s="308"/>
      <c r="H233" s="302"/>
      <c r="I233" s="254" t="e">
        <f>'Пирамида зрелости'!#REF!</f>
        <v>#REF!</v>
      </c>
      <c r="J233" s="202"/>
      <c r="K233" s="202"/>
      <c r="L233" s="202"/>
      <c r="M233" s="202" t="s">
        <v>2396</v>
      </c>
      <c r="N233" s="202"/>
      <c r="O233" s="253"/>
    </row>
    <row r="234" spans="2:15" s="222" customFormat="1" ht="29" hidden="1" outlineLevel="2" x14ac:dyDescent="0.35">
      <c r="B234" s="309"/>
      <c r="C234" s="253" t="s">
        <v>426</v>
      </c>
      <c r="D234" s="253" t="s">
        <v>314</v>
      </c>
      <c r="E234" s="254" t="s">
        <v>20</v>
      </c>
      <c r="F234" s="313"/>
      <c r="G234" s="308"/>
      <c r="H234" s="302"/>
      <c r="I234" s="254" t="e">
        <f>'Пирамида зрелости'!#REF!</f>
        <v>#REF!</v>
      </c>
      <c r="J234" s="202"/>
      <c r="K234" s="202"/>
      <c r="L234" s="202"/>
      <c r="M234" s="202" t="s">
        <v>2396</v>
      </c>
      <c r="N234" s="202"/>
      <c r="O234" s="253"/>
    </row>
    <row r="235" spans="2:15" s="222" customFormat="1" ht="29" hidden="1" outlineLevel="2" x14ac:dyDescent="0.35">
      <c r="B235" s="309"/>
      <c r="C235" s="253" t="s">
        <v>427</v>
      </c>
      <c r="D235" s="253" t="s">
        <v>428</v>
      </c>
      <c r="E235" s="254" t="s">
        <v>20</v>
      </c>
      <c r="F235" s="305">
        <v>2</v>
      </c>
      <c r="G235" s="306">
        <f>(COUNTIF(E235:E239,$F$402)+(COUNTIF(E235:E239,$F$401)*0.5))/(COUNTA(E235:E239)-COUNTIF(E235:E239,$F$403))</f>
        <v>0</v>
      </c>
      <c r="H235" s="302"/>
      <c r="I235" s="254" t="e">
        <f>'Пирамида зрелости'!#REF!</f>
        <v>#REF!</v>
      </c>
      <c r="J235" s="202"/>
      <c r="K235" s="202"/>
      <c r="L235" s="202"/>
      <c r="M235" s="202" t="s">
        <v>2396</v>
      </c>
      <c r="N235" s="202"/>
      <c r="O235" s="253"/>
    </row>
    <row r="236" spans="2:15" s="222" customFormat="1" ht="58" hidden="1" outlineLevel="2" x14ac:dyDescent="0.35">
      <c r="B236" s="309"/>
      <c r="C236" s="253" t="s">
        <v>429</v>
      </c>
      <c r="D236" s="253" t="s">
        <v>318</v>
      </c>
      <c r="E236" s="254" t="s">
        <v>20</v>
      </c>
      <c r="F236" s="305"/>
      <c r="G236" s="306"/>
      <c r="H236" s="302"/>
      <c r="I236" s="254" t="e">
        <f>'Пирамида зрелости'!#REF!</f>
        <v>#REF!</v>
      </c>
      <c r="J236" s="202"/>
      <c r="K236" s="202" t="s">
        <v>2848</v>
      </c>
      <c r="L236" s="202"/>
      <c r="M236" s="202" t="s">
        <v>2396</v>
      </c>
      <c r="N236" s="202"/>
      <c r="O236" s="253"/>
    </row>
    <row r="237" spans="2:15" s="222" customFormat="1" ht="87" hidden="1" outlineLevel="2" x14ac:dyDescent="0.35">
      <c r="B237" s="309"/>
      <c r="C237" s="253" t="s">
        <v>430</v>
      </c>
      <c r="D237" s="253" t="s">
        <v>320</v>
      </c>
      <c r="E237" s="254" t="s">
        <v>20</v>
      </c>
      <c r="F237" s="305"/>
      <c r="G237" s="306"/>
      <c r="H237" s="302"/>
      <c r="I237" s="254" t="e">
        <f>'Пирамида зрелости'!#REF!</f>
        <v>#REF!</v>
      </c>
      <c r="J237" s="202"/>
      <c r="K237" s="202"/>
      <c r="L237" s="202"/>
      <c r="M237" s="202" t="s">
        <v>2396</v>
      </c>
      <c r="N237" s="202"/>
      <c r="O237" s="253"/>
    </row>
    <row r="238" spans="2:15" s="222" customFormat="1" hidden="1" outlineLevel="2" x14ac:dyDescent="0.35">
      <c r="B238" s="309"/>
      <c r="C238" s="253" t="s">
        <v>431</v>
      </c>
      <c r="D238" s="253" t="s">
        <v>323</v>
      </c>
      <c r="E238" s="254" t="s">
        <v>20</v>
      </c>
      <c r="F238" s="305"/>
      <c r="G238" s="306"/>
      <c r="H238" s="302"/>
      <c r="I238" s="254" t="e">
        <f>'Пирамида зрелости'!#REF!</f>
        <v>#REF!</v>
      </c>
      <c r="J238" s="202"/>
      <c r="K238" s="202"/>
      <c r="L238" s="202"/>
      <c r="M238" s="202"/>
      <c r="N238" s="202" t="s">
        <v>1924</v>
      </c>
      <c r="O238" s="253"/>
    </row>
    <row r="239" spans="2:15" s="222" customFormat="1" hidden="1" outlineLevel="2" x14ac:dyDescent="0.35">
      <c r="B239" s="309"/>
      <c r="C239" s="253" t="s">
        <v>432</v>
      </c>
      <c r="D239" s="253" t="s">
        <v>316</v>
      </c>
      <c r="E239" s="254" t="s">
        <v>20</v>
      </c>
      <c r="F239" s="305"/>
      <c r="G239" s="306"/>
      <c r="H239" s="302"/>
      <c r="I239" s="254" t="e">
        <f>'Пирамида зрелости'!#REF!</f>
        <v>#REF!</v>
      </c>
      <c r="J239" s="202"/>
      <c r="K239" s="202"/>
      <c r="L239" s="202"/>
      <c r="M239" s="202"/>
      <c r="N239" s="202" t="s">
        <v>1923</v>
      </c>
      <c r="O239" s="253"/>
    </row>
    <row r="240" spans="2:15" s="222" customFormat="1" hidden="1" outlineLevel="2" x14ac:dyDescent="0.35">
      <c r="B240" s="309"/>
      <c r="C240" s="253" t="s">
        <v>433</v>
      </c>
      <c r="D240" s="253" t="s">
        <v>325</v>
      </c>
      <c r="E240" s="254" t="s">
        <v>20</v>
      </c>
      <c r="F240" s="313">
        <v>3</v>
      </c>
      <c r="G240" s="308">
        <f>(COUNTIF(E240:E243,$F$402)+(COUNTIF(E240:E243,$F$401)*0.5))/(COUNTA(E240:E243)-COUNTIF(E240:E243,$F$403))</f>
        <v>0</v>
      </c>
      <c r="H240" s="302"/>
      <c r="I240" s="254" t="e">
        <f>'Пирамида зрелости'!#REF!</f>
        <v>#REF!</v>
      </c>
      <c r="J240" s="202"/>
      <c r="K240" s="202" t="s">
        <v>2849</v>
      </c>
      <c r="L240" s="202"/>
      <c r="M240" s="202"/>
      <c r="N240" s="202"/>
      <c r="O240" s="253"/>
    </row>
    <row r="241" spans="2:15" s="222" customFormat="1" ht="29" hidden="1" outlineLevel="2" x14ac:dyDescent="0.35">
      <c r="B241" s="309"/>
      <c r="C241" s="253" t="s">
        <v>434</v>
      </c>
      <c r="D241" s="253" t="s">
        <v>327</v>
      </c>
      <c r="E241" s="254" t="s">
        <v>20</v>
      </c>
      <c r="F241" s="313"/>
      <c r="G241" s="308"/>
      <c r="H241" s="302"/>
      <c r="I241" s="254" t="e">
        <f>'Пирамида зрелости'!#REF!</f>
        <v>#REF!</v>
      </c>
      <c r="J241" s="202"/>
      <c r="K241" s="202" t="s">
        <v>2850</v>
      </c>
      <c r="L241" s="202"/>
      <c r="M241" s="202"/>
      <c r="N241" s="202" t="s">
        <v>1923</v>
      </c>
      <c r="O241" s="253"/>
    </row>
    <row r="242" spans="2:15" s="222" customFormat="1" ht="29" hidden="1" outlineLevel="2" x14ac:dyDescent="0.35">
      <c r="B242" s="309"/>
      <c r="C242" s="253" t="s">
        <v>435</v>
      </c>
      <c r="D242" s="253" t="s">
        <v>329</v>
      </c>
      <c r="E242" s="254" t="s">
        <v>20</v>
      </c>
      <c r="F242" s="313"/>
      <c r="G242" s="308"/>
      <c r="H242" s="302"/>
      <c r="I242" s="254" t="e">
        <f>'Пирамида зрелости'!#REF!</f>
        <v>#REF!</v>
      </c>
      <c r="J242" s="202"/>
      <c r="K242" s="202" t="s">
        <v>2851</v>
      </c>
      <c r="L242" s="202"/>
      <c r="M242" s="202"/>
      <c r="N242" s="202"/>
      <c r="O242" s="253"/>
    </row>
    <row r="243" spans="2:15" s="222" customFormat="1" ht="58" hidden="1" outlineLevel="2" x14ac:dyDescent="0.35">
      <c r="B243" s="309"/>
      <c r="C243" s="253" t="s">
        <v>436</v>
      </c>
      <c r="D243" s="253" t="s">
        <v>331</v>
      </c>
      <c r="E243" s="254" t="s">
        <v>20</v>
      </c>
      <c r="F243" s="313"/>
      <c r="G243" s="308"/>
      <c r="H243" s="302"/>
      <c r="I243" s="254" t="e">
        <f>'Пирамида зрелости'!#REF!</f>
        <v>#REF!</v>
      </c>
      <c r="J243" s="202" t="s">
        <v>332</v>
      </c>
      <c r="K243" s="202"/>
      <c r="L243" s="202"/>
      <c r="M243" s="202" t="s">
        <v>2886</v>
      </c>
      <c r="N243" s="202" t="s">
        <v>1927</v>
      </c>
      <c r="O243" s="253"/>
    </row>
    <row r="244" spans="2:15" s="222" customFormat="1" ht="29" hidden="1" outlineLevel="2" x14ac:dyDescent="0.35">
      <c r="B244" s="309"/>
      <c r="C244" s="253" t="s">
        <v>437</v>
      </c>
      <c r="D244" s="253" t="s">
        <v>334</v>
      </c>
      <c r="E244" s="254" t="s">
        <v>20</v>
      </c>
      <c r="F244" s="305">
        <v>4</v>
      </c>
      <c r="G244" s="306">
        <f>(COUNTIF(E244:E246,$F$402)+(COUNTIF(E244:E246,$F$401)*0.5))/(COUNTA(E244:E246)-COUNTIF(E244:E246,$F$403))</f>
        <v>0</v>
      </c>
      <c r="H244" s="302"/>
      <c r="I244" s="254" t="e">
        <f>'Пирамида зрелости'!#REF!</f>
        <v>#REF!</v>
      </c>
      <c r="J244" s="202"/>
      <c r="K244" s="202" t="s">
        <v>2852</v>
      </c>
      <c r="L244" s="202"/>
      <c r="M244" s="202"/>
      <c r="N244" s="202"/>
      <c r="O244" s="253"/>
    </row>
    <row r="245" spans="2:15" s="222" customFormat="1" ht="29" hidden="1" outlineLevel="2" x14ac:dyDescent="0.35">
      <c r="B245" s="309"/>
      <c r="C245" s="253" t="s">
        <v>438</v>
      </c>
      <c r="D245" s="253" t="s">
        <v>336</v>
      </c>
      <c r="E245" s="254" t="s">
        <v>20</v>
      </c>
      <c r="F245" s="305"/>
      <c r="G245" s="306"/>
      <c r="H245" s="302"/>
      <c r="I245" s="254" t="e">
        <f>'Пирамида зрелости'!#REF!</f>
        <v>#REF!</v>
      </c>
      <c r="J245" s="202"/>
      <c r="K245" s="202" t="s">
        <v>2853</v>
      </c>
      <c r="L245" s="202"/>
      <c r="M245" s="202"/>
      <c r="N245" s="202"/>
      <c r="O245" s="253"/>
    </row>
    <row r="246" spans="2:15" s="222" customFormat="1" ht="29" hidden="1" outlineLevel="2" x14ac:dyDescent="0.35">
      <c r="B246" s="309"/>
      <c r="C246" s="253" t="s">
        <v>439</v>
      </c>
      <c r="D246" s="253" t="s">
        <v>338</v>
      </c>
      <c r="E246" s="254" t="s">
        <v>20</v>
      </c>
      <c r="F246" s="305"/>
      <c r="G246" s="306"/>
      <c r="H246" s="302"/>
      <c r="I246" s="254" t="e">
        <f>'Пирамида зрелости'!#REF!</f>
        <v>#REF!</v>
      </c>
      <c r="J246" s="202"/>
      <c r="K246" s="202" t="s">
        <v>2854</v>
      </c>
      <c r="L246" s="202"/>
      <c r="M246" s="202"/>
      <c r="N246" s="202"/>
      <c r="O246" s="253"/>
    </row>
    <row r="247" spans="2:15" s="222" customFormat="1" ht="29" hidden="1" outlineLevel="1" x14ac:dyDescent="0.35">
      <c r="B247" s="310" t="str">
        <f>Heatmap!G25</f>
        <v>Управление изменениями инфраструктуры и доступом к ней</v>
      </c>
      <c r="C247" s="253" t="s">
        <v>440</v>
      </c>
      <c r="D247" s="253" t="s">
        <v>441</v>
      </c>
      <c r="E247" s="254" t="s">
        <v>13</v>
      </c>
      <c r="F247" s="137">
        <v>0</v>
      </c>
      <c r="G247" s="163">
        <f>(COUNTIF(E247:E247,$E$399))/COUNTA(E247:E247)</f>
        <v>1</v>
      </c>
      <c r="H247" s="302">
        <f>SUM(G248:G256)/4</f>
        <v>0</v>
      </c>
      <c r="I247" s="254">
        <v>0</v>
      </c>
      <c r="J247" s="202"/>
      <c r="K247" s="202" t="s">
        <v>2857</v>
      </c>
      <c r="L247" s="202" t="s">
        <v>1864</v>
      </c>
      <c r="M247" s="202"/>
      <c r="N247" s="202"/>
      <c r="O247" s="253"/>
    </row>
    <row r="248" spans="2:15" s="222" customFormat="1" ht="29" hidden="1" outlineLevel="2" x14ac:dyDescent="0.35">
      <c r="B248" s="310"/>
      <c r="C248" s="253" t="s">
        <v>442</v>
      </c>
      <c r="D248" s="253" t="s">
        <v>443</v>
      </c>
      <c r="E248" s="254" t="s">
        <v>20</v>
      </c>
      <c r="F248" s="305">
        <v>1</v>
      </c>
      <c r="G248" s="306">
        <f>(COUNTIF(E248:E252,$F$402)+(COUNTIF(E248:E252,$F$401)*0.5))/(COUNTA(E248:E252)-COUNTIF(E248:E252,$F$403))</f>
        <v>0</v>
      </c>
      <c r="H248" s="302"/>
      <c r="I248" s="254">
        <v>1</v>
      </c>
      <c r="J248" s="202"/>
      <c r="K248" s="202"/>
      <c r="L248" s="202"/>
      <c r="M248" s="202"/>
      <c r="N248" s="202"/>
      <c r="O248" s="253"/>
    </row>
    <row r="249" spans="2:15" s="222" customFormat="1" ht="29" hidden="1" outlineLevel="2" x14ac:dyDescent="0.35">
      <c r="B249" s="310"/>
      <c r="C249" s="253" t="s">
        <v>444</v>
      </c>
      <c r="D249" s="253" t="s">
        <v>445</v>
      </c>
      <c r="E249" s="254" t="s">
        <v>20</v>
      </c>
      <c r="F249" s="305"/>
      <c r="G249" s="306"/>
      <c r="H249" s="302"/>
      <c r="I249" s="254">
        <v>1</v>
      </c>
      <c r="J249" s="202"/>
      <c r="K249" s="202" t="s">
        <v>2857</v>
      </c>
      <c r="L249" s="202"/>
      <c r="M249" s="202"/>
      <c r="N249" s="202"/>
      <c r="O249" s="253"/>
    </row>
    <row r="250" spans="2:15" s="222" customFormat="1" hidden="1" outlineLevel="2" x14ac:dyDescent="0.35">
      <c r="B250" s="310"/>
      <c r="C250" s="253" t="s">
        <v>446</v>
      </c>
      <c r="D250" s="253" t="s">
        <v>447</v>
      </c>
      <c r="E250" s="254" t="s">
        <v>20</v>
      </c>
      <c r="F250" s="305"/>
      <c r="G250" s="306"/>
      <c r="H250" s="302"/>
      <c r="I250" s="254">
        <v>1</v>
      </c>
      <c r="J250" s="202"/>
      <c r="K250" s="202"/>
      <c r="L250" s="202"/>
      <c r="M250" s="202" t="s">
        <v>2362</v>
      </c>
      <c r="N250" s="202"/>
      <c r="O250" s="253"/>
    </row>
    <row r="251" spans="2:15" s="222" customFormat="1" ht="29" hidden="1" outlineLevel="2" x14ac:dyDescent="0.35">
      <c r="B251" s="310"/>
      <c r="C251" s="253" t="s">
        <v>448</v>
      </c>
      <c r="D251" s="253" t="s">
        <v>449</v>
      </c>
      <c r="E251" s="254" t="s">
        <v>20</v>
      </c>
      <c r="F251" s="305"/>
      <c r="G251" s="306"/>
      <c r="H251" s="302"/>
      <c r="I251" s="254">
        <v>1</v>
      </c>
      <c r="J251" s="202"/>
      <c r="K251" s="202"/>
      <c r="L251" s="202"/>
      <c r="M251" s="202"/>
      <c r="N251" s="202" t="s">
        <v>1901</v>
      </c>
      <c r="O251" s="253"/>
    </row>
    <row r="252" spans="2:15" s="222" customFormat="1" hidden="1" outlineLevel="2" x14ac:dyDescent="0.35">
      <c r="B252" s="310"/>
      <c r="C252" s="253" t="s">
        <v>450</v>
      </c>
      <c r="D252" s="253" t="s">
        <v>451</v>
      </c>
      <c r="E252" s="254" t="s">
        <v>20</v>
      </c>
      <c r="F252" s="305"/>
      <c r="G252" s="306"/>
      <c r="H252" s="302"/>
      <c r="I252" s="254">
        <v>1</v>
      </c>
      <c r="J252" s="202"/>
      <c r="K252" s="202"/>
      <c r="L252" s="202"/>
      <c r="M252" s="202"/>
      <c r="N252" s="202"/>
      <c r="O252" s="253"/>
    </row>
    <row r="253" spans="2:15" s="222" customFormat="1" ht="29" hidden="1" outlineLevel="2" x14ac:dyDescent="0.35">
      <c r="B253" s="310"/>
      <c r="C253" s="253" t="s">
        <v>452</v>
      </c>
      <c r="D253" s="253" t="s">
        <v>453</v>
      </c>
      <c r="E253" s="254" t="s">
        <v>20</v>
      </c>
      <c r="F253" s="313">
        <v>2</v>
      </c>
      <c r="G253" s="308">
        <f>(COUNTIF(E253:E254,$F$402)+(COUNTIF(E253:E254,$F$401)*0.5))/(COUNTA(E253:E254)-COUNTIF(E253:E254,$F$403))</f>
        <v>0</v>
      </c>
      <c r="H253" s="302"/>
      <c r="I253" s="254">
        <v>3</v>
      </c>
      <c r="J253" s="202"/>
      <c r="K253" s="202"/>
      <c r="L253" s="202"/>
      <c r="M253" s="202"/>
      <c r="N253" s="202" t="s">
        <v>1898</v>
      </c>
      <c r="O253" s="253"/>
    </row>
    <row r="254" spans="2:15" ht="43.5" hidden="1" outlineLevel="2" x14ac:dyDescent="0.35">
      <c r="B254" s="310"/>
      <c r="C254" s="212" t="s">
        <v>454</v>
      </c>
      <c r="D254" s="212" t="s">
        <v>455</v>
      </c>
      <c r="E254" s="213" t="s">
        <v>20</v>
      </c>
      <c r="F254" s="313"/>
      <c r="G254" s="308"/>
      <c r="H254" s="302"/>
      <c r="I254" s="254">
        <v>3</v>
      </c>
      <c r="J254" s="214"/>
      <c r="K254" s="214" t="s">
        <v>2830</v>
      </c>
      <c r="L254" s="214"/>
      <c r="M254" s="202"/>
      <c r="N254" s="214"/>
      <c r="O254" s="212"/>
    </row>
    <row r="255" spans="2:15" s="222" customFormat="1" hidden="1" outlineLevel="2" x14ac:dyDescent="0.35">
      <c r="B255" s="310"/>
      <c r="C255" s="253" t="s">
        <v>456</v>
      </c>
      <c r="D255" s="253" t="s">
        <v>457</v>
      </c>
      <c r="E255" s="254" t="s">
        <v>20</v>
      </c>
      <c r="F255" s="137">
        <v>3</v>
      </c>
      <c r="G255" s="163">
        <f>(COUNTIF(E255,$F$402)+(COUNTIF(E255,$F$401)*0.5))/COUNTA(E255)</f>
        <v>0</v>
      </c>
      <c r="H255" s="302"/>
      <c r="I255" s="254">
        <v>4</v>
      </c>
      <c r="J255" s="202"/>
      <c r="K255" s="202"/>
      <c r="L255" s="202"/>
      <c r="M255" s="202"/>
      <c r="N255" s="202"/>
      <c r="O255" s="253"/>
    </row>
    <row r="256" spans="2:15" s="222" customFormat="1" hidden="1" outlineLevel="2" x14ac:dyDescent="0.35">
      <c r="B256" s="310"/>
      <c r="C256" s="253" t="s">
        <v>458</v>
      </c>
      <c r="D256" s="253" t="s">
        <v>459</v>
      </c>
      <c r="E256" s="254" t="s">
        <v>20</v>
      </c>
      <c r="F256" s="137">
        <v>4</v>
      </c>
      <c r="G256" s="163">
        <f>(COUNTIF(E256,$F$402)+(COUNTIF(E256,$F$401)*0.5))/COUNTA(E256)</f>
        <v>0</v>
      </c>
      <c r="H256" s="302"/>
      <c r="I256" s="254">
        <v>7</v>
      </c>
      <c r="J256" s="202"/>
      <c r="K256" s="202"/>
      <c r="L256" s="202"/>
      <c r="M256" s="202"/>
      <c r="N256" s="202"/>
      <c r="O256" s="253"/>
    </row>
    <row r="257" spans="2:15" s="222" customFormat="1" hidden="1" outlineLevel="1" x14ac:dyDescent="0.35">
      <c r="B257" s="307" t="str">
        <f>Heatmap!G26</f>
        <v>Контроль сетевого трафика (L4-L7)</v>
      </c>
      <c r="C257" s="253" t="s">
        <v>460</v>
      </c>
      <c r="D257" s="253" t="s">
        <v>461</v>
      </c>
      <c r="E257" s="254" t="s">
        <v>13</v>
      </c>
      <c r="F257" s="137">
        <v>0</v>
      </c>
      <c r="G257" s="163">
        <f>(COUNTIF(E257:E257,$E$399))/COUNTA(E257:E257)</f>
        <v>1</v>
      </c>
      <c r="H257" s="302">
        <f>SUM(G258:G262)/3</f>
        <v>0</v>
      </c>
      <c r="I257" s="254">
        <v>0</v>
      </c>
      <c r="J257" s="202"/>
      <c r="K257" s="202" t="s">
        <v>2858</v>
      </c>
      <c r="L257" s="202"/>
      <c r="M257" s="202"/>
      <c r="N257" s="202" t="s">
        <v>1908</v>
      </c>
      <c r="O257" s="253"/>
    </row>
    <row r="258" spans="2:15" s="222" customFormat="1" hidden="1" outlineLevel="2" x14ac:dyDescent="0.35">
      <c r="B258" s="307"/>
      <c r="C258" s="253" t="s">
        <v>462</v>
      </c>
      <c r="D258" s="253" t="s">
        <v>463</v>
      </c>
      <c r="E258" s="254" t="s">
        <v>20</v>
      </c>
      <c r="F258" s="305">
        <v>1</v>
      </c>
      <c r="G258" s="306">
        <f>(COUNTIF(E258:E259,$F$402)+(COUNTIF(E258:E259,$F$401)*0.5))/(COUNTA(E258:E259)-COUNTIF(E258:E259,$F$403))</f>
        <v>0</v>
      </c>
      <c r="H258" s="302"/>
      <c r="I258" s="254">
        <v>1</v>
      </c>
      <c r="J258" s="202" t="s">
        <v>464</v>
      </c>
      <c r="K258" s="202"/>
      <c r="L258" s="202"/>
      <c r="M258" s="202"/>
      <c r="N258" s="202" t="s">
        <v>1908</v>
      </c>
      <c r="O258" s="253"/>
    </row>
    <row r="259" spans="2:15" s="222" customFormat="1" ht="29" hidden="1" outlineLevel="2" x14ac:dyDescent="0.35">
      <c r="B259" s="307"/>
      <c r="C259" s="253" t="s">
        <v>465</v>
      </c>
      <c r="D259" s="253" t="s">
        <v>466</v>
      </c>
      <c r="E259" s="254" t="s">
        <v>20</v>
      </c>
      <c r="F259" s="305"/>
      <c r="G259" s="306"/>
      <c r="H259" s="302"/>
      <c r="I259" s="254">
        <v>1</v>
      </c>
      <c r="J259" s="202"/>
      <c r="K259" s="202" t="s">
        <v>2858</v>
      </c>
      <c r="L259" s="202"/>
      <c r="M259" s="202"/>
      <c r="N259" s="202" t="s">
        <v>1905</v>
      </c>
      <c r="O259" s="253"/>
    </row>
    <row r="260" spans="2:15" s="222" customFormat="1" hidden="1" outlineLevel="2" x14ac:dyDescent="0.35">
      <c r="B260" s="307"/>
      <c r="C260" s="253" t="s">
        <v>467</v>
      </c>
      <c r="D260" s="253" t="s">
        <v>468</v>
      </c>
      <c r="E260" s="254" t="s">
        <v>20</v>
      </c>
      <c r="F260" s="305">
        <v>2</v>
      </c>
      <c r="G260" s="306">
        <f>(COUNTIF(E260:E261,$F$402)+(COUNTIF(E260:E261,$F$401)*0.5))/(COUNTA(E260:E261)-COUNTIF(E260:E261,$F$403))</f>
        <v>0</v>
      </c>
      <c r="H260" s="302"/>
      <c r="I260" s="254">
        <v>2</v>
      </c>
      <c r="J260" s="202"/>
      <c r="K260" s="202" t="s">
        <v>2858</v>
      </c>
      <c r="L260" s="202"/>
      <c r="M260" s="202"/>
      <c r="N260" s="202" t="s">
        <v>1893</v>
      </c>
      <c r="O260" s="253"/>
    </row>
    <row r="261" spans="2:15" s="222" customFormat="1" ht="29" hidden="1" outlineLevel="2" x14ac:dyDescent="0.35">
      <c r="B261" s="307"/>
      <c r="C261" s="253" t="s">
        <v>469</v>
      </c>
      <c r="D261" s="253" t="s">
        <v>470</v>
      </c>
      <c r="E261" s="254" t="s">
        <v>20</v>
      </c>
      <c r="F261" s="305"/>
      <c r="G261" s="306"/>
      <c r="H261" s="302"/>
      <c r="I261" s="254">
        <v>2</v>
      </c>
      <c r="J261" s="202" t="s">
        <v>105</v>
      </c>
      <c r="K261" s="202"/>
      <c r="L261" s="202"/>
      <c r="M261" s="202"/>
      <c r="N261" s="202" t="s">
        <v>1934</v>
      </c>
      <c r="O261" s="253"/>
    </row>
    <row r="262" spans="2:15" ht="29" hidden="1" outlineLevel="2" x14ac:dyDescent="0.35">
      <c r="B262" s="307"/>
      <c r="C262" s="212" t="s">
        <v>471</v>
      </c>
      <c r="D262" s="212" t="s">
        <v>472</v>
      </c>
      <c r="E262" s="213" t="s">
        <v>20</v>
      </c>
      <c r="F262" s="179">
        <v>3</v>
      </c>
      <c r="G262" s="178">
        <f>(COUNTIF(E262:E262,$F$402)+(COUNTIF(E262:E262,$F$401)*0.5))/COUNTA(E262:E262)</f>
        <v>0</v>
      </c>
      <c r="H262" s="302"/>
      <c r="I262" s="220">
        <v>3</v>
      </c>
      <c r="J262" s="214"/>
      <c r="K262" s="214"/>
      <c r="L262" s="214"/>
      <c r="M262" s="202"/>
      <c r="N262" s="214"/>
      <c r="O262" s="212"/>
    </row>
    <row r="263" spans="2:15" s="222" customFormat="1" hidden="1" outlineLevel="1" x14ac:dyDescent="0.35">
      <c r="B263" s="310" t="str">
        <f>Heatmap!G27</f>
        <v>Контроль выполняемых и процессов и их прав доступа</v>
      </c>
      <c r="C263" s="253" t="s">
        <v>473</v>
      </c>
      <c r="D263" s="253" t="s">
        <v>474</v>
      </c>
      <c r="E263" s="254" t="s">
        <v>13</v>
      </c>
      <c r="F263" s="137">
        <v>0</v>
      </c>
      <c r="G263" s="163">
        <f>(COUNTIF(E263:E263,$E$399))/COUNTA(E263:E263)</f>
        <v>1</v>
      </c>
      <c r="H263" s="302">
        <f>SUM(G264:G266)/3</f>
        <v>0</v>
      </c>
      <c r="I263" s="254">
        <v>0</v>
      </c>
      <c r="J263" s="202"/>
      <c r="K263" s="202"/>
      <c r="L263" s="202"/>
      <c r="M263" s="202"/>
      <c r="N263" s="202"/>
      <c r="O263" s="253"/>
    </row>
    <row r="264" spans="2:15" s="222" customFormat="1" ht="29" hidden="1" outlineLevel="2" x14ac:dyDescent="0.35">
      <c r="B264" s="310"/>
      <c r="C264" s="253" t="s">
        <v>475</v>
      </c>
      <c r="D264" s="253" t="s">
        <v>1409</v>
      </c>
      <c r="E264" s="254" t="s">
        <v>20</v>
      </c>
      <c r="F264" s="137">
        <v>1</v>
      </c>
      <c r="G264" s="163">
        <f>(COUNTIF(E264,$F$402)+(COUNTIF(E264,$F$401)*0.5))/COUNTA(E264)</f>
        <v>0</v>
      </c>
      <c r="H264" s="302"/>
      <c r="I264" s="254">
        <v>2</v>
      </c>
      <c r="J264" s="202"/>
      <c r="K264" s="202"/>
      <c r="L264" s="202"/>
      <c r="M264" s="202"/>
      <c r="N264" s="202"/>
      <c r="O264" s="253"/>
    </row>
    <row r="265" spans="2:15" s="222" customFormat="1" ht="29" hidden="1" outlineLevel="2" x14ac:dyDescent="0.35">
      <c r="B265" s="310"/>
      <c r="C265" s="253" t="s">
        <v>476</v>
      </c>
      <c r="D265" s="253" t="s">
        <v>477</v>
      </c>
      <c r="E265" s="254" t="s">
        <v>20</v>
      </c>
      <c r="F265" s="137">
        <v>2</v>
      </c>
      <c r="G265" s="163">
        <f>(COUNTIF(E265,$F$402)+(COUNTIF(E265,$F$401)*0.5))/COUNTA(E265)</f>
        <v>0</v>
      </c>
      <c r="H265" s="302"/>
      <c r="I265" s="254">
        <v>3</v>
      </c>
      <c r="J265" s="202"/>
      <c r="K265" s="202"/>
      <c r="L265" s="202"/>
      <c r="M265" s="202"/>
      <c r="N265" s="202" t="s">
        <v>1925</v>
      </c>
      <c r="O265" s="253"/>
    </row>
    <row r="266" spans="2:15" s="222" customFormat="1" ht="29" hidden="1" outlineLevel="2" x14ac:dyDescent="0.35">
      <c r="B266" s="310"/>
      <c r="C266" s="253" t="s">
        <v>478</v>
      </c>
      <c r="D266" s="253" t="s">
        <v>479</v>
      </c>
      <c r="E266" s="254" t="s">
        <v>20</v>
      </c>
      <c r="F266" s="137">
        <v>3</v>
      </c>
      <c r="G266" s="163">
        <f>(COUNTIF(E266,$F$402)+(COUNTIF(E266,$F$401)*0.5))/COUNTA(E266)</f>
        <v>0</v>
      </c>
      <c r="H266" s="302"/>
      <c r="I266" s="254">
        <v>5</v>
      </c>
      <c r="J266" s="202" t="s">
        <v>736</v>
      </c>
      <c r="K266" s="202"/>
      <c r="L266" s="202"/>
      <c r="M266" s="202"/>
      <c r="N266" s="202"/>
      <c r="O266" s="253"/>
    </row>
    <row r="267" spans="2:15" s="222" customFormat="1" ht="58" hidden="1" outlineLevel="1" x14ac:dyDescent="0.35">
      <c r="B267" s="307" t="str">
        <f>Heatmap!G28</f>
        <v>Анализ инфраструктуры PROD среды на уязвимости</v>
      </c>
      <c r="C267" s="253" t="s">
        <v>480</v>
      </c>
      <c r="D267" s="253" t="s">
        <v>481</v>
      </c>
      <c r="E267" s="254" t="s">
        <v>13</v>
      </c>
      <c r="F267" s="137">
        <v>0</v>
      </c>
      <c r="G267" s="163">
        <f>(COUNTIF(E267:E267,$E$399))/COUNTA(E267:E267)</f>
        <v>1</v>
      </c>
      <c r="H267" s="302">
        <f>SUM(G268:G278)/4</f>
        <v>0</v>
      </c>
      <c r="I267" s="254">
        <v>0</v>
      </c>
      <c r="J267" s="202"/>
      <c r="K267" s="202" t="s">
        <v>2859</v>
      </c>
      <c r="L267" s="202"/>
      <c r="M267" s="202"/>
      <c r="N267" s="202" t="s">
        <v>1935</v>
      </c>
      <c r="O267" s="253"/>
    </row>
    <row r="268" spans="2:15" s="222" customFormat="1" hidden="1" outlineLevel="2" x14ac:dyDescent="0.35">
      <c r="B268" s="307"/>
      <c r="C268" s="253" t="s">
        <v>482</v>
      </c>
      <c r="D268" s="253" t="s">
        <v>483</v>
      </c>
      <c r="E268" s="254" t="s">
        <v>20</v>
      </c>
      <c r="F268" s="305">
        <v>1</v>
      </c>
      <c r="G268" s="306">
        <f>(COUNTIF(E268:E269,$F$402)+(COUNTIF(E268:E269,$F$401)*0.5))/(COUNTA(E268:E269)-COUNTIF(E268:E269,$F$403))</f>
        <v>0</v>
      </c>
      <c r="H268" s="302"/>
      <c r="I268" s="254">
        <v>1</v>
      </c>
      <c r="J268" s="202"/>
      <c r="K268" s="202"/>
      <c r="L268" s="202"/>
      <c r="M268" s="202"/>
      <c r="N268" s="202" t="s">
        <v>1931</v>
      </c>
      <c r="O268" s="253"/>
    </row>
    <row r="269" spans="2:15" s="222" customFormat="1" ht="29" hidden="1" outlineLevel="2" x14ac:dyDescent="0.35">
      <c r="B269" s="307"/>
      <c r="C269" s="253" t="s">
        <v>484</v>
      </c>
      <c r="D269" s="253" t="s">
        <v>1407</v>
      </c>
      <c r="E269" s="254" t="s">
        <v>20</v>
      </c>
      <c r="F269" s="305"/>
      <c r="G269" s="306"/>
      <c r="H269" s="302"/>
      <c r="I269" s="254">
        <v>1</v>
      </c>
      <c r="J269" s="202"/>
      <c r="K269" s="202" t="s">
        <v>175</v>
      </c>
      <c r="L269" s="202" t="s">
        <v>1862</v>
      </c>
      <c r="M269" s="202"/>
      <c r="N269" s="202"/>
      <c r="O269" s="253"/>
    </row>
    <row r="270" spans="2:15" s="222" customFormat="1" ht="43.5" hidden="1" outlineLevel="2" x14ac:dyDescent="0.35">
      <c r="B270" s="307"/>
      <c r="C270" s="253" t="s">
        <v>485</v>
      </c>
      <c r="D270" s="253" t="s">
        <v>486</v>
      </c>
      <c r="E270" s="254" t="s">
        <v>20</v>
      </c>
      <c r="F270" s="305">
        <v>2</v>
      </c>
      <c r="G270" s="306">
        <f>(COUNTIF(E270:E272,$F$402)+(COUNTIF(E270:E272,$F$401)*0.5))/(COUNTA(E270:E272)-COUNTIF(E270:E272,$F$403))</f>
        <v>0</v>
      </c>
      <c r="H270" s="302"/>
      <c r="I270" s="254">
        <v>2</v>
      </c>
      <c r="J270" s="202"/>
      <c r="K270" s="202"/>
      <c r="L270" s="202"/>
      <c r="M270" s="202"/>
      <c r="N270" s="202"/>
      <c r="O270" s="253"/>
    </row>
    <row r="271" spans="2:15" s="222" customFormat="1" ht="43.5" hidden="1" outlineLevel="2" x14ac:dyDescent="0.35">
      <c r="B271" s="307"/>
      <c r="C271" s="253" t="s">
        <v>487</v>
      </c>
      <c r="D271" s="253" t="s">
        <v>488</v>
      </c>
      <c r="E271" s="254" t="s">
        <v>20</v>
      </c>
      <c r="F271" s="305"/>
      <c r="G271" s="306"/>
      <c r="H271" s="302"/>
      <c r="I271" s="254">
        <v>2</v>
      </c>
      <c r="J271" s="202" t="s">
        <v>2895</v>
      </c>
      <c r="K271" s="202"/>
      <c r="L271" s="202"/>
      <c r="M271" s="202"/>
      <c r="N271" s="202"/>
      <c r="O271" s="253"/>
    </row>
    <row r="272" spans="2:15" s="222" customFormat="1" ht="29" hidden="1" outlineLevel="2" x14ac:dyDescent="0.35">
      <c r="B272" s="307"/>
      <c r="C272" s="253" t="s">
        <v>489</v>
      </c>
      <c r="D272" s="253" t="s">
        <v>490</v>
      </c>
      <c r="E272" s="254" t="s">
        <v>20</v>
      </c>
      <c r="F272" s="305"/>
      <c r="G272" s="306"/>
      <c r="H272" s="302"/>
      <c r="I272" s="254">
        <v>2</v>
      </c>
      <c r="J272" s="202"/>
      <c r="K272" s="202"/>
      <c r="L272" s="202" t="s">
        <v>1863</v>
      </c>
      <c r="M272" s="202"/>
      <c r="N272" s="202" t="s">
        <v>1893</v>
      </c>
      <c r="O272" s="253"/>
    </row>
    <row r="273" spans="2:15" s="222" customFormat="1" ht="29" hidden="1" outlineLevel="2" x14ac:dyDescent="0.35">
      <c r="B273" s="307"/>
      <c r="C273" s="253" t="s">
        <v>491</v>
      </c>
      <c r="D273" s="253" t="s">
        <v>492</v>
      </c>
      <c r="E273" s="254" t="s">
        <v>20</v>
      </c>
      <c r="F273" s="305">
        <v>3</v>
      </c>
      <c r="G273" s="306">
        <f>(COUNTIF(E273:E276,$F$402)+(COUNTIF(E273:E276,$F$401)*0.5))/(COUNTA(E273:E276)-COUNTIF(E273:E276,$F$403))</f>
        <v>0</v>
      </c>
      <c r="H273" s="302"/>
      <c r="I273" s="254">
        <v>3</v>
      </c>
      <c r="J273" s="202" t="s">
        <v>1371</v>
      </c>
      <c r="K273" s="202"/>
      <c r="L273" s="202"/>
      <c r="M273" s="202"/>
      <c r="N273" s="202" t="s">
        <v>1935</v>
      </c>
      <c r="O273" s="253"/>
    </row>
    <row r="274" spans="2:15" s="222" customFormat="1" ht="43.5" hidden="1" outlineLevel="2" x14ac:dyDescent="0.35">
      <c r="B274" s="307"/>
      <c r="C274" s="253" t="s">
        <v>493</v>
      </c>
      <c r="D274" s="253" t="s">
        <v>494</v>
      </c>
      <c r="E274" s="254" t="s">
        <v>20</v>
      </c>
      <c r="F274" s="305"/>
      <c r="G274" s="306"/>
      <c r="H274" s="302"/>
      <c r="I274" s="254">
        <v>3</v>
      </c>
      <c r="J274" s="202" t="s">
        <v>1371</v>
      </c>
      <c r="K274" s="202"/>
      <c r="L274" s="202"/>
      <c r="M274" s="202"/>
      <c r="N274" s="202" t="s">
        <v>1893</v>
      </c>
      <c r="O274" s="253"/>
    </row>
    <row r="275" spans="2:15" s="222" customFormat="1" ht="29" hidden="1" outlineLevel="2" x14ac:dyDescent="0.35">
      <c r="B275" s="307"/>
      <c r="C275" s="253" t="s">
        <v>495</v>
      </c>
      <c r="D275" s="253" t="s">
        <v>496</v>
      </c>
      <c r="E275" s="254" t="s">
        <v>20</v>
      </c>
      <c r="F275" s="305"/>
      <c r="G275" s="306"/>
      <c r="H275" s="302"/>
      <c r="I275" s="254">
        <v>3</v>
      </c>
      <c r="J275" s="202" t="s">
        <v>1371</v>
      </c>
      <c r="K275" s="202"/>
      <c r="L275" s="202"/>
      <c r="M275" s="202"/>
      <c r="N275" s="202"/>
      <c r="O275" s="253"/>
    </row>
    <row r="276" spans="2:15" s="222" customFormat="1" ht="29" hidden="1" outlineLevel="2" x14ac:dyDescent="0.35">
      <c r="B276" s="307"/>
      <c r="C276" s="253" t="s">
        <v>497</v>
      </c>
      <c r="D276" s="253" t="s">
        <v>498</v>
      </c>
      <c r="E276" s="254" t="s">
        <v>20</v>
      </c>
      <c r="F276" s="305"/>
      <c r="G276" s="306"/>
      <c r="H276" s="302"/>
      <c r="I276" s="254">
        <v>3</v>
      </c>
      <c r="J276" s="202"/>
      <c r="K276" s="202"/>
      <c r="L276" s="202"/>
      <c r="M276" s="202"/>
      <c r="N276" s="202"/>
      <c r="O276" s="253"/>
    </row>
    <row r="277" spans="2:15" s="222" customFormat="1" ht="29" hidden="1" outlineLevel="2" x14ac:dyDescent="0.35">
      <c r="B277" s="307"/>
      <c r="C277" s="253" t="s">
        <v>499</v>
      </c>
      <c r="D277" s="253" t="s">
        <v>500</v>
      </c>
      <c r="E277" s="254" t="s">
        <v>20</v>
      </c>
      <c r="F277" s="305">
        <v>4</v>
      </c>
      <c r="G277" s="306">
        <f>(COUNTIF(E277:E278,$F$402)+(COUNTIF(E277:E278,$F$401)*0.5))/(COUNTA(E277:E278)-COUNTIF(E277:E278,$F$403))</f>
        <v>0</v>
      </c>
      <c r="H277" s="302"/>
      <c r="I277" s="254">
        <v>5</v>
      </c>
      <c r="J277" s="202" t="s">
        <v>1371</v>
      </c>
      <c r="K277" s="202"/>
      <c r="L277" s="202" t="s">
        <v>744</v>
      </c>
      <c r="M277" s="202"/>
      <c r="N277" s="202"/>
      <c r="O277" s="253"/>
    </row>
    <row r="278" spans="2:15" s="222" customFormat="1" ht="29" hidden="1" outlineLevel="2" x14ac:dyDescent="0.35">
      <c r="B278" s="307"/>
      <c r="C278" s="253" t="s">
        <v>501</v>
      </c>
      <c r="D278" s="253" t="s">
        <v>502</v>
      </c>
      <c r="E278" s="254" t="s">
        <v>20</v>
      </c>
      <c r="F278" s="305"/>
      <c r="G278" s="306"/>
      <c r="H278" s="302"/>
      <c r="I278" s="254">
        <v>5</v>
      </c>
      <c r="J278" s="202"/>
      <c r="K278" s="202"/>
      <c r="L278" s="202" t="s">
        <v>1864</v>
      </c>
      <c r="M278" s="202"/>
      <c r="N278" s="202"/>
      <c r="O278" s="253"/>
    </row>
    <row r="279" spans="2:15" s="222" customFormat="1" ht="29" hidden="1" outlineLevel="1" x14ac:dyDescent="0.35">
      <c r="B279" s="304" t="str">
        <f>Heatmap!G29</f>
        <v>Анализ событий информационной безопасности</v>
      </c>
      <c r="C279" s="253" t="s">
        <v>503</v>
      </c>
      <c r="D279" s="253" t="s">
        <v>504</v>
      </c>
      <c r="E279" s="254" t="s">
        <v>13</v>
      </c>
      <c r="F279" s="137">
        <v>0</v>
      </c>
      <c r="G279" s="163">
        <f>(COUNTIF(E279:E279,$E$399))/COUNTA(E279:E279)</f>
        <v>1</v>
      </c>
      <c r="H279" s="324">
        <f>SUM(G280:G281)/2</f>
        <v>0</v>
      </c>
      <c r="I279" s="254">
        <v>0</v>
      </c>
      <c r="J279" s="202"/>
      <c r="K279" s="202" t="s">
        <v>2861</v>
      </c>
      <c r="L279" s="202"/>
      <c r="M279" s="202"/>
      <c r="N279" s="202" t="s">
        <v>1892</v>
      </c>
      <c r="O279" s="253"/>
    </row>
    <row r="280" spans="2:15" s="222" customFormat="1" ht="43.5" hidden="1" outlineLevel="2" x14ac:dyDescent="0.35">
      <c r="B280" s="304"/>
      <c r="C280" s="253" t="s">
        <v>505</v>
      </c>
      <c r="D280" s="253" t="s">
        <v>2182</v>
      </c>
      <c r="E280" s="254" t="s">
        <v>20</v>
      </c>
      <c r="F280" s="137">
        <v>2</v>
      </c>
      <c r="G280" s="163">
        <f>(COUNTIF(E280,$F$402)+(COUNTIF(E280,$F$401)*0.5))/COUNTA(E280)</f>
        <v>0</v>
      </c>
      <c r="H280" s="324"/>
      <c r="I280" s="254">
        <v>2</v>
      </c>
      <c r="J280" s="202"/>
      <c r="K280" s="202" t="s">
        <v>2860</v>
      </c>
      <c r="L280" s="202"/>
      <c r="M280" s="202"/>
      <c r="N280" s="202" t="s">
        <v>1892</v>
      </c>
      <c r="O280" s="253"/>
    </row>
    <row r="281" spans="2:15" s="222" customFormat="1" ht="29" hidden="1" outlineLevel="2" x14ac:dyDescent="0.35">
      <c r="B281" s="304"/>
      <c r="C281" s="253" t="s">
        <v>506</v>
      </c>
      <c r="D281" s="253" t="s">
        <v>2186</v>
      </c>
      <c r="E281" s="254" t="s">
        <v>20</v>
      </c>
      <c r="F281" s="137">
        <v>3</v>
      </c>
      <c r="G281" s="163">
        <f>(COUNTIF(E281,$F$402)+(COUNTIF(E281,$F$401)*0.5))/COUNTA(E281)</f>
        <v>0</v>
      </c>
      <c r="H281" s="324"/>
      <c r="I281" s="254">
        <v>3</v>
      </c>
      <c r="J281" s="202" t="s">
        <v>1372</v>
      </c>
      <c r="K281" s="202" t="s">
        <v>2862</v>
      </c>
      <c r="L281" s="202"/>
      <c r="M281" s="202"/>
      <c r="N281" s="202" t="s">
        <v>1892</v>
      </c>
      <c r="O281" s="253"/>
    </row>
    <row r="282" spans="2:15" ht="23.5" collapsed="1" x14ac:dyDescent="0.35">
      <c r="B282" s="311" t="s">
        <v>507</v>
      </c>
      <c r="C282" s="311"/>
      <c r="D282" s="311"/>
      <c r="E282" s="231"/>
      <c r="F282" s="231"/>
      <c r="G282" s="231"/>
      <c r="H282" s="231"/>
      <c r="I282" s="231"/>
      <c r="J282" s="231"/>
      <c r="K282" s="232"/>
      <c r="L282" s="233"/>
      <c r="M282" s="234"/>
      <c r="N282" s="231"/>
      <c r="O282" s="231"/>
    </row>
    <row r="283" spans="2:15" hidden="1" outlineLevel="1" x14ac:dyDescent="0.35">
      <c r="B283" s="316" t="str">
        <f>Heatmap!G30</f>
        <v>Обучение специалистов</v>
      </c>
      <c r="C283" s="221" t="s">
        <v>508</v>
      </c>
      <c r="D283" s="221" t="s">
        <v>509</v>
      </c>
      <c r="E283" s="213" t="s">
        <v>13</v>
      </c>
      <c r="F283" s="179">
        <v>0</v>
      </c>
      <c r="G283" s="163">
        <f>(COUNTIF(E283:E283,$E$399))/COUNTA(E283:E283)</f>
        <v>1</v>
      </c>
      <c r="H283" s="302">
        <f>SUM(G284:G292)/4</f>
        <v>0</v>
      </c>
      <c r="I283" s="220">
        <v>0</v>
      </c>
      <c r="J283" s="214"/>
      <c r="K283" s="214" t="s">
        <v>148</v>
      </c>
      <c r="L283" s="220" t="s">
        <v>1867</v>
      </c>
      <c r="M283" s="202" t="s">
        <v>2356</v>
      </c>
      <c r="N283" s="214" t="s">
        <v>1936</v>
      </c>
      <c r="O283" s="212"/>
    </row>
    <row r="284" spans="2:15" s="222" customFormat="1" hidden="1" outlineLevel="2" x14ac:dyDescent="0.35">
      <c r="B284" s="316"/>
      <c r="C284" s="259" t="s">
        <v>510</v>
      </c>
      <c r="D284" s="259" t="s">
        <v>511</v>
      </c>
      <c r="E284" s="254" t="s">
        <v>20</v>
      </c>
      <c r="F284" s="305">
        <v>1</v>
      </c>
      <c r="G284" s="306">
        <f>(COUNTIF(E284:E285,$F$402)+(COUNTIF(E284:E285,$F$401)*0.5))/(COUNTA(E284:E285)-COUNTIF(E284:E285,$F$403))</f>
        <v>0</v>
      </c>
      <c r="H284" s="302"/>
      <c r="I284" s="254">
        <v>1</v>
      </c>
      <c r="J284" s="202"/>
      <c r="K284" s="202" t="s">
        <v>2863</v>
      </c>
      <c r="L284" s="254" t="s">
        <v>1867</v>
      </c>
      <c r="M284" s="202"/>
      <c r="N284" s="202" t="s">
        <v>1937</v>
      </c>
      <c r="O284" s="253"/>
    </row>
    <row r="285" spans="2:15" s="222" customFormat="1" ht="29" hidden="1" outlineLevel="2" x14ac:dyDescent="0.35">
      <c r="B285" s="316"/>
      <c r="C285" s="259" t="s">
        <v>513</v>
      </c>
      <c r="D285" s="259" t="s">
        <v>514</v>
      </c>
      <c r="E285" s="254" t="s">
        <v>20</v>
      </c>
      <c r="F285" s="305"/>
      <c r="G285" s="306"/>
      <c r="H285" s="302"/>
      <c r="I285" s="254">
        <v>1</v>
      </c>
      <c r="J285" s="202"/>
      <c r="K285" s="202" t="s">
        <v>2864</v>
      </c>
      <c r="L285" s="254"/>
      <c r="M285" s="202" t="s">
        <v>2357</v>
      </c>
      <c r="N285" s="202" t="s">
        <v>1936</v>
      </c>
      <c r="O285" s="253"/>
    </row>
    <row r="286" spans="2:15" s="222" customFormat="1" ht="29" hidden="1" outlineLevel="2" x14ac:dyDescent="0.35">
      <c r="B286" s="316"/>
      <c r="C286" s="259" t="s">
        <v>515</v>
      </c>
      <c r="D286" s="259" t="s">
        <v>516</v>
      </c>
      <c r="E286" s="254" t="s">
        <v>20</v>
      </c>
      <c r="F286" s="305">
        <v>2</v>
      </c>
      <c r="G286" s="306">
        <f>(COUNTIF(E286:E289,$F$402)+(COUNTIF(E286:E289,$F$401)*0.5))/(COUNTA(E286:E289)-COUNTIF(E286:E289,$F$403))</f>
        <v>0</v>
      </c>
      <c r="H286" s="302"/>
      <c r="I286" s="254">
        <v>3</v>
      </c>
      <c r="J286" s="202" t="s">
        <v>1373</v>
      </c>
      <c r="K286" s="202" t="s">
        <v>2863</v>
      </c>
      <c r="L286" s="254" t="s">
        <v>1866</v>
      </c>
      <c r="M286" s="202" t="s">
        <v>2357</v>
      </c>
      <c r="N286" s="202" t="s">
        <v>1936</v>
      </c>
      <c r="O286" s="253"/>
    </row>
    <row r="287" spans="2:15" s="222" customFormat="1" ht="29" hidden="1" outlineLevel="2" x14ac:dyDescent="0.35">
      <c r="B287" s="316"/>
      <c r="C287" s="259" t="s">
        <v>517</v>
      </c>
      <c r="D287" s="259" t="s">
        <v>518</v>
      </c>
      <c r="E287" s="254" t="s">
        <v>20</v>
      </c>
      <c r="F287" s="305"/>
      <c r="G287" s="306"/>
      <c r="H287" s="302"/>
      <c r="I287" s="254">
        <v>3</v>
      </c>
      <c r="J287" s="202"/>
      <c r="K287" s="202" t="s">
        <v>2863</v>
      </c>
      <c r="L287" s="254" t="s">
        <v>1868</v>
      </c>
      <c r="M287" s="202"/>
      <c r="N287" s="202"/>
      <c r="O287" s="253"/>
    </row>
    <row r="288" spans="2:15" s="222" customFormat="1" ht="29" hidden="1" outlineLevel="2" x14ac:dyDescent="0.35">
      <c r="B288" s="316"/>
      <c r="C288" s="259" t="s">
        <v>519</v>
      </c>
      <c r="D288" s="259" t="s">
        <v>520</v>
      </c>
      <c r="E288" s="254" t="s">
        <v>20</v>
      </c>
      <c r="F288" s="305"/>
      <c r="G288" s="306"/>
      <c r="H288" s="302"/>
      <c r="I288" s="254">
        <v>3</v>
      </c>
      <c r="J288" s="202" t="s">
        <v>521</v>
      </c>
      <c r="K288" s="202" t="s">
        <v>2865</v>
      </c>
      <c r="L288" s="254" t="s">
        <v>1866</v>
      </c>
      <c r="M288" s="202"/>
      <c r="N288" s="202" t="s">
        <v>1938</v>
      </c>
      <c r="O288" s="253"/>
    </row>
    <row r="289" spans="2:15" s="222" customFormat="1" ht="29" hidden="1" outlineLevel="2" x14ac:dyDescent="0.35">
      <c r="B289" s="316"/>
      <c r="C289" s="259" t="s">
        <v>522</v>
      </c>
      <c r="D289" s="259" t="s">
        <v>523</v>
      </c>
      <c r="E289" s="254" t="s">
        <v>20</v>
      </c>
      <c r="F289" s="305"/>
      <c r="G289" s="306"/>
      <c r="H289" s="302"/>
      <c r="I289" s="254">
        <v>3</v>
      </c>
      <c r="J289" s="202"/>
      <c r="K289" s="202"/>
      <c r="L289" s="254" t="s">
        <v>1868</v>
      </c>
      <c r="M289" s="202"/>
      <c r="N289" s="202" t="s">
        <v>1939</v>
      </c>
      <c r="O289" s="253"/>
    </row>
    <row r="290" spans="2:15" s="222" customFormat="1" ht="29" hidden="1" outlineLevel="2" x14ac:dyDescent="0.35">
      <c r="B290" s="316"/>
      <c r="C290" s="259" t="s">
        <v>524</v>
      </c>
      <c r="D290" s="259" t="s">
        <v>525</v>
      </c>
      <c r="E290" s="254" t="s">
        <v>20</v>
      </c>
      <c r="F290" s="305">
        <v>3</v>
      </c>
      <c r="G290" s="306">
        <f>(COUNTIF(E290:E291,$F$402)+(COUNTIF(E290:E291,$F$401)*0.5))/(COUNTA(E290:E291)-COUNTIF(E290:E291,$F$403))</f>
        <v>0</v>
      </c>
      <c r="H290" s="302"/>
      <c r="I290" s="254">
        <v>5</v>
      </c>
      <c r="J290" s="202" t="s">
        <v>1374</v>
      </c>
      <c r="K290" s="202" t="s">
        <v>2866</v>
      </c>
      <c r="L290" s="254" t="s">
        <v>1869</v>
      </c>
      <c r="M290" s="202"/>
      <c r="N290" s="202" t="s">
        <v>1940</v>
      </c>
      <c r="O290" s="253"/>
    </row>
    <row r="291" spans="2:15" s="222" customFormat="1" ht="29" hidden="1" outlineLevel="2" x14ac:dyDescent="0.35">
      <c r="B291" s="316"/>
      <c r="C291" s="259" t="s">
        <v>526</v>
      </c>
      <c r="D291" s="259" t="s">
        <v>527</v>
      </c>
      <c r="E291" s="254" t="s">
        <v>20</v>
      </c>
      <c r="F291" s="305"/>
      <c r="G291" s="306"/>
      <c r="H291" s="302"/>
      <c r="I291" s="254">
        <v>5</v>
      </c>
      <c r="J291" s="202" t="s">
        <v>528</v>
      </c>
      <c r="K291" s="202"/>
      <c r="L291" s="202"/>
      <c r="M291" s="202"/>
      <c r="N291" s="202" t="s">
        <v>1941</v>
      </c>
      <c r="O291" s="253"/>
    </row>
    <row r="292" spans="2:15" s="222" customFormat="1" ht="43.5" hidden="1" outlineLevel="2" x14ac:dyDescent="0.35">
      <c r="B292" s="316"/>
      <c r="C292" s="259" t="s">
        <v>529</v>
      </c>
      <c r="D292" s="259" t="s">
        <v>530</v>
      </c>
      <c r="E292" s="254" t="s">
        <v>20</v>
      </c>
      <c r="F292" s="137">
        <v>4</v>
      </c>
      <c r="G292" s="163">
        <f>(COUNTIF(E292,$F$402)+(COUNTIF(E292,$F$401)*0.5))/COUNTA(E292)</f>
        <v>0</v>
      </c>
      <c r="H292" s="302"/>
      <c r="I292" s="254">
        <v>6</v>
      </c>
      <c r="J292" s="202"/>
      <c r="K292" s="202"/>
      <c r="L292" s="202"/>
      <c r="M292" s="202"/>
      <c r="N292" s="202" t="s">
        <v>1939</v>
      </c>
      <c r="O292" s="253"/>
    </row>
    <row r="293" spans="2:15" s="222" customFormat="1" ht="29" hidden="1" outlineLevel="1" x14ac:dyDescent="0.35">
      <c r="B293" s="299" t="str">
        <f>Heatmap!G31</f>
        <v>Управление базой знаний DSO</v>
      </c>
      <c r="C293" s="259" t="s">
        <v>531</v>
      </c>
      <c r="D293" s="259" t="s">
        <v>532</v>
      </c>
      <c r="E293" s="254" t="s">
        <v>13</v>
      </c>
      <c r="F293" s="137">
        <v>0</v>
      </c>
      <c r="G293" s="163">
        <f>(COUNTIF(E293:E293,$E$399))/COUNTA(E293:E293)</f>
        <v>1</v>
      </c>
      <c r="H293" s="574">
        <f>SUM(G294:G301)/4</f>
        <v>0</v>
      </c>
      <c r="I293" s="254">
        <v>0</v>
      </c>
      <c r="J293" s="202"/>
      <c r="K293" s="202"/>
      <c r="L293" s="202" t="s">
        <v>1869</v>
      </c>
      <c r="M293" s="202"/>
      <c r="N293" s="202" t="s">
        <v>1942</v>
      </c>
      <c r="O293" s="253"/>
    </row>
    <row r="294" spans="2:15" s="222" customFormat="1" hidden="1" outlineLevel="2" x14ac:dyDescent="0.35">
      <c r="B294" s="300"/>
      <c r="C294" s="259" t="s">
        <v>533</v>
      </c>
      <c r="D294" s="259" t="s">
        <v>534</v>
      </c>
      <c r="E294" s="254" t="s">
        <v>20</v>
      </c>
      <c r="F294" s="137">
        <v>1</v>
      </c>
      <c r="G294" s="163">
        <f>(COUNTIF(E294,$F$402)+(COUNTIF(E294,$F$401)*0.5))/COUNTA(E294)</f>
        <v>0</v>
      </c>
      <c r="H294" s="575"/>
      <c r="I294" s="254">
        <v>1</v>
      </c>
      <c r="J294" s="202"/>
      <c r="K294" s="202"/>
      <c r="L294" s="202"/>
      <c r="M294" s="202"/>
      <c r="N294" s="202" t="s">
        <v>1943</v>
      </c>
      <c r="O294" s="253"/>
    </row>
    <row r="295" spans="2:15" s="222" customFormat="1" ht="43.5" hidden="1" outlineLevel="2" x14ac:dyDescent="0.35">
      <c r="B295" s="300"/>
      <c r="C295" s="259" t="s">
        <v>535</v>
      </c>
      <c r="D295" s="259" t="s">
        <v>536</v>
      </c>
      <c r="E295" s="254" t="s">
        <v>20</v>
      </c>
      <c r="F295" s="305">
        <v>2</v>
      </c>
      <c r="G295" s="306">
        <f>(COUNTIF(E295:E296,$F$402)+(COUNTIF(E295:E296,$F$401)*0.5))/(COUNTA(E295:E296)-COUNTIF(E295:E296,$F$403))</f>
        <v>0</v>
      </c>
      <c r="H295" s="575"/>
      <c r="I295" s="254">
        <v>3</v>
      </c>
      <c r="J295" s="202" t="s">
        <v>2896</v>
      </c>
      <c r="K295" s="202"/>
      <c r="L295" s="202"/>
      <c r="M295" s="202"/>
      <c r="N295" s="202" t="s">
        <v>1944</v>
      </c>
      <c r="O295" s="253"/>
    </row>
    <row r="296" spans="2:15" s="222" customFormat="1" ht="29" hidden="1" outlineLevel="2" x14ac:dyDescent="0.35">
      <c r="B296" s="300"/>
      <c r="C296" s="259" t="s">
        <v>537</v>
      </c>
      <c r="D296" s="259" t="s">
        <v>538</v>
      </c>
      <c r="E296" s="254" t="s">
        <v>20</v>
      </c>
      <c r="F296" s="305"/>
      <c r="G296" s="306"/>
      <c r="H296" s="575"/>
      <c r="I296" s="254">
        <v>3</v>
      </c>
      <c r="J296" s="202" t="s">
        <v>1375</v>
      </c>
      <c r="K296" s="202"/>
      <c r="L296" s="202"/>
      <c r="M296" s="202"/>
      <c r="N296" s="202" t="s">
        <v>1945</v>
      </c>
      <c r="O296" s="253"/>
    </row>
    <row r="297" spans="2:15" s="222" customFormat="1" ht="43.5" hidden="1" outlineLevel="2" x14ac:dyDescent="0.35">
      <c r="B297" s="300"/>
      <c r="C297" s="259" t="s">
        <v>539</v>
      </c>
      <c r="D297" s="259" t="s">
        <v>540</v>
      </c>
      <c r="E297" s="254" t="s">
        <v>20</v>
      </c>
      <c r="F297" s="568">
        <v>3</v>
      </c>
      <c r="G297" s="571">
        <f>(COUNTIF(E297:E299,$F$402)+(COUNTIF(E297:E299,$F$401)*0.5))/(COUNTA(E297:E299)-COUNTIF(E297:E299,$F$403))</f>
        <v>0</v>
      </c>
      <c r="H297" s="575"/>
      <c r="I297" s="254">
        <v>4</v>
      </c>
      <c r="J297" s="202" t="s">
        <v>2897</v>
      </c>
      <c r="K297" s="202"/>
      <c r="L297" s="202"/>
      <c r="M297" s="202"/>
      <c r="N297" s="202" t="s">
        <v>1946</v>
      </c>
      <c r="O297" s="253"/>
    </row>
    <row r="298" spans="2:15" s="222" customFormat="1" ht="29" hidden="1" outlineLevel="2" x14ac:dyDescent="0.35">
      <c r="B298" s="300"/>
      <c r="C298" s="259" t="s">
        <v>541</v>
      </c>
      <c r="D298" s="259" t="s">
        <v>542</v>
      </c>
      <c r="E298" s="254" t="s">
        <v>20</v>
      </c>
      <c r="F298" s="569"/>
      <c r="G298" s="572"/>
      <c r="H298" s="575"/>
      <c r="I298" s="254">
        <v>4</v>
      </c>
      <c r="J298" s="202" t="s">
        <v>2898</v>
      </c>
      <c r="K298" s="202"/>
      <c r="L298" s="202"/>
      <c r="M298" s="202"/>
      <c r="N298" s="202" t="s">
        <v>1945</v>
      </c>
      <c r="O298" s="253"/>
    </row>
    <row r="299" spans="2:15" s="222" customFormat="1" ht="29" hidden="1" outlineLevel="2" x14ac:dyDescent="0.35">
      <c r="B299" s="300"/>
      <c r="C299" s="259" t="s">
        <v>2202</v>
      </c>
      <c r="D299" s="259" t="s">
        <v>2203</v>
      </c>
      <c r="E299" s="254" t="s">
        <v>20</v>
      </c>
      <c r="F299" s="570"/>
      <c r="G299" s="573"/>
      <c r="H299" s="575"/>
      <c r="I299" s="254">
        <v>4</v>
      </c>
      <c r="J299" s="202"/>
      <c r="K299" s="202"/>
      <c r="L299" s="202"/>
      <c r="M299" s="202"/>
      <c r="N299" s="202"/>
      <c r="O299" s="253"/>
    </row>
    <row r="300" spans="2:15" s="222" customFormat="1" ht="43.5" hidden="1" outlineLevel="2" x14ac:dyDescent="0.35">
      <c r="B300" s="300"/>
      <c r="C300" s="259" t="s">
        <v>543</v>
      </c>
      <c r="D300" s="259" t="s">
        <v>544</v>
      </c>
      <c r="E300" s="254" t="s">
        <v>20</v>
      </c>
      <c r="F300" s="568">
        <v>4</v>
      </c>
      <c r="G300" s="571">
        <f>(COUNTIF(E300:E301,$F$402)+(COUNTIF(E300:E301,$F$401)*0.5))/(COUNTA(E300:E301)-COUNTIF(E300:E301,$F$403))</f>
        <v>0</v>
      </c>
      <c r="H300" s="575"/>
      <c r="I300" s="254">
        <v>5</v>
      </c>
      <c r="J300" s="202"/>
      <c r="K300" s="202"/>
      <c r="L300" s="202"/>
      <c r="M300" s="202"/>
      <c r="N300" s="202"/>
      <c r="O300" s="253"/>
    </row>
    <row r="301" spans="2:15" s="222" customFormat="1" ht="29" hidden="1" outlineLevel="2" x14ac:dyDescent="0.35">
      <c r="B301" s="301"/>
      <c r="C301" s="259" t="s">
        <v>2204</v>
      </c>
      <c r="D301" s="259" t="s">
        <v>2205</v>
      </c>
      <c r="E301" s="254" t="s">
        <v>20</v>
      </c>
      <c r="F301" s="570"/>
      <c r="G301" s="573"/>
      <c r="H301" s="576"/>
      <c r="I301" s="254">
        <v>6</v>
      </c>
      <c r="J301" s="202"/>
      <c r="K301" s="202"/>
      <c r="L301" s="202"/>
      <c r="M301" s="202"/>
      <c r="N301" s="202"/>
      <c r="O301" s="253"/>
    </row>
    <row r="302" spans="2:15" ht="23.5" collapsed="1" x14ac:dyDescent="0.35">
      <c r="B302" s="312" t="s">
        <v>545</v>
      </c>
      <c r="C302" s="312"/>
      <c r="D302" s="312"/>
      <c r="E302" s="116"/>
      <c r="F302" s="116"/>
      <c r="G302" s="116"/>
      <c r="H302" s="116"/>
      <c r="I302" s="116"/>
      <c r="J302" s="116"/>
      <c r="K302" s="198"/>
      <c r="L302" s="199"/>
      <c r="M302" s="200"/>
      <c r="N302" s="116"/>
      <c r="O302" s="116"/>
    </row>
    <row r="303" spans="2:15" s="222" customFormat="1" ht="43.5" hidden="1" outlineLevel="1" x14ac:dyDescent="0.35">
      <c r="B303" s="317" t="str">
        <f>Heatmap!G32</f>
        <v>Оценка критичности приложений и моделирование угроз</v>
      </c>
      <c r="C303" s="259" t="s">
        <v>546</v>
      </c>
      <c r="D303" s="259" t="s">
        <v>547</v>
      </c>
      <c r="E303" s="254" t="s">
        <v>13</v>
      </c>
      <c r="F303" s="137">
        <v>0</v>
      </c>
      <c r="G303" s="163">
        <f>(COUNTIF(E303:E303,$E$399))/COUNTA(E303:E303)</f>
        <v>1</v>
      </c>
      <c r="H303" s="302">
        <f>SUM(G304:G313)/4</f>
        <v>0</v>
      </c>
      <c r="I303" s="254">
        <v>0</v>
      </c>
      <c r="J303" s="202"/>
      <c r="K303" s="202" t="s">
        <v>2867</v>
      </c>
      <c r="L303" s="202" t="s">
        <v>693</v>
      </c>
      <c r="M303" s="202" t="s">
        <v>2369</v>
      </c>
      <c r="N303" s="202" t="s">
        <v>1947</v>
      </c>
      <c r="O303" s="253"/>
    </row>
    <row r="304" spans="2:15" s="222" customFormat="1" ht="29" hidden="1" outlineLevel="2" x14ac:dyDescent="0.35">
      <c r="B304" s="317"/>
      <c r="C304" s="259" t="s">
        <v>548</v>
      </c>
      <c r="D304" s="259" t="s">
        <v>549</v>
      </c>
      <c r="E304" s="254" t="s">
        <v>20</v>
      </c>
      <c r="F304" s="305">
        <v>1</v>
      </c>
      <c r="G304" s="306">
        <f>(COUNTIF(E304:E306,$F$402)+(COUNTIF(E304:E306,$F$401)*0.5))/(COUNTA(E304:E306)-COUNTIF(E304:E306,$F$403))</f>
        <v>0</v>
      </c>
      <c r="H304" s="302"/>
      <c r="I304" s="254">
        <v>2</v>
      </c>
      <c r="J304" s="202"/>
      <c r="K304" s="202"/>
      <c r="L304" s="202"/>
      <c r="M304" s="202"/>
      <c r="N304" s="202" t="s">
        <v>1948</v>
      </c>
      <c r="O304" s="253"/>
    </row>
    <row r="305" spans="2:15" s="222" customFormat="1" hidden="1" outlineLevel="2" x14ac:dyDescent="0.35">
      <c r="B305" s="317"/>
      <c r="C305" s="259" t="s">
        <v>550</v>
      </c>
      <c r="D305" s="259" t="s">
        <v>551</v>
      </c>
      <c r="E305" s="254" t="s">
        <v>20</v>
      </c>
      <c r="F305" s="305"/>
      <c r="G305" s="306"/>
      <c r="H305" s="302"/>
      <c r="I305" s="254">
        <v>2</v>
      </c>
      <c r="J305" s="202" t="s">
        <v>1376</v>
      </c>
      <c r="K305" s="202"/>
      <c r="L305" s="202" t="s">
        <v>512</v>
      </c>
      <c r="M305" s="202"/>
      <c r="N305" s="202" t="s">
        <v>1949</v>
      </c>
      <c r="O305" s="253"/>
    </row>
    <row r="306" spans="2:15" s="222" customFormat="1" hidden="1" outlineLevel="2" x14ac:dyDescent="0.35">
      <c r="B306" s="317"/>
      <c r="C306" s="259" t="s">
        <v>552</v>
      </c>
      <c r="D306" s="259" t="s">
        <v>553</v>
      </c>
      <c r="E306" s="254" t="s">
        <v>20</v>
      </c>
      <c r="F306" s="305"/>
      <c r="G306" s="306"/>
      <c r="H306" s="302"/>
      <c r="I306" s="254">
        <v>2</v>
      </c>
      <c r="J306" s="202" t="s">
        <v>1376</v>
      </c>
      <c r="K306" s="202"/>
      <c r="L306" s="202" t="s">
        <v>512</v>
      </c>
      <c r="M306" s="202"/>
      <c r="N306" s="202" t="s">
        <v>1950</v>
      </c>
      <c r="O306" s="253"/>
    </row>
    <row r="307" spans="2:15" s="222" customFormat="1" hidden="1" outlineLevel="2" x14ac:dyDescent="0.35">
      <c r="B307" s="317"/>
      <c r="C307" s="259" t="s">
        <v>554</v>
      </c>
      <c r="D307" s="259" t="s">
        <v>555</v>
      </c>
      <c r="E307" s="254" t="s">
        <v>20</v>
      </c>
      <c r="F307" s="305">
        <v>2</v>
      </c>
      <c r="G307" s="306">
        <f>(COUNTIF(E307:E309,$F$402)+(COUNTIF(E307:E309,$F$401)*0.5))/(COUNTA(E307:E309)-COUNTIF(E307:E309,$F$403))</f>
        <v>0</v>
      </c>
      <c r="H307" s="302"/>
      <c r="I307" s="254">
        <v>3</v>
      </c>
      <c r="J307" s="202"/>
      <c r="K307" s="202" t="s">
        <v>2868</v>
      </c>
      <c r="L307" s="202"/>
      <c r="M307" s="202"/>
      <c r="N307" s="202" t="s">
        <v>1950</v>
      </c>
      <c r="O307" s="253"/>
    </row>
    <row r="308" spans="2:15" s="222" customFormat="1" hidden="1" outlineLevel="2" x14ac:dyDescent="0.35">
      <c r="B308" s="317"/>
      <c r="C308" s="259" t="s">
        <v>556</v>
      </c>
      <c r="D308" s="259" t="s">
        <v>557</v>
      </c>
      <c r="E308" s="254" t="s">
        <v>20</v>
      </c>
      <c r="F308" s="305"/>
      <c r="G308" s="306"/>
      <c r="H308" s="302"/>
      <c r="I308" s="254">
        <v>3</v>
      </c>
      <c r="J308" s="202" t="s">
        <v>1377</v>
      </c>
      <c r="K308" s="202"/>
      <c r="L308" s="202"/>
      <c r="M308" s="202" t="s">
        <v>2369</v>
      </c>
      <c r="N308" s="202" t="s">
        <v>1950</v>
      </c>
      <c r="O308" s="253"/>
    </row>
    <row r="309" spans="2:15" s="222" customFormat="1" hidden="1" outlineLevel="2" x14ac:dyDescent="0.35">
      <c r="B309" s="317"/>
      <c r="C309" s="259" t="s">
        <v>558</v>
      </c>
      <c r="D309" s="259" t="s">
        <v>559</v>
      </c>
      <c r="E309" s="254" t="s">
        <v>20</v>
      </c>
      <c r="F309" s="305"/>
      <c r="G309" s="306"/>
      <c r="H309" s="302"/>
      <c r="I309" s="254">
        <v>3</v>
      </c>
      <c r="J309" s="202" t="s">
        <v>1376</v>
      </c>
      <c r="K309" s="202"/>
      <c r="L309" s="202" t="s">
        <v>745</v>
      </c>
      <c r="M309" s="202"/>
      <c r="N309" s="202" t="s">
        <v>1949</v>
      </c>
      <c r="O309" s="253"/>
    </row>
    <row r="310" spans="2:15" s="222" customFormat="1" hidden="1" outlineLevel="2" x14ac:dyDescent="0.35">
      <c r="B310" s="317"/>
      <c r="C310" s="259" t="s">
        <v>561</v>
      </c>
      <c r="D310" s="259" t="s">
        <v>562</v>
      </c>
      <c r="E310" s="254" t="s">
        <v>20</v>
      </c>
      <c r="F310" s="305">
        <v>3</v>
      </c>
      <c r="G310" s="306">
        <f>(COUNTIF(E310:E312,$F$402)+(COUNTIF(E310:E312,$F$401)*0.5))/(COUNTA(E310:E312)-COUNTIF(E310:E312,$F$403))</f>
        <v>0</v>
      </c>
      <c r="H310" s="302"/>
      <c r="I310" s="254">
        <v>4</v>
      </c>
      <c r="J310" s="202"/>
      <c r="K310" s="202" t="s">
        <v>150</v>
      </c>
      <c r="L310" s="202" t="s">
        <v>737</v>
      </c>
      <c r="M310" s="202"/>
      <c r="N310" s="202"/>
      <c r="O310" s="253"/>
    </row>
    <row r="311" spans="2:15" s="222" customFormat="1" ht="43.5" hidden="1" outlineLevel="2" x14ac:dyDescent="0.35">
      <c r="B311" s="317"/>
      <c r="C311" s="259" t="s">
        <v>563</v>
      </c>
      <c r="D311" s="259" t="s">
        <v>564</v>
      </c>
      <c r="E311" s="254" t="s">
        <v>20</v>
      </c>
      <c r="F311" s="305"/>
      <c r="G311" s="306"/>
      <c r="H311" s="302"/>
      <c r="I311" s="254">
        <v>4</v>
      </c>
      <c r="J311" s="202" t="s">
        <v>2899</v>
      </c>
      <c r="K311" s="202" t="s">
        <v>125</v>
      </c>
      <c r="L311" s="202" t="s">
        <v>746</v>
      </c>
      <c r="M311" s="202"/>
      <c r="N311" s="202"/>
      <c r="O311" s="253"/>
    </row>
    <row r="312" spans="2:15" s="222" customFormat="1" hidden="1" outlineLevel="2" x14ac:dyDescent="0.35">
      <c r="B312" s="317"/>
      <c r="C312" s="259" t="s">
        <v>565</v>
      </c>
      <c r="D312" s="259" t="s">
        <v>566</v>
      </c>
      <c r="E312" s="254" t="s">
        <v>20</v>
      </c>
      <c r="F312" s="305"/>
      <c r="G312" s="306"/>
      <c r="H312" s="302"/>
      <c r="I312" s="254">
        <v>4</v>
      </c>
      <c r="J312" s="202"/>
      <c r="K312" s="202" t="s">
        <v>2868</v>
      </c>
      <c r="L312" s="202" t="s">
        <v>1870</v>
      </c>
      <c r="M312" s="202" t="s">
        <v>2370</v>
      </c>
      <c r="N312" s="202" t="s">
        <v>1950</v>
      </c>
      <c r="O312" s="253"/>
    </row>
    <row r="313" spans="2:15" s="222" customFormat="1" ht="29" hidden="1" outlineLevel="2" x14ac:dyDescent="0.35">
      <c r="B313" s="317"/>
      <c r="C313" s="259" t="s">
        <v>567</v>
      </c>
      <c r="D313" s="259" t="s">
        <v>568</v>
      </c>
      <c r="E313" s="254" t="s">
        <v>20</v>
      </c>
      <c r="F313" s="137">
        <v>4</v>
      </c>
      <c r="G313" s="163">
        <f>(COUNTIF(E313,$F$402)+(COUNTIF(E313,$F$401)*0.5))/COUNTA(E313)</f>
        <v>0</v>
      </c>
      <c r="H313" s="302"/>
      <c r="I313" s="254">
        <v>5</v>
      </c>
      <c r="J313" s="202" t="s">
        <v>1378</v>
      </c>
      <c r="K313" s="202" t="s">
        <v>2869</v>
      </c>
      <c r="L313" s="202" t="s">
        <v>1871</v>
      </c>
      <c r="M313" s="202"/>
      <c r="N313" s="202"/>
      <c r="O313" s="253"/>
    </row>
    <row r="314" spans="2:15" s="222" customFormat="1" ht="14.5" hidden="1" customHeight="1" outlineLevel="1" x14ac:dyDescent="0.35">
      <c r="B314" s="559" t="str">
        <f>Heatmap!G33</f>
        <v>Определение требований ИБ, предъявляемых к ПО</v>
      </c>
      <c r="C314" s="259" t="s">
        <v>569</v>
      </c>
      <c r="D314" s="259" t="s">
        <v>2358</v>
      </c>
      <c r="E314" s="254" t="s">
        <v>13</v>
      </c>
      <c r="F314" s="137">
        <v>0</v>
      </c>
      <c r="G314" s="163">
        <f>(COUNTIF(E314:E314,$E$399))/COUNTA(E314:E314)</f>
        <v>1</v>
      </c>
      <c r="H314" s="574">
        <f>SUM(G315:G323)/4</f>
        <v>0</v>
      </c>
      <c r="I314" s="254">
        <v>0</v>
      </c>
      <c r="J314" s="202"/>
      <c r="K314" s="202"/>
      <c r="L314" s="202" t="s">
        <v>353</v>
      </c>
      <c r="M314" s="202" t="s">
        <v>2359</v>
      </c>
      <c r="N314" s="202"/>
      <c r="O314" s="253"/>
    </row>
    <row r="315" spans="2:15" s="222" customFormat="1" hidden="1" outlineLevel="2" x14ac:dyDescent="0.35">
      <c r="B315" s="560"/>
      <c r="C315" s="259" t="s">
        <v>570</v>
      </c>
      <c r="D315" s="259" t="s">
        <v>571</v>
      </c>
      <c r="E315" s="254" t="s">
        <v>20</v>
      </c>
      <c r="F315" s="305">
        <v>1</v>
      </c>
      <c r="G315" s="306">
        <f>(COUNTIF(E315:E316,$F$402)+(COUNTIF(E315:E316,$F$401)*0.5))/(COUNTA(E315:E316)-COUNTIF(E315:E316,$F$403))</f>
        <v>0</v>
      </c>
      <c r="H315" s="575"/>
      <c r="I315" s="254">
        <v>1</v>
      </c>
      <c r="J315" s="202"/>
      <c r="K315" s="202"/>
      <c r="L315" s="202" t="s">
        <v>1872</v>
      </c>
      <c r="M315" s="202" t="s">
        <v>2359</v>
      </c>
      <c r="N315" s="202" t="s">
        <v>1951</v>
      </c>
      <c r="O315" s="253"/>
    </row>
    <row r="316" spans="2:15" s="222" customFormat="1" ht="29" hidden="1" outlineLevel="2" x14ac:dyDescent="0.35">
      <c r="B316" s="560"/>
      <c r="C316" s="259" t="s">
        <v>572</v>
      </c>
      <c r="D316" s="259" t="s">
        <v>573</v>
      </c>
      <c r="E316" s="254" t="s">
        <v>20</v>
      </c>
      <c r="F316" s="305"/>
      <c r="G316" s="306"/>
      <c r="H316" s="575"/>
      <c r="I316" s="254">
        <v>1</v>
      </c>
      <c r="J316" s="202"/>
      <c r="K316" s="202"/>
      <c r="L316" s="202" t="s">
        <v>1873</v>
      </c>
      <c r="M316" s="202"/>
      <c r="N316" s="202"/>
      <c r="O316" s="253"/>
    </row>
    <row r="317" spans="2:15" s="222" customFormat="1" ht="29" hidden="1" outlineLevel="2" x14ac:dyDescent="0.35">
      <c r="B317" s="560"/>
      <c r="C317" s="253" t="s">
        <v>574</v>
      </c>
      <c r="D317" s="253" t="s">
        <v>575</v>
      </c>
      <c r="E317" s="254" t="s">
        <v>20</v>
      </c>
      <c r="F317" s="305">
        <v>2</v>
      </c>
      <c r="G317" s="306">
        <f>(COUNTIF(E317:E319,$F$402)+(COUNTIF(E317:E319,$F$401)*0.5))/(COUNTA(E317:E319)-COUNTIF(E317:E319,$F$403))</f>
        <v>0</v>
      </c>
      <c r="H317" s="575"/>
      <c r="I317" s="254">
        <v>2</v>
      </c>
      <c r="J317" s="202"/>
      <c r="K317" s="202"/>
      <c r="L317" s="202"/>
      <c r="M317" s="202" t="s">
        <v>2369</v>
      </c>
      <c r="N317" s="202" t="s">
        <v>1952</v>
      </c>
      <c r="O317" s="253"/>
    </row>
    <row r="318" spans="2:15" s="222" customFormat="1" hidden="1" outlineLevel="2" x14ac:dyDescent="0.35">
      <c r="B318" s="560"/>
      <c r="C318" s="253" t="s">
        <v>576</v>
      </c>
      <c r="D318" s="253" t="s">
        <v>577</v>
      </c>
      <c r="E318" s="254" t="s">
        <v>20</v>
      </c>
      <c r="F318" s="305"/>
      <c r="G318" s="306"/>
      <c r="H318" s="575"/>
      <c r="I318" s="254">
        <v>2</v>
      </c>
      <c r="J318" s="202"/>
      <c r="K318" s="202"/>
      <c r="L318" s="202" t="s">
        <v>747</v>
      </c>
      <c r="M318" s="202"/>
      <c r="N318" s="202" t="s">
        <v>1951</v>
      </c>
      <c r="O318" s="253"/>
    </row>
    <row r="319" spans="2:15" s="222" customFormat="1" hidden="1" outlineLevel="2" x14ac:dyDescent="0.35">
      <c r="B319" s="560"/>
      <c r="C319" s="259" t="s">
        <v>579</v>
      </c>
      <c r="D319" s="259" t="s">
        <v>580</v>
      </c>
      <c r="E319" s="254" t="s">
        <v>20</v>
      </c>
      <c r="F319" s="305"/>
      <c r="G319" s="306"/>
      <c r="H319" s="575"/>
      <c r="I319" s="254">
        <v>2</v>
      </c>
      <c r="J319" s="202" t="s">
        <v>1379</v>
      </c>
      <c r="K319" s="202"/>
      <c r="L319" s="202"/>
      <c r="M319" s="202" t="s">
        <v>2368</v>
      </c>
      <c r="N319" s="202"/>
      <c r="O319" s="253"/>
    </row>
    <row r="320" spans="2:15" s="222" customFormat="1" ht="29" hidden="1" outlineLevel="2" x14ac:dyDescent="0.35">
      <c r="B320" s="560"/>
      <c r="C320" s="253" t="s">
        <v>581</v>
      </c>
      <c r="D320" s="253" t="s">
        <v>582</v>
      </c>
      <c r="E320" s="254" t="s">
        <v>20</v>
      </c>
      <c r="F320" s="305">
        <v>3</v>
      </c>
      <c r="G320" s="306">
        <f>(COUNTIF(E320:E322,$F$402)+(COUNTIF(E320:E322,$F$401)*0.5))/(COUNTA(E320:E322)-COUNTIF(E320:E322,$F$403))</f>
        <v>0</v>
      </c>
      <c r="H320" s="575"/>
      <c r="I320" s="254">
        <v>4</v>
      </c>
      <c r="J320" s="202"/>
      <c r="K320" s="202"/>
      <c r="L320" s="202" t="s">
        <v>746</v>
      </c>
      <c r="M320" s="202"/>
      <c r="N320" s="202"/>
      <c r="O320" s="253"/>
    </row>
    <row r="321" spans="2:15" s="222" customFormat="1" ht="29" hidden="1" outlineLevel="2" x14ac:dyDescent="0.35">
      <c r="B321" s="560"/>
      <c r="C321" s="259" t="s">
        <v>583</v>
      </c>
      <c r="D321" s="259" t="s">
        <v>584</v>
      </c>
      <c r="E321" s="254" t="s">
        <v>20</v>
      </c>
      <c r="F321" s="305"/>
      <c r="G321" s="306"/>
      <c r="H321" s="575"/>
      <c r="I321" s="254">
        <v>4</v>
      </c>
      <c r="J321" s="202"/>
      <c r="K321" s="202"/>
      <c r="L321" s="202"/>
      <c r="M321" s="202"/>
      <c r="N321" s="202" t="s">
        <v>1953</v>
      </c>
      <c r="O321" s="253"/>
    </row>
    <row r="322" spans="2:15" s="222" customFormat="1" ht="29" hidden="1" outlineLevel="2" x14ac:dyDescent="0.35">
      <c r="B322" s="560"/>
      <c r="C322" s="259" t="s">
        <v>585</v>
      </c>
      <c r="D322" s="259" t="s">
        <v>586</v>
      </c>
      <c r="E322" s="254" t="s">
        <v>20</v>
      </c>
      <c r="F322" s="305"/>
      <c r="G322" s="306"/>
      <c r="H322" s="575"/>
      <c r="I322" s="254">
        <v>4</v>
      </c>
      <c r="J322" s="202"/>
      <c r="K322" s="202"/>
      <c r="L322" s="202" t="s">
        <v>2900</v>
      </c>
      <c r="M322" s="202"/>
      <c r="N322" s="202" t="s">
        <v>1954</v>
      </c>
      <c r="O322" s="253"/>
    </row>
    <row r="323" spans="2:15" s="222" customFormat="1" hidden="1" outlineLevel="2" x14ac:dyDescent="0.35">
      <c r="B323" s="561"/>
      <c r="C323" s="259" t="s">
        <v>2207</v>
      </c>
      <c r="D323" s="259" t="s">
        <v>2206</v>
      </c>
      <c r="E323" s="254" t="s">
        <v>20</v>
      </c>
      <c r="F323" s="137">
        <v>4</v>
      </c>
      <c r="G323" s="201">
        <f>(COUNTIF(E323,$F$402)+(COUNTIF(E323,$F$401)*0.5))/COUNTA(E323)</f>
        <v>0</v>
      </c>
      <c r="H323" s="576"/>
      <c r="I323" s="254">
        <v>6</v>
      </c>
      <c r="J323" s="202"/>
      <c r="K323" s="202"/>
      <c r="L323" s="202"/>
      <c r="M323" s="247"/>
      <c r="N323" s="202"/>
      <c r="O323" s="253"/>
    </row>
    <row r="324" spans="2:15" s="222" customFormat="1" ht="29" hidden="1" outlineLevel="1" x14ac:dyDescent="0.35">
      <c r="B324" s="317" t="str">
        <f>Heatmap!G34</f>
        <v>Контроль выполнения требований ИБ</v>
      </c>
      <c r="C324" s="259" t="s">
        <v>587</v>
      </c>
      <c r="D324" s="259" t="s">
        <v>588</v>
      </c>
      <c r="E324" s="254" t="s">
        <v>13</v>
      </c>
      <c r="F324" s="137">
        <v>0</v>
      </c>
      <c r="G324" s="163">
        <f>(COUNTIF(E324:E324,$E$399))/COUNTA(E324:E324)</f>
        <v>1</v>
      </c>
      <c r="H324" s="302">
        <f>SUM(G325:G328)/4</f>
        <v>0</v>
      </c>
      <c r="I324" s="254">
        <v>0</v>
      </c>
      <c r="J324" s="202" t="s">
        <v>1380</v>
      </c>
      <c r="K324" s="202" t="s">
        <v>2870</v>
      </c>
      <c r="L324" s="202" t="s">
        <v>747</v>
      </c>
      <c r="M324" s="202" t="s">
        <v>2887</v>
      </c>
      <c r="N324" s="202"/>
      <c r="O324" s="253"/>
    </row>
    <row r="325" spans="2:15" s="222" customFormat="1" ht="29" hidden="1" outlineLevel="2" x14ac:dyDescent="0.35">
      <c r="B325" s="317"/>
      <c r="C325" s="259" t="s">
        <v>589</v>
      </c>
      <c r="D325" s="259" t="s">
        <v>590</v>
      </c>
      <c r="E325" s="254" t="s">
        <v>20</v>
      </c>
      <c r="F325" s="137">
        <v>1</v>
      </c>
      <c r="G325" s="163">
        <f>(COUNTIF(E325,$F$402)+(COUNTIF(E325,$F$401)*0.5))/COUNTA(E325)</f>
        <v>0</v>
      </c>
      <c r="H325" s="302"/>
      <c r="I325" s="254">
        <v>1</v>
      </c>
      <c r="J325" s="202" t="s">
        <v>2901</v>
      </c>
      <c r="K325" s="202" t="s">
        <v>2871</v>
      </c>
      <c r="L325" s="202" t="s">
        <v>1391</v>
      </c>
      <c r="M325" s="202"/>
      <c r="N325" s="202" t="s">
        <v>1955</v>
      </c>
      <c r="O325" s="253"/>
    </row>
    <row r="326" spans="2:15" s="222" customFormat="1" ht="43.5" hidden="1" outlineLevel="2" x14ac:dyDescent="0.35">
      <c r="B326" s="317"/>
      <c r="C326" s="259" t="s">
        <v>591</v>
      </c>
      <c r="D326" s="259" t="s">
        <v>592</v>
      </c>
      <c r="E326" s="254" t="s">
        <v>20</v>
      </c>
      <c r="F326" s="137">
        <v>2</v>
      </c>
      <c r="G326" s="163">
        <f>(COUNTIF(E326,$F$402)+(COUNTIF(E326,$F$401)*0.5))/COUNTA(E326)</f>
        <v>0</v>
      </c>
      <c r="H326" s="302"/>
      <c r="I326" s="254">
        <v>2</v>
      </c>
      <c r="J326" s="202" t="s">
        <v>2902</v>
      </c>
      <c r="K326" s="202" t="s">
        <v>2872</v>
      </c>
      <c r="L326" s="202" t="s">
        <v>2425</v>
      </c>
      <c r="M326" s="202"/>
      <c r="N326" s="202" t="s">
        <v>1955</v>
      </c>
      <c r="O326" s="253"/>
    </row>
    <row r="327" spans="2:15" s="222" customFormat="1" ht="29" hidden="1" outlineLevel="2" x14ac:dyDescent="0.35">
      <c r="B327" s="317"/>
      <c r="C327" s="259" t="s">
        <v>593</v>
      </c>
      <c r="D327" s="259" t="s">
        <v>594</v>
      </c>
      <c r="E327" s="254" t="s">
        <v>20</v>
      </c>
      <c r="F327" s="137">
        <v>3</v>
      </c>
      <c r="G327" s="163">
        <f>(COUNTIF(E327,$F$402)+(COUNTIF(E327,$F$401)*0.5))/COUNTA(E327)</f>
        <v>0</v>
      </c>
      <c r="H327" s="302"/>
      <c r="I327" s="254">
        <v>5</v>
      </c>
      <c r="J327" s="202" t="s">
        <v>1381</v>
      </c>
      <c r="K327" s="202"/>
      <c r="L327" s="202" t="s">
        <v>2426</v>
      </c>
      <c r="M327" s="202"/>
      <c r="N327" s="202" t="s">
        <v>1956</v>
      </c>
      <c r="O327" s="253"/>
    </row>
    <row r="328" spans="2:15" s="222" customFormat="1" ht="29" hidden="1" outlineLevel="2" x14ac:dyDescent="0.35">
      <c r="B328" s="317"/>
      <c r="C328" s="259" t="s">
        <v>595</v>
      </c>
      <c r="D328" s="259" t="s">
        <v>596</v>
      </c>
      <c r="E328" s="254" t="s">
        <v>20</v>
      </c>
      <c r="F328" s="137">
        <v>4</v>
      </c>
      <c r="G328" s="163">
        <f>(COUNTIF(E328,$F$402)+(COUNTIF(E328,$F$401)*0.5))/COUNTA(E328)</f>
        <v>0</v>
      </c>
      <c r="H328" s="302"/>
      <c r="I328" s="254">
        <v>6</v>
      </c>
      <c r="J328" s="202" t="s">
        <v>1382</v>
      </c>
      <c r="K328" s="202"/>
      <c r="L328" s="202" t="s">
        <v>1874</v>
      </c>
      <c r="M328" s="202"/>
      <c r="N328" s="202"/>
      <c r="O328" s="253"/>
    </row>
    <row r="329" spans="2:15" s="222" customFormat="1" hidden="1" outlineLevel="1" x14ac:dyDescent="0.35">
      <c r="B329" s="318" t="str">
        <f>Heatmap!G35</f>
        <v>Разработка стандартов конфигураций разрабатываемого ПО</v>
      </c>
      <c r="C329" s="253" t="s">
        <v>597</v>
      </c>
      <c r="D329" s="253" t="s">
        <v>598</v>
      </c>
      <c r="E329" s="254" t="s">
        <v>13</v>
      </c>
      <c r="F329" s="137">
        <v>0</v>
      </c>
      <c r="G329" s="163">
        <f>(COUNTIF(E329:E329,$E$399))/COUNTA(E329:E329)</f>
        <v>1</v>
      </c>
      <c r="H329" s="302">
        <f>SUM(G330:G335)/4</f>
        <v>0</v>
      </c>
      <c r="I329" s="254">
        <v>0</v>
      </c>
      <c r="J329" s="202"/>
      <c r="K329" s="202"/>
      <c r="L329" s="202" t="s">
        <v>1855</v>
      </c>
      <c r="M329" s="202"/>
      <c r="N329" s="202" t="s">
        <v>1957</v>
      </c>
      <c r="O329" s="253"/>
    </row>
    <row r="330" spans="2:15" s="222" customFormat="1" ht="29" hidden="1" outlineLevel="2" x14ac:dyDescent="0.35">
      <c r="B330" s="318"/>
      <c r="C330" s="259" t="s">
        <v>599</v>
      </c>
      <c r="D330" s="259" t="s">
        <v>600</v>
      </c>
      <c r="E330" s="254" t="s">
        <v>20</v>
      </c>
      <c r="F330" s="305">
        <v>1</v>
      </c>
      <c r="G330" s="306">
        <f>(COUNTIF(E330:E331,$F$402)+(COUNTIF(E330:E331,$F$401)*0.5))/(COUNTA(E330:E331)-COUNTIF(E330:E331,$F$403))</f>
        <v>0</v>
      </c>
      <c r="H330" s="302"/>
      <c r="I330" s="254">
        <v>3</v>
      </c>
      <c r="J330" s="202"/>
      <c r="K330" s="202"/>
      <c r="L330" s="202" t="s">
        <v>1855</v>
      </c>
      <c r="M330" s="202"/>
      <c r="N330" s="202"/>
      <c r="O330" s="253"/>
    </row>
    <row r="331" spans="2:15" s="222" customFormat="1" ht="29" hidden="1" outlineLevel="2" x14ac:dyDescent="0.35">
      <c r="B331" s="318"/>
      <c r="C331" s="259" t="s">
        <v>601</v>
      </c>
      <c r="D331" s="259" t="s">
        <v>602</v>
      </c>
      <c r="E331" s="254" t="s">
        <v>20</v>
      </c>
      <c r="F331" s="305"/>
      <c r="G331" s="306"/>
      <c r="H331" s="302"/>
      <c r="I331" s="254">
        <v>3</v>
      </c>
      <c r="J331" s="202"/>
      <c r="K331" s="202"/>
      <c r="L331" s="202"/>
      <c r="M331" s="202"/>
      <c r="N331" s="202"/>
      <c r="O331" s="253"/>
    </row>
    <row r="332" spans="2:15" s="222" customFormat="1" hidden="1" outlineLevel="2" x14ac:dyDescent="0.35">
      <c r="B332" s="318"/>
      <c r="C332" s="253" t="s">
        <v>603</v>
      </c>
      <c r="D332" s="253" t="s">
        <v>604</v>
      </c>
      <c r="E332" s="254" t="s">
        <v>20</v>
      </c>
      <c r="F332" s="137">
        <v>2</v>
      </c>
      <c r="G332" s="163">
        <f>(COUNTIF(E332,$F$402)+(COUNTIF(E332,$F$401)*0.5))/COUNTA(E332)</f>
        <v>0</v>
      </c>
      <c r="H332" s="302"/>
      <c r="I332" s="254">
        <v>4</v>
      </c>
      <c r="J332" s="254"/>
      <c r="K332" s="254"/>
      <c r="L332" s="202" t="s">
        <v>1855</v>
      </c>
      <c r="M332" s="202"/>
      <c r="N332" s="254" t="s">
        <v>1893</v>
      </c>
      <c r="O332" s="253"/>
    </row>
    <row r="333" spans="2:15" s="222" customFormat="1" hidden="1" outlineLevel="2" x14ac:dyDescent="0.35">
      <c r="B333" s="318"/>
      <c r="C333" s="253" t="s">
        <v>605</v>
      </c>
      <c r="D333" s="253" t="s">
        <v>606</v>
      </c>
      <c r="E333" s="254" t="s">
        <v>20</v>
      </c>
      <c r="F333" s="305">
        <v>3</v>
      </c>
      <c r="G333" s="306">
        <f>(COUNTIF(E333:E334,$F$402)+(COUNTIF(E333:E334,$F$401)*0.5))/(COUNTA(E333:E334)-COUNTIF(E333:E334,$F$403))</f>
        <v>0</v>
      </c>
      <c r="H333" s="302"/>
      <c r="I333" s="254">
        <v>5</v>
      </c>
      <c r="J333" s="254"/>
      <c r="K333" s="254"/>
      <c r="L333" s="202" t="s">
        <v>1875</v>
      </c>
      <c r="M333" s="202"/>
      <c r="N333" s="254" t="s">
        <v>1893</v>
      </c>
      <c r="O333" s="253"/>
    </row>
    <row r="334" spans="2:15" s="222" customFormat="1" hidden="1" outlineLevel="2" x14ac:dyDescent="0.35">
      <c r="B334" s="318"/>
      <c r="C334" s="253" t="s">
        <v>607</v>
      </c>
      <c r="D334" s="253" t="s">
        <v>2213</v>
      </c>
      <c r="E334" s="254" t="s">
        <v>20</v>
      </c>
      <c r="F334" s="305"/>
      <c r="G334" s="306"/>
      <c r="H334" s="302"/>
      <c r="I334" s="254">
        <v>5</v>
      </c>
      <c r="J334" s="254"/>
      <c r="K334" s="254"/>
      <c r="L334" s="254"/>
      <c r="M334" s="202"/>
      <c r="N334" s="254"/>
      <c r="O334" s="253"/>
    </row>
    <row r="335" spans="2:15" s="222" customFormat="1" hidden="1" outlineLevel="2" x14ac:dyDescent="0.35">
      <c r="B335" s="318"/>
      <c r="C335" s="259" t="s">
        <v>608</v>
      </c>
      <c r="D335" s="247" t="s">
        <v>609</v>
      </c>
      <c r="E335" s="254" t="s">
        <v>20</v>
      </c>
      <c r="F335" s="137">
        <v>4</v>
      </c>
      <c r="G335" s="163">
        <f>(COUNTIF(E335,$F$402)+(COUNTIF(E335,$F$401)*0.5))/COUNTA(E335)</f>
        <v>0</v>
      </c>
      <c r="H335" s="302"/>
      <c r="I335" s="254">
        <v>6</v>
      </c>
      <c r="J335" s="254"/>
      <c r="K335" s="254"/>
      <c r="L335" s="202" t="s">
        <v>1865</v>
      </c>
      <c r="M335" s="202"/>
      <c r="N335" s="254" t="s">
        <v>1958</v>
      </c>
      <c r="O335" s="253"/>
    </row>
    <row r="336" spans="2:15" s="222" customFormat="1" hidden="1" outlineLevel="1" x14ac:dyDescent="0.35">
      <c r="B336" s="318" t="str">
        <f>Heatmap!G36</f>
        <v>Разработка стандартов конфигураций для компонентов инфраструктуры</v>
      </c>
      <c r="C336" s="253" t="s">
        <v>610</v>
      </c>
      <c r="D336" s="253" t="s">
        <v>2188</v>
      </c>
      <c r="E336" s="254" t="s">
        <v>13</v>
      </c>
      <c r="F336" s="137">
        <v>0</v>
      </c>
      <c r="G336" s="163">
        <f>(COUNTIF(E336:E336,$E$399))/COUNTA(E336:E336)</f>
        <v>1</v>
      </c>
      <c r="H336" s="302">
        <f>SUM(G337:G344)/4</f>
        <v>0</v>
      </c>
      <c r="I336" s="254">
        <v>0</v>
      </c>
      <c r="J336" s="254"/>
      <c r="K336" s="254"/>
      <c r="L336" s="254"/>
      <c r="M336" s="202"/>
      <c r="N336" s="254" t="s">
        <v>1959</v>
      </c>
      <c r="O336" s="253"/>
    </row>
    <row r="337" spans="2:15" s="222" customFormat="1" hidden="1" outlineLevel="2" x14ac:dyDescent="0.35">
      <c r="B337" s="318"/>
      <c r="C337" s="259" t="s">
        <v>611</v>
      </c>
      <c r="D337" s="259" t="s">
        <v>612</v>
      </c>
      <c r="E337" s="254" t="s">
        <v>20</v>
      </c>
      <c r="F337" s="305">
        <v>1</v>
      </c>
      <c r="G337" s="306">
        <f>(COUNTIF(E337:E338,$F$402)+(COUNTIF(E337:E338,$F$401)*0.5))/(COUNTA(E337:E338)-COUNTIF(E337:E338,$F$403))</f>
        <v>0</v>
      </c>
      <c r="H337" s="302"/>
      <c r="I337" s="254">
        <v>1</v>
      </c>
      <c r="J337" s="254"/>
      <c r="K337" s="254"/>
      <c r="L337" s="254"/>
      <c r="M337" s="202"/>
      <c r="N337" s="254"/>
      <c r="O337" s="253"/>
    </row>
    <row r="338" spans="2:15" s="222" customFormat="1" hidden="1" outlineLevel="2" x14ac:dyDescent="0.35">
      <c r="B338" s="318"/>
      <c r="C338" s="259" t="s">
        <v>613</v>
      </c>
      <c r="D338" s="259" t="s">
        <v>614</v>
      </c>
      <c r="E338" s="254" t="s">
        <v>20</v>
      </c>
      <c r="F338" s="305"/>
      <c r="G338" s="306"/>
      <c r="H338" s="302"/>
      <c r="I338" s="254">
        <v>1</v>
      </c>
      <c r="J338" s="254"/>
      <c r="K338" s="254"/>
      <c r="L338" s="254"/>
      <c r="M338" s="202"/>
      <c r="N338" s="254" t="s">
        <v>1959</v>
      </c>
      <c r="O338" s="253"/>
    </row>
    <row r="339" spans="2:15" s="222" customFormat="1" hidden="1" outlineLevel="2" x14ac:dyDescent="0.35">
      <c r="B339" s="318"/>
      <c r="C339" s="253" t="s">
        <v>615</v>
      </c>
      <c r="D339" s="253" t="s">
        <v>616</v>
      </c>
      <c r="E339" s="254" t="s">
        <v>20</v>
      </c>
      <c r="F339" s="305">
        <v>2</v>
      </c>
      <c r="G339" s="306">
        <f>(COUNTIF(E339:E340,$F$402)+(COUNTIF(E339:E340,$F$401)*0.5))/(COUNTA(E339:E340)-COUNTIF(E339:E340,$F$403))</f>
        <v>0</v>
      </c>
      <c r="H339" s="302"/>
      <c r="I339" s="254">
        <v>2</v>
      </c>
      <c r="J339" s="254" t="s">
        <v>620</v>
      </c>
      <c r="K339" s="254"/>
      <c r="L339" s="254"/>
      <c r="M339" s="202"/>
      <c r="N339" s="254" t="s">
        <v>1893</v>
      </c>
      <c r="O339" s="253"/>
    </row>
    <row r="340" spans="2:15" s="222" customFormat="1" ht="29" hidden="1" outlineLevel="2" x14ac:dyDescent="0.35">
      <c r="B340" s="318"/>
      <c r="C340" s="253" t="s">
        <v>617</v>
      </c>
      <c r="D340" s="253" t="s">
        <v>618</v>
      </c>
      <c r="E340" s="254" t="s">
        <v>20</v>
      </c>
      <c r="F340" s="305"/>
      <c r="G340" s="306"/>
      <c r="H340" s="302"/>
      <c r="I340" s="254">
        <v>2</v>
      </c>
      <c r="J340" s="254"/>
      <c r="K340" s="254"/>
      <c r="L340" s="254"/>
      <c r="M340" s="202"/>
      <c r="N340" s="254"/>
      <c r="O340" s="253"/>
    </row>
    <row r="341" spans="2:15" s="222" customFormat="1" hidden="1" outlineLevel="2" x14ac:dyDescent="0.35">
      <c r="B341" s="318"/>
      <c r="C341" s="253" t="s">
        <v>619</v>
      </c>
      <c r="D341" s="253" t="s">
        <v>2187</v>
      </c>
      <c r="E341" s="254" t="s">
        <v>20</v>
      </c>
      <c r="F341" s="305">
        <v>3</v>
      </c>
      <c r="G341" s="306">
        <f>(COUNTIF(E341:E343,$F$402)+(COUNTIF(E341:E343,$F$401)*0.5))/(COUNTA(E341:E343)-COUNTIF(E341:E343,$F$403))</f>
        <v>0</v>
      </c>
      <c r="H341" s="302"/>
      <c r="I341" s="254">
        <v>3</v>
      </c>
      <c r="J341" s="254" t="s">
        <v>620</v>
      </c>
      <c r="K341" s="254"/>
      <c r="L341" s="254"/>
      <c r="M341" s="202"/>
      <c r="N341" s="254" t="s">
        <v>1893</v>
      </c>
      <c r="O341" s="253"/>
    </row>
    <row r="342" spans="2:15" s="222" customFormat="1" hidden="1" outlineLevel="2" x14ac:dyDescent="0.35">
      <c r="B342" s="318"/>
      <c r="C342" s="253" t="s">
        <v>621</v>
      </c>
      <c r="D342" s="253" t="s">
        <v>622</v>
      </c>
      <c r="E342" s="254" t="s">
        <v>20</v>
      </c>
      <c r="F342" s="305"/>
      <c r="G342" s="306"/>
      <c r="H342" s="302"/>
      <c r="I342" s="254">
        <v>3</v>
      </c>
      <c r="J342" s="254"/>
      <c r="K342" s="254"/>
      <c r="L342" s="254"/>
      <c r="M342" s="202"/>
      <c r="N342" s="254"/>
      <c r="O342" s="253"/>
    </row>
    <row r="343" spans="2:15" s="222" customFormat="1" hidden="1" outlineLevel="2" x14ac:dyDescent="0.35">
      <c r="B343" s="318"/>
      <c r="C343" s="253" t="s">
        <v>623</v>
      </c>
      <c r="D343" s="253" t="s">
        <v>2212</v>
      </c>
      <c r="E343" s="254" t="s">
        <v>20</v>
      </c>
      <c r="F343" s="305"/>
      <c r="G343" s="306"/>
      <c r="H343" s="302"/>
      <c r="I343" s="254">
        <v>3</v>
      </c>
      <c r="J343" s="254"/>
      <c r="K343" s="254"/>
      <c r="L343" s="254"/>
      <c r="M343" s="202"/>
      <c r="N343" s="254" t="s">
        <v>1959</v>
      </c>
      <c r="O343" s="253"/>
    </row>
    <row r="344" spans="2:15" s="222" customFormat="1" hidden="1" outlineLevel="2" x14ac:dyDescent="0.35">
      <c r="B344" s="318"/>
      <c r="C344" s="259" t="s">
        <v>624</v>
      </c>
      <c r="D344" s="259" t="s">
        <v>625</v>
      </c>
      <c r="E344" s="254" t="s">
        <v>20</v>
      </c>
      <c r="F344" s="137">
        <v>4</v>
      </c>
      <c r="G344" s="163">
        <f>(COUNTIF(E344,$F$402)+(COUNTIF(E344,$F$401)*0.5))/COUNTA(E344)</f>
        <v>0</v>
      </c>
      <c r="H344" s="302"/>
      <c r="I344" s="254">
        <v>5</v>
      </c>
      <c r="J344" s="254"/>
      <c r="K344" s="254"/>
      <c r="L344" s="254"/>
      <c r="M344" s="202"/>
      <c r="N344" s="254" t="s">
        <v>1958</v>
      </c>
      <c r="O344" s="253"/>
    </row>
    <row r="345" spans="2:15" ht="23.5" collapsed="1" x14ac:dyDescent="0.35">
      <c r="B345" s="323" t="s">
        <v>626</v>
      </c>
      <c r="C345" s="323"/>
      <c r="D345" s="323"/>
      <c r="E345" s="248"/>
      <c r="F345" s="248"/>
      <c r="G345" s="248"/>
      <c r="H345" s="248"/>
      <c r="I345" s="248"/>
      <c r="J345" s="248"/>
      <c r="K345" s="249"/>
      <c r="L345" s="250"/>
      <c r="M345" s="251"/>
      <c r="N345" s="248"/>
      <c r="O345" s="248"/>
    </row>
    <row r="346" spans="2:15" ht="87" hidden="1" outlineLevel="1" x14ac:dyDescent="0.35">
      <c r="B346" s="310" t="str">
        <f>Heatmap!G37</f>
        <v>Обработка дефектов ИБ</v>
      </c>
      <c r="C346" s="212" t="s">
        <v>627</v>
      </c>
      <c r="D346" s="212" t="s">
        <v>628</v>
      </c>
      <c r="E346" s="213" t="s">
        <v>13</v>
      </c>
      <c r="F346" s="179">
        <v>0</v>
      </c>
      <c r="G346" s="163">
        <f>(COUNTIF(E346:E346,$E$399))/COUNTA(E346:E346)</f>
        <v>1</v>
      </c>
      <c r="H346" s="302">
        <f>SUM(G347:G353)/4</f>
        <v>0</v>
      </c>
      <c r="I346" s="220">
        <v>0</v>
      </c>
      <c r="J346" s="220"/>
      <c r="K346" s="220" t="s">
        <v>2873</v>
      </c>
      <c r="L346" s="220"/>
      <c r="M346" s="202" t="s">
        <v>2888</v>
      </c>
      <c r="N346" s="220" t="s">
        <v>1960</v>
      </c>
      <c r="O346" s="212"/>
    </row>
    <row r="347" spans="2:15" s="222" customFormat="1" ht="29" hidden="1" outlineLevel="2" x14ac:dyDescent="0.35">
      <c r="B347" s="310"/>
      <c r="C347" s="253" t="s">
        <v>629</v>
      </c>
      <c r="D347" s="253" t="s">
        <v>630</v>
      </c>
      <c r="E347" s="254" t="s">
        <v>20</v>
      </c>
      <c r="F347" s="137">
        <v>1</v>
      </c>
      <c r="G347" s="163">
        <f>(COUNTIF(E347,$F$402)+(COUNTIF(E347,$F$401)*0.5))/COUNTA(E347)</f>
        <v>0</v>
      </c>
      <c r="H347" s="302"/>
      <c r="I347" s="254">
        <v>1</v>
      </c>
      <c r="J347" s="254"/>
      <c r="K347" s="254">
        <v>135</v>
      </c>
      <c r="L347" s="254" t="s">
        <v>1860</v>
      </c>
      <c r="M347" s="202"/>
      <c r="N347" s="254" t="s">
        <v>1960</v>
      </c>
      <c r="O347" s="253"/>
    </row>
    <row r="348" spans="2:15" s="222" customFormat="1" hidden="1" outlineLevel="2" x14ac:dyDescent="0.35">
      <c r="B348" s="310"/>
      <c r="C348" s="253" t="s">
        <v>631</v>
      </c>
      <c r="D348" s="253" t="s">
        <v>632</v>
      </c>
      <c r="E348" s="254" t="s">
        <v>20</v>
      </c>
      <c r="F348" s="305">
        <v>2</v>
      </c>
      <c r="G348" s="306">
        <f>(COUNTIF(E348:E349,$F$402)+(COUNTIF(E348:E349,$F$401)*0.5))/(COUNTA(E348:E349)-COUNTIF(E348:E349,$F$403))</f>
        <v>0</v>
      </c>
      <c r="H348" s="302"/>
      <c r="I348" s="254">
        <v>2</v>
      </c>
      <c r="J348" s="254"/>
      <c r="K348" s="254">
        <v>168</v>
      </c>
      <c r="L348" s="254" t="s">
        <v>1860</v>
      </c>
      <c r="M348" s="202"/>
      <c r="N348" s="254"/>
      <c r="O348" s="253"/>
    </row>
    <row r="349" spans="2:15" s="222" customFormat="1" ht="29" hidden="1" outlineLevel="2" x14ac:dyDescent="0.35">
      <c r="B349" s="310"/>
      <c r="C349" s="253" t="s">
        <v>633</v>
      </c>
      <c r="D349" s="253" t="s">
        <v>634</v>
      </c>
      <c r="E349" s="254" t="s">
        <v>20</v>
      </c>
      <c r="F349" s="305"/>
      <c r="G349" s="306"/>
      <c r="H349" s="302"/>
      <c r="I349" s="254">
        <v>2</v>
      </c>
      <c r="J349" s="254" t="s">
        <v>1366</v>
      </c>
      <c r="K349" s="202" t="s">
        <v>2874</v>
      </c>
      <c r="L349" s="202" t="s">
        <v>758</v>
      </c>
      <c r="M349" s="202"/>
      <c r="N349" s="202"/>
      <c r="O349" s="253"/>
    </row>
    <row r="350" spans="2:15" s="222" customFormat="1" ht="43.5" hidden="1" outlineLevel="2" x14ac:dyDescent="0.35">
      <c r="B350" s="310"/>
      <c r="C350" s="253" t="s">
        <v>635</v>
      </c>
      <c r="D350" s="253" t="s">
        <v>636</v>
      </c>
      <c r="E350" s="254" t="s">
        <v>20</v>
      </c>
      <c r="F350" s="305">
        <v>3</v>
      </c>
      <c r="G350" s="306">
        <f>(COUNTIF(E350:E352,$F$402)+(COUNTIF(E350:E352,$F$401)*0.5))/(COUNTA(E350:E352)-COUNTIF(E350:E352,$F$403))</f>
        <v>0</v>
      </c>
      <c r="H350" s="302"/>
      <c r="I350" s="254">
        <v>3</v>
      </c>
      <c r="J350" s="254" t="s">
        <v>1383</v>
      </c>
      <c r="K350" s="254"/>
      <c r="L350" s="254" t="s">
        <v>1860</v>
      </c>
      <c r="M350" s="202" t="s">
        <v>2363</v>
      </c>
      <c r="N350" s="254" t="s">
        <v>1960</v>
      </c>
      <c r="O350" s="253"/>
    </row>
    <row r="351" spans="2:15" s="222" customFormat="1" ht="29" hidden="1" outlineLevel="2" x14ac:dyDescent="0.35">
      <c r="B351" s="310"/>
      <c r="C351" s="253" t="s">
        <v>637</v>
      </c>
      <c r="D351" s="253" t="s">
        <v>638</v>
      </c>
      <c r="E351" s="254" t="s">
        <v>20</v>
      </c>
      <c r="F351" s="305"/>
      <c r="G351" s="306"/>
      <c r="H351" s="302"/>
      <c r="I351" s="254">
        <v>3</v>
      </c>
      <c r="J351" s="254"/>
      <c r="K351" s="254"/>
      <c r="L351" s="254" t="s">
        <v>1876</v>
      </c>
      <c r="M351" s="202"/>
      <c r="N351" s="254" t="s">
        <v>1961</v>
      </c>
      <c r="O351" s="253"/>
    </row>
    <row r="352" spans="2:15" s="222" customFormat="1" ht="43.5" hidden="1" outlineLevel="2" x14ac:dyDescent="0.35">
      <c r="B352" s="310"/>
      <c r="C352" s="253" t="s">
        <v>639</v>
      </c>
      <c r="D352" s="253" t="s">
        <v>640</v>
      </c>
      <c r="E352" s="254" t="s">
        <v>20</v>
      </c>
      <c r="F352" s="305"/>
      <c r="G352" s="306"/>
      <c r="H352" s="302"/>
      <c r="I352" s="254">
        <v>3</v>
      </c>
      <c r="J352" s="254" t="s">
        <v>560</v>
      </c>
      <c r="K352" s="254" t="s">
        <v>2875</v>
      </c>
      <c r="L352" s="254" t="s">
        <v>1391</v>
      </c>
      <c r="M352" s="202"/>
      <c r="N352" s="254" t="s">
        <v>1962</v>
      </c>
      <c r="O352" s="253"/>
    </row>
    <row r="353" spans="2:15" s="222" customFormat="1" ht="29" hidden="1" outlineLevel="2" x14ac:dyDescent="0.35">
      <c r="B353" s="310"/>
      <c r="C353" s="253" t="s">
        <v>641</v>
      </c>
      <c r="D353" s="253" t="s">
        <v>642</v>
      </c>
      <c r="E353" s="254" t="s">
        <v>20</v>
      </c>
      <c r="F353" s="137">
        <v>4</v>
      </c>
      <c r="G353" s="163">
        <f>(COUNTIF(E353,$F$402)+(COUNTIF(E353,$F$401)*0.5))/COUNTA(E353)</f>
        <v>0</v>
      </c>
      <c r="H353" s="302"/>
      <c r="I353" s="254">
        <v>7</v>
      </c>
      <c r="J353" s="254"/>
      <c r="K353" s="254"/>
      <c r="L353" s="254" t="s">
        <v>1860</v>
      </c>
      <c r="M353" s="202" t="s">
        <v>2889</v>
      </c>
      <c r="N353" s="254" t="s">
        <v>1963</v>
      </c>
      <c r="O353" s="253"/>
    </row>
    <row r="354" spans="2:15" s="222" customFormat="1" hidden="1" outlineLevel="1" x14ac:dyDescent="0.35">
      <c r="B354" s="307" t="str">
        <f>Heatmap!G38</f>
        <v>Консолидация дефектов ИБ</v>
      </c>
      <c r="C354" s="253" t="s">
        <v>643</v>
      </c>
      <c r="D354" s="253" t="s">
        <v>644</v>
      </c>
      <c r="E354" s="254" t="s">
        <v>13</v>
      </c>
      <c r="F354" s="137">
        <v>0</v>
      </c>
      <c r="G354" s="163">
        <f>(COUNTIF(E354:E354,$E$399))/COUNTA(E354:E354)</f>
        <v>1</v>
      </c>
      <c r="H354" s="302">
        <f>SUM(G355:G361)/4</f>
        <v>0</v>
      </c>
      <c r="I354" s="254">
        <v>0</v>
      </c>
      <c r="J354" s="254"/>
      <c r="K354" s="254">
        <v>140</v>
      </c>
      <c r="L354" s="254" t="s">
        <v>1860</v>
      </c>
      <c r="M354" s="202"/>
      <c r="N354" s="254" t="s">
        <v>1960</v>
      </c>
      <c r="O354" s="253"/>
    </row>
    <row r="355" spans="2:15" s="222" customFormat="1" ht="29" hidden="1" outlineLevel="2" x14ac:dyDescent="0.35">
      <c r="B355" s="307"/>
      <c r="C355" s="253" t="s">
        <v>645</v>
      </c>
      <c r="D355" s="253" t="s">
        <v>646</v>
      </c>
      <c r="E355" s="254" t="s">
        <v>20</v>
      </c>
      <c r="F355" s="305">
        <v>1</v>
      </c>
      <c r="G355" s="306">
        <f>(COUNTIF(E355:E356,$F$402)+(COUNTIF(E355:E356,$F$401)*0.5))/(COUNTA(E355:E356)-COUNTIF(E355:E356,$F$403))</f>
        <v>0</v>
      </c>
      <c r="H355" s="302"/>
      <c r="I355" s="254">
        <v>3</v>
      </c>
      <c r="J355" s="254" t="s">
        <v>647</v>
      </c>
      <c r="K355" s="254">
        <v>140</v>
      </c>
      <c r="L355" s="254"/>
      <c r="M355" s="202"/>
      <c r="N355" s="254" t="s">
        <v>1960</v>
      </c>
      <c r="O355" s="253"/>
    </row>
    <row r="356" spans="2:15" s="222" customFormat="1" hidden="1" outlineLevel="2" x14ac:dyDescent="0.35">
      <c r="B356" s="307"/>
      <c r="C356" s="253" t="s">
        <v>648</v>
      </c>
      <c r="D356" s="253" t="s">
        <v>649</v>
      </c>
      <c r="E356" s="254" t="s">
        <v>20</v>
      </c>
      <c r="F356" s="305"/>
      <c r="G356" s="306"/>
      <c r="H356" s="302"/>
      <c r="I356" s="254">
        <v>3</v>
      </c>
      <c r="J356" s="254"/>
      <c r="K356" s="254"/>
      <c r="L356" s="254"/>
      <c r="M356" s="202"/>
      <c r="N356" s="254" t="s">
        <v>1964</v>
      </c>
      <c r="O356" s="253"/>
    </row>
    <row r="357" spans="2:15" s="222" customFormat="1" ht="29" hidden="1" outlineLevel="2" x14ac:dyDescent="0.35">
      <c r="B357" s="307"/>
      <c r="C357" s="253" t="s">
        <v>650</v>
      </c>
      <c r="D357" s="253" t="s">
        <v>651</v>
      </c>
      <c r="E357" s="254" t="s">
        <v>20</v>
      </c>
      <c r="F357" s="137">
        <v>2</v>
      </c>
      <c r="G357" s="163">
        <f>(COUNTIF(E357,$F$402)+(COUNTIF(E357,$F$401)*0.5))/COUNTA(E357)</f>
        <v>0</v>
      </c>
      <c r="H357" s="302"/>
      <c r="I357" s="254">
        <v>4</v>
      </c>
      <c r="J357" s="254" t="s">
        <v>647</v>
      </c>
      <c r="K357" s="254">
        <v>140</v>
      </c>
      <c r="L357" s="254"/>
      <c r="M357" s="202"/>
      <c r="N357" s="254"/>
      <c r="O357" s="253"/>
    </row>
    <row r="358" spans="2:15" s="222" customFormat="1" hidden="1" outlineLevel="2" x14ac:dyDescent="0.35">
      <c r="B358" s="307"/>
      <c r="C358" s="253" t="s">
        <v>652</v>
      </c>
      <c r="D358" s="253" t="s">
        <v>653</v>
      </c>
      <c r="E358" s="254" t="s">
        <v>20</v>
      </c>
      <c r="F358" s="305">
        <v>3</v>
      </c>
      <c r="G358" s="306">
        <f>(COUNTIF(E358:E360,$F$402)+(COUNTIF(E358:E360,$F$401)*0.5))/(COUNTA(E358:E360)-COUNTIF(E358:E360,$F$403))</f>
        <v>0</v>
      </c>
      <c r="H358" s="302"/>
      <c r="I358" s="254">
        <v>5</v>
      </c>
      <c r="J358" s="254" t="s">
        <v>1384</v>
      </c>
      <c r="K358" s="254"/>
      <c r="L358" s="254"/>
      <c r="M358" s="202"/>
      <c r="N358" s="254"/>
      <c r="O358" s="253"/>
    </row>
    <row r="359" spans="2:15" s="222" customFormat="1" ht="29" hidden="1" outlineLevel="2" x14ac:dyDescent="0.35">
      <c r="B359" s="307"/>
      <c r="C359" s="253" t="s">
        <v>654</v>
      </c>
      <c r="D359" s="253" t="s">
        <v>655</v>
      </c>
      <c r="E359" s="254" t="s">
        <v>20</v>
      </c>
      <c r="F359" s="305"/>
      <c r="G359" s="306"/>
      <c r="H359" s="302"/>
      <c r="I359" s="254">
        <v>5</v>
      </c>
      <c r="J359" s="254" t="s">
        <v>2903</v>
      </c>
      <c r="K359" s="254"/>
      <c r="L359" s="254"/>
      <c r="M359" s="202"/>
      <c r="N359" s="254"/>
      <c r="O359" s="253"/>
    </row>
    <row r="360" spans="2:15" s="222" customFormat="1" ht="29" hidden="1" outlineLevel="2" x14ac:dyDescent="0.35">
      <c r="B360" s="307"/>
      <c r="C360" s="253" t="s">
        <v>656</v>
      </c>
      <c r="D360" s="253" t="s">
        <v>657</v>
      </c>
      <c r="E360" s="254" t="s">
        <v>20</v>
      </c>
      <c r="F360" s="305"/>
      <c r="G360" s="306"/>
      <c r="H360" s="302"/>
      <c r="I360" s="254">
        <v>6</v>
      </c>
      <c r="J360" s="254" t="s">
        <v>1385</v>
      </c>
      <c r="K360" s="254"/>
      <c r="L360" s="254"/>
      <c r="M360" s="202"/>
      <c r="N360" s="254"/>
      <c r="O360" s="253"/>
    </row>
    <row r="361" spans="2:15" s="222" customFormat="1" ht="29" hidden="1" outlineLevel="2" x14ac:dyDescent="0.35">
      <c r="B361" s="307"/>
      <c r="C361" s="259" t="s">
        <v>658</v>
      </c>
      <c r="D361" s="259" t="s">
        <v>2364</v>
      </c>
      <c r="E361" s="254" t="s">
        <v>20</v>
      </c>
      <c r="F361" s="137">
        <v>4</v>
      </c>
      <c r="G361" s="163">
        <f>(COUNTIF(E361,$F$402)+(COUNTIF(E361,$F$401)*0.5))/COUNTA(E361)</f>
        <v>0</v>
      </c>
      <c r="H361" s="302"/>
      <c r="I361" s="254">
        <v>6</v>
      </c>
      <c r="J361" s="254"/>
      <c r="K361" s="254"/>
      <c r="L361" s="254"/>
      <c r="M361" s="202"/>
      <c r="N361" s="254"/>
      <c r="O361" s="253"/>
    </row>
    <row r="362" spans="2:15" ht="23.5" collapsed="1" x14ac:dyDescent="0.35">
      <c r="B362" s="321" t="s">
        <v>2360</v>
      </c>
      <c r="C362" s="321"/>
      <c r="D362" s="321"/>
      <c r="E362" s="239"/>
      <c r="F362" s="239"/>
      <c r="G362" s="239"/>
      <c r="H362" s="239"/>
      <c r="I362" s="239"/>
      <c r="J362" s="239"/>
      <c r="K362" s="240"/>
      <c r="L362" s="239"/>
      <c r="M362" s="252"/>
      <c r="N362" s="239"/>
      <c r="O362" s="239"/>
    </row>
    <row r="363" spans="2:15" s="222" customFormat="1" hidden="1" outlineLevel="1" x14ac:dyDescent="0.35">
      <c r="B363" s="309" t="str">
        <f>Heatmap!G39</f>
        <v>Управление набором метрик ИБ</v>
      </c>
      <c r="C363" s="259" t="s">
        <v>659</v>
      </c>
      <c r="D363" s="259" t="s">
        <v>2348</v>
      </c>
      <c r="E363" s="254" t="s">
        <v>13</v>
      </c>
      <c r="F363" s="137">
        <v>0</v>
      </c>
      <c r="G363" s="163">
        <f>(COUNTIF(E363:E363,$E$399))/COUNTA(E363:E363)</f>
        <v>1</v>
      </c>
      <c r="H363" s="302">
        <f>SUM(G364:G367)/2</f>
        <v>0</v>
      </c>
      <c r="I363" s="254">
        <v>0</v>
      </c>
      <c r="J363" s="254"/>
      <c r="K363" s="254"/>
      <c r="L363" s="254"/>
      <c r="M363" s="202"/>
      <c r="N363" s="254" t="s">
        <v>1965</v>
      </c>
      <c r="O363" s="253"/>
    </row>
    <row r="364" spans="2:15" s="222" customFormat="1" hidden="1" outlineLevel="2" x14ac:dyDescent="0.35">
      <c r="B364" s="309"/>
      <c r="C364" s="259" t="s">
        <v>660</v>
      </c>
      <c r="D364" s="259" t="s">
        <v>2349</v>
      </c>
      <c r="E364" s="254" t="s">
        <v>20</v>
      </c>
      <c r="F364" s="305">
        <v>2</v>
      </c>
      <c r="G364" s="306">
        <f>(COUNTIF(E364:E365,$F$402)+(COUNTIF(E364:E365,$F$401)*0.5))/(COUNTA(E364:E365)-COUNTIF(E364:E365,$F$403))</f>
        <v>0</v>
      </c>
      <c r="H364" s="302"/>
      <c r="I364" s="254">
        <v>3</v>
      </c>
      <c r="J364" s="254" t="s">
        <v>661</v>
      </c>
      <c r="K364" s="254"/>
      <c r="L364" s="254" t="s">
        <v>662</v>
      </c>
      <c r="M364" s="202"/>
      <c r="N364" s="254" t="s">
        <v>1966</v>
      </c>
      <c r="O364" s="253"/>
    </row>
    <row r="365" spans="2:15" s="222" customFormat="1" hidden="1" outlineLevel="2" x14ac:dyDescent="0.35">
      <c r="B365" s="309"/>
      <c r="C365" s="259" t="s">
        <v>663</v>
      </c>
      <c r="D365" s="259" t="s">
        <v>664</v>
      </c>
      <c r="E365" s="254" t="s">
        <v>20</v>
      </c>
      <c r="F365" s="305"/>
      <c r="G365" s="306"/>
      <c r="H365" s="302"/>
      <c r="I365" s="254">
        <v>3</v>
      </c>
      <c r="J365" s="254"/>
      <c r="K365" s="254"/>
      <c r="L365" s="254" t="s">
        <v>665</v>
      </c>
      <c r="M365" s="202"/>
      <c r="N365" s="254" t="s">
        <v>1966</v>
      </c>
      <c r="O365" s="253"/>
    </row>
    <row r="366" spans="2:15" s="222" customFormat="1" hidden="1" outlineLevel="2" x14ac:dyDescent="0.35">
      <c r="B366" s="309"/>
      <c r="C366" s="253" t="s">
        <v>666</v>
      </c>
      <c r="D366" s="259" t="s">
        <v>667</v>
      </c>
      <c r="E366" s="254" t="s">
        <v>20</v>
      </c>
      <c r="F366" s="305">
        <v>3</v>
      </c>
      <c r="G366" s="306">
        <f>(COUNTIF(E366:E367,$F$402)+(COUNTIF(E366:E367,$F$401)*0.5))/(COUNTA(E366:E367)-COUNTIF(E366:E367,$F$403))</f>
        <v>0</v>
      </c>
      <c r="H366" s="302"/>
      <c r="I366" s="254">
        <v>4</v>
      </c>
      <c r="J366" s="254" t="s">
        <v>661</v>
      </c>
      <c r="K366" s="254"/>
      <c r="L366" s="254"/>
      <c r="M366" s="202"/>
      <c r="N366" s="254" t="s">
        <v>1967</v>
      </c>
      <c r="O366" s="253"/>
    </row>
    <row r="367" spans="2:15" s="222" customFormat="1" hidden="1" outlineLevel="2" x14ac:dyDescent="0.35">
      <c r="B367" s="309"/>
      <c r="C367" s="253" t="str">
        <f>SAMM_mapping!F9</f>
        <v>P-MET-SET-3-2</v>
      </c>
      <c r="D367" s="259" t="s">
        <v>669</v>
      </c>
      <c r="E367" s="254" t="s">
        <v>20</v>
      </c>
      <c r="F367" s="305"/>
      <c r="G367" s="306"/>
      <c r="H367" s="302"/>
      <c r="I367" s="254">
        <v>4</v>
      </c>
      <c r="J367" s="254"/>
      <c r="K367" s="254"/>
      <c r="L367" s="254" t="s">
        <v>676</v>
      </c>
      <c r="M367" s="202"/>
      <c r="N367" s="254"/>
      <c r="O367" s="253"/>
    </row>
    <row r="368" spans="2:15" s="222" customFormat="1" hidden="1" outlineLevel="1" x14ac:dyDescent="0.35">
      <c r="B368" s="314" t="str">
        <f>Heatmap!G40</f>
        <v>Контроль исполнения метрик</v>
      </c>
      <c r="C368" s="259" t="s">
        <v>670</v>
      </c>
      <c r="D368" s="259" t="s">
        <v>671</v>
      </c>
      <c r="E368" s="254" t="s">
        <v>13</v>
      </c>
      <c r="F368" s="137">
        <v>0</v>
      </c>
      <c r="G368" s="163">
        <f>(COUNTIF(E368:E368,$E$399))/COUNTA(E368:E368)</f>
        <v>1</v>
      </c>
      <c r="H368" s="302">
        <f>SUM(G369:G374)/3</f>
        <v>0</v>
      </c>
      <c r="I368" s="254">
        <v>0</v>
      </c>
      <c r="J368" s="254"/>
      <c r="K368" s="254"/>
      <c r="L368" s="254" t="s">
        <v>676</v>
      </c>
      <c r="M368" s="202"/>
      <c r="N368" s="254"/>
      <c r="O368" s="253"/>
    </row>
    <row r="369" spans="2:15" s="222" customFormat="1" hidden="1" outlineLevel="2" x14ac:dyDescent="0.35">
      <c r="B369" s="314"/>
      <c r="C369" s="259" t="s">
        <v>672</v>
      </c>
      <c r="D369" s="259" t="s">
        <v>673</v>
      </c>
      <c r="E369" s="254" t="s">
        <v>20</v>
      </c>
      <c r="F369" s="305">
        <v>2</v>
      </c>
      <c r="G369" s="306">
        <f>(COUNTIF(E369:E370,$F$402)+(COUNTIF(E369:E370,$F$401)*0.5))/(COUNTA(E369:E370)-COUNTIF(E369:E370,$F$403))</f>
        <v>0</v>
      </c>
      <c r="H369" s="302"/>
      <c r="I369" s="254">
        <v>3</v>
      </c>
      <c r="J369" s="254" t="s">
        <v>661</v>
      </c>
      <c r="K369" s="254"/>
      <c r="L369" s="254"/>
      <c r="M369" s="202"/>
      <c r="N369" s="254"/>
      <c r="O369" s="253"/>
    </row>
    <row r="370" spans="2:15" s="222" customFormat="1" ht="29" hidden="1" outlineLevel="2" x14ac:dyDescent="0.35">
      <c r="B370" s="314"/>
      <c r="C370" s="259" t="s">
        <v>674</v>
      </c>
      <c r="D370" s="259" t="s">
        <v>675</v>
      </c>
      <c r="E370" s="254" t="s">
        <v>20</v>
      </c>
      <c r="F370" s="305"/>
      <c r="G370" s="306"/>
      <c r="H370" s="302"/>
      <c r="I370" s="254">
        <v>3</v>
      </c>
      <c r="J370" s="254"/>
      <c r="K370" s="254"/>
      <c r="L370" s="254"/>
      <c r="M370" s="202"/>
      <c r="N370" s="254"/>
      <c r="O370" s="253"/>
    </row>
    <row r="371" spans="2:15" s="222" customFormat="1" hidden="1" outlineLevel="2" x14ac:dyDescent="0.35">
      <c r="B371" s="314"/>
      <c r="C371" s="253" t="s">
        <v>677</v>
      </c>
      <c r="D371" s="247" t="s">
        <v>678</v>
      </c>
      <c r="E371" s="254" t="s">
        <v>20</v>
      </c>
      <c r="F371" s="305">
        <v>3</v>
      </c>
      <c r="G371" s="306">
        <f>(COUNTIF(E371:E373,$F$402)+(COUNTIF(E371:E373,$F$401)*0.5))/(COUNTA(E371:E373)-COUNTIF(E371:E373,$F$403))</f>
        <v>0</v>
      </c>
      <c r="H371" s="302"/>
      <c r="I371" s="254">
        <v>4</v>
      </c>
      <c r="J371" s="254"/>
      <c r="K371" s="254"/>
      <c r="L371" s="254"/>
      <c r="M371" s="202"/>
      <c r="N371" s="254"/>
      <c r="O371" s="253"/>
    </row>
    <row r="372" spans="2:15" s="222" customFormat="1" ht="29" hidden="1" outlineLevel="2" x14ac:dyDescent="0.35">
      <c r="B372" s="314"/>
      <c r="C372" s="253" t="s">
        <v>679</v>
      </c>
      <c r="D372" s="247" t="s">
        <v>680</v>
      </c>
      <c r="E372" s="254" t="s">
        <v>20</v>
      </c>
      <c r="F372" s="305"/>
      <c r="G372" s="306"/>
      <c r="H372" s="302"/>
      <c r="I372" s="254">
        <v>4</v>
      </c>
      <c r="J372" s="254"/>
      <c r="K372" s="254"/>
      <c r="L372" s="254"/>
      <c r="M372" s="202"/>
      <c r="N372" s="254" t="s">
        <v>1968</v>
      </c>
      <c r="O372" s="253"/>
    </row>
    <row r="373" spans="2:15" s="222" customFormat="1" ht="29" hidden="1" outlineLevel="2" x14ac:dyDescent="0.35">
      <c r="B373" s="314"/>
      <c r="C373" s="253" t="s">
        <v>681</v>
      </c>
      <c r="D373" s="253" t="s">
        <v>682</v>
      </c>
      <c r="E373" s="254" t="s">
        <v>20</v>
      </c>
      <c r="F373" s="305"/>
      <c r="G373" s="306"/>
      <c r="H373" s="302"/>
      <c r="I373" s="254">
        <v>4</v>
      </c>
      <c r="J373" s="254" t="s">
        <v>729</v>
      </c>
      <c r="K373" s="254"/>
      <c r="L373" s="254"/>
      <c r="M373" s="202"/>
      <c r="N373" s="254"/>
      <c r="O373" s="253"/>
    </row>
    <row r="374" spans="2:15" s="222" customFormat="1" ht="29" hidden="1" outlineLevel="2" x14ac:dyDescent="0.35">
      <c r="B374" s="314"/>
      <c r="C374" s="259" t="s">
        <v>683</v>
      </c>
      <c r="D374" s="259" t="s">
        <v>684</v>
      </c>
      <c r="E374" s="254" t="s">
        <v>20</v>
      </c>
      <c r="F374" s="137">
        <v>4</v>
      </c>
      <c r="G374" s="163">
        <f>(COUNTIF(E374,$F$402)+(COUNTIF(E374,$F$401)*0.5))/COUNTA(E374)</f>
        <v>0</v>
      </c>
      <c r="H374" s="302"/>
      <c r="I374" s="254">
        <v>6</v>
      </c>
      <c r="J374" s="254" t="s">
        <v>730</v>
      </c>
      <c r="K374" s="254"/>
      <c r="L374" s="254"/>
      <c r="M374" s="202"/>
      <c r="N374" s="254"/>
      <c r="O374" s="253"/>
    </row>
    <row r="375" spans="2:15" ht="23.5" collapsed="1" x14ac:dyDescent="0.35">
      <c r="B375" s="322" t="s">
        <v>685</v>
      </c>
      <c r="C375" s="322"/>
      <c r="D375" s="322"/>
      <c r="E375" s="243"/>
      <c r="F375" s="243"/>
      <c r="G375" s="243"/>
      <c r="H375" s="243"/>
      <c r="I375" s="243"/>
      <c r="J375" s="243"/>
      <c r="K375" s="244"/>
      <c r="L375" s="245"/>
      <c r="M375" s="246"/>
      <c r="N375" s="243"/>
      <c r="O375" s="243"/>
    </row>
    <row r="376" spans="2:15" ht="29" hidden="1" outlineLevel="1" x14ac:dyDescent="0.35">
      <c r="B376" s="320" t="str">
        <f>Heatmap!G41</f>
        <v>Security Champions</v>
      </c>
      <c r="C376" s="221" t="s">
        <v>686</v>
      </c>
      <c r="D376" s="221" t="s">
        <v>687</v>
      </c>
      <c r="E376" s="213" t="s">
        <v>13</v>
      </c>
      <c r="F376" s="223">
        <v>0</v>
      </c>
      <c r="G376" s="163">
        <f>(COUNTIF(E376:E376,$E$399))/COUNTA(E376:E376)</f>
        <v>1</v>
      </c>
      <c r="H376" s="302">
        <f>SUM(G377:G387)/4</f>
        <v>0</v>
      </c>
      <c r="I376" s="220">
        <v>0</v>
      </c>
      <c r="J376" s="220" t="s">
        <v>688</v>
      </c>
      <c r="K376" s="220">
        <v>50</v>
      </c>
      <c r="L376" s="220" t="s">
        <v>1877</v>
      </c>
      <c r="M376" s="202"/>
      <c r="N376" s="220" t="s">
        <v>1969</v>
      </c>
      <c r="O376" s="212"/>
    </row>
    <row r="377" spans="2:15" s="222" customFormat="1" hidden="1" outlineLevel="2" x14ac:dyDescent="0.35">
      <c r="B377" s="320"/>
      <c r="C377" s="259" t="s">
        <v>689</v>
      </c>
      <c r="D377" s="259" t="s">
        <v>690</v>
      </c>
      <c r="E377" s="254" t="s">
        <v>20</v>
      </c>
      <c r="F377" s="260">
        <v>1</v>
      </c>
      <c r="G377" s="163">
        <f>(COUNTIF(E377,$F$402)+(COUNTIF(E377,$F$401)*0.5))/COUNTA(E377)</f>
        <v>0</v>
      </c>
      <c r="H377" s="302"/>
      <c r="I377" s="254">
        <v>1</v>
      </c>
      <c r="J377" s="254"/>
      <c r="K377" s="254"/>
      <c r="L377" s="254"/>
      <c r="M377" s="202"/>
      <c r="N377" s="254" t="s">
        <v>1969</v>
      </c>
      <c r="O377" s="253"/>
    </row>
    <row r="378" spans="2:15" s="222" customFormat="1" hidden="1" outlineLevel="2" x14ac:dyDescent="0.35">
      <c r="B378" s="320"/>
      <c r="C378" s="259" t="s">
        <v>691</v>
      </c>
      <c r="D378" s="259" t="s">
        <v>692</v>
      </c>
      <c r="E378" s="254" t="s">
        <v>20</v>
      </c>
      <c r="F378" s="315">
        <v>2</v>
      </c>
      <c r="G378" s="306">
        <f>(COUNTIF(E378:E379,$F$402)+(COUNTIF(E378:E379,$F$401)*0.5))/(COUNTA(E378:E379)-COUNTIF(E378:E379,$F$403))</f>
        <v>0</v>
      </c>
      <c r="H378" s="302"/>
      <c r="I378" s="254">
        <v>3</v>
      </c>
      <c r="J378" s="254"/>
      <c r="K378" s="254">
        <v>50</v>
      </c>
      <c r="L378" s="254" t="s">
        <v>1877</v>
      </c>
      <c r="M378" s="202"/>
      <c r="N378" s="254" t="s">
        <v>1969</v>
      </c>
      <c r="O378" s="253"/>
    </row>
    <row r="379" spans="2:15" s="222" customFormat="1" ht="29" hidden="1" outlineLevel="2" x14ac:dyDescent="0.35">
      <c r="B379" s="320"/>
      <c r="C379" s="259" t="s">
        <v>694</v>
      </c>
      <c r="D379" s="259" t="s">
        <v>695</v>
      </c>
      <c r="E379" s="254" t="s">
        <v>20</v>
      </c>
      <c r="F379" s="315"/>
      <c r="G379" s="306"/>
      <c r="H379" s="302"/>
      <c r="I379" s="254">
        <v>3</v>
      </c>
      <c r="J379" s="254"/>
      <c r="K379" s="254">
        <v>43</v>
      </c>
      <c r="L379" s="254"/>
      <c r="M379" s="202"/>
      <c r="N379" s="254" t="s">
        <v>1946</v>
      </c>
      <c r="O379" s="253"/>
    </row>
    <row r="380" spans="2:15" s="222" customFormat="1" ht="29" hidden="1" outlineLevel="2" x14ac:dyDescent="0.35">
      <c r="B380" s="320"/>
      <c r="C380" s="253" t="s">
        <v>696</v>
      </c>
      <c r="D380" s="253" t="s">
        <v>697</v>
      </c>
      <c r="E380" s="254" t="s">
        <v>20</v>
      </c>
      <c r="F380" s="315">
        <v>3</v>
      </c>
      <c r="G380" s="306">
        <f>(COUNTIF(E380:E383,$F$402)+(COUNTIF(E380:E383,$F$401)*0.5))/(COUNTA(E380:E383)-COUNTIF(E380:E383,$F$403))</f>
        <v>0</v>
      </c>
      <c r="H380" s="302"/>
      <c r="I380" s="254">
        <v>4</v>
      </c>
      <c r="J380" s="254"/>
      <c r="K380" s="254"/>
      <c r="L380" s="254"/>
      <c r="M380" s="202"/>
      <c r="N380" s="254" t="s">
        <v>1969</v>
      </c>
      <c r="O380" s="253"/>
    </row>
    <row r="381" spans="2:15" s="222" customFormat="1" ht="29" hidden="1" outlineLevel="2" x14ac:dyDescent="0.35">
      <c r="B381" s="320"/>
      <c r="C381" s="253" t="s">
        <v>698</v>
      </c>
      <c r="D381" s="253" t="s">
        <v>699</v>
      </c>
      <c r="E381" s="254" t="s">
        <v>20</v>
      </c>
      <c r="F381" s="315"/>
      <c r="G381" s="306"/>
      <c r="H381" s="302"/>
      <c r="I381" s="254">
        <v>4</v>
      </c>
      <c r="J381" s="254" t="s">
        <v>700</v>
      </c>
      <c r="K381" s="254"/>
      <c r="L381" s="254"/>
      <c r="M381" s="202"/>
      <c r="N381" s="254" t="s">
        <v>1969</v>
      </c>
      <c r="O381" s="253"/>
    </row>
    <row r="382" spans="2:15" s="222" customFormat="1" hidden="1" outlineLevel="2" x14ac:dyDescent="0.35">
      <c r="B382" s="320"/>
      <c r="C382" s="253" t="s">
        <v>701</v>
      </c>
      <c r="D382" s="253" t="s">
        <v>702</v>
      </c>
      <c r="E382" s="254" t="s">
        <v>20</v>
      </c>
      <c r="F382" s="315"/>
      <c r="G382" s="306"/>
      <c r="H382" s="302"/>
      <c r="I382" s="254">
        <v>4</v>
      </c>
      <c r="J382" s="254"/>
      <c r="K382" s="254"/>
      <c r="L382" s="254" t="s">
        <v>1878</v>
      </c>
      <c r="M382" s="202"/>
      <c r="N382" s="254" t="s">
        <v>1946</v>
      </c>
      <c r="O382" s="253"/>
    </row>
    <row r="383" spans="2:15" s="222" customFormat="1" hidden="1" outlineLevel="2" x14ac:dyDescent="0.35">
      <c r="B383" s="320"/>
      <c r="C383" s="253" t="s">
        <v>703</v>
      </c>
      <c r="D383" s="253" t="s">
        <v>1464</v>
      </c>
      <c r="E383" s="254" t="s">
        <v>20</v>
      </c>
      <c r="F383" s="315"/>
      <c r="G383" s="306"/>
      <c r="H383" s="302"/>
      <c r="I383" s="254">
        <v>4</v>
      </c>
      <c r="J383" s="254"/>
      <c r="K383" s="254"/>
      <c r="L383" s="254"/>
      <c r="M383" s="202"/>
      <c r="N383" s="254"/>
      <c r="O383" s="253"/>
    </row>
    <row r="384" spans="2:15" s="222" customFormat="1" ht="29" hidden="1" outlineLevel="2" x14ac:dyDescent="0.35">
      <c r="B384" s="320"/>
      <c r="C384" s="253" t="s">
        <v>704</v>
      </c>
      <c r="D384" s="253" t="s">
        <v>705</v>
      </c>
      <c r="E384" s="254" t="s">
        <v>20</v>
      </c>
      <c r="F384" s="315">
        <v>4</v>
      </c>
      <c r="G384" s="306">
        <f>(COUNTIF(E384:E387,$F$402)+(COUNTIF(E384:E387,$F$401)*0.5))/(COUNTA(E384:E387)-COUNTIF(E384:E387,$F$403))</f>
        <v>0</v>
      </c>
      <c r="H384" s="302"/>
      <c r="I384" s="254">
        <v>7</v>
      </c>
      <c r="J384" s="254" t="s">
        <v>1386</v>
      </c>
      <c r="K384" s="254"/>
      <c r="L384" s="254"/>
      <c r="M384" s="202"/>
      <c r="N384" s="254" t="s">
        <v>1946</v>
      </c>
      <c r="O384" s="253"/>
    </row>
    <row r="385" spans="2:15" s="222" customFormat="1" hidden="1" outlineLevel="2" x14ac:dyDescent="0.35">
      <c r="B385" s="320"/>
      <c r="C385" s="253" t="s">
        <v>706</v>
      </c>
      <c r="D385" s="253" t="s">
        <v>707</v>
      </c>
      <c r="E385" s="254" t="s">
        <v>20</v>
      </c>
      <c r="F385" s="315"/>
      <c r="G385" s="306"/>
      <c r="H385" s="302"/>
      <c r="I385" s="254">
        <v>7</v>
      </c>
      <c r="J385" s="254"/>
      <c r="K385" s="254"/>
      <c r="L385" s="254"/>
      <c r="M385" s="202"/>
      <c r="N385" s="254"/>
      <c r="O385" s="253"/>
    </row>
    <row r="386" spans="2:15" s="222" customFormat="1" ht="29" hidden="1" outlineLevel="2" x14ac:dyDescent="0.35">
      <c r="B386" s="320"/>
      <c r="C386" s="253" t="s">
        <v>708</v>
      </c>
      <c r="D386" s="253" t="s">
        <v>709</v>
      </c>
      <c r="E386" s="254" t="s">
        <v>20</v>
      </c>
      <c r="F386" s="315"/>
      <c r="G386" s="306"/>
      <c r="H386" s="302"/>
      <c r="I386" s="254">
        <v>7</v>
      </c>
      <c r="J386" s="254"/>
      <c r="K386" s="254"/>
      <c r="L386" s="254"/>
      <c r="M386" s="202"/>
      <c r="N386" s="254" t="s">
        <v>1970</v>
      </c>
      <c r="O386" s="253"/>
    </row>
    <row r="387" spans="2:15" s="222" customFormat="1" ht="29" hidden="1" outlineLevel="2" x14ac:dyDescent="0.35">
      <c r="B387" s="320"/>
      <c r="C387" s="253" t="s">
        <v>710</v>
      </c>
      <c r="D387" s="253" t="s">
        <v>711</v>
      </c>
      <c r="E387" s="254" t="s">
        <v>20</v>
      </c>
      <c r="F387" s="315"/>
      <c r="G387" s="306"/>
      <c r="H387" s="302"/>
      <c r="I387" s="254">
        <v>7</v>
      </c>
      <c r="J387" s="254"/>
      <c r="K387" s="254"/>
      <c r="L387" s="254"/>
      <c r="M387" s="202"/>
      <c r="N387" s="254"/>
      <c r="O387" s="253"/>
    </row>
    <row r="388" spans="2:15" s="222" customFormat="1" hidden="1" outlineLevel="1" x14ac:dyDescent="0.35">
      <c r="B388" s="298" t="str">
        <f>Heatmap!G42</f>
        <v>Разграничение ролей процесса DSO</v>
      </c>
      <c r="C388" s="253" t="s">
        <v>712</v>
      </c>
      <c r="D388" s="253" t="s">
        <v>713</v>
      </c>
      <c r="E388" s="254" t="s">
        <v>13</v>
      </c>
      <c r="F388" s="260">
        <v>0</v>
      </c>
      <c r="G388" s="163">
        <f>(COUNTIF(E388:E388,$E$399))/COUNTA(E388:E388)</f>
        <v>1</v>
      </c>
      <c r="H388" s="574">
        <f>SUM(G389:G396)/3</f>
        <v>0</v>
      </c>
      <c r="I388" s="254">
        <v>0</v>
      </c>
      <c r="J388" s="254"/>
      <c r="K388" s="254"/>
      <c r="L388" s="254"/>
      <c r="M388" s="202"/>
      <c r="N388" s="253"/>
      <c r="O388" s="253"/>
    </row>
    <row r="389" spans="2:15" s="222" customFormat="1" ht="29" hidden="1" outlineLevel="2" x14ac:dyDescent="0.35">
      <c r="B389" s="298"/>
      <c r="C389" s="253" t="s">
        <v>714</v>
      </c>
      <c r="D389" s="253" t="s">
        <v>715</v>
      </c>
      <c r="E389" s="254" t="s">
        <v>20</v>
      </c>
      <c r="F389" s="315">
        <v>1</v>
      </c>
      <c r="G389" s="306">
        <f>(COUNTIF(E389:E390,$F$402)+(COUNTIF(E389:E390,$F$401)*0.5))/(COUNTA(E389:E390)-COUNTIF(E389:E390,$F$403))</f>
        <v>0</v>
      </c>
      <c r="H389" s="575"/>
      <c r="I389" s="254">
        <v>1</v>
      </c>
      <c r="J389" s="254"/>
      <c r="K389" s="254"/>
      <c r="L389" s="254" t="s">
        <v>1879</v>
      </c>
      <c r="M389" s="202"/>
      <c r="N389" s="254" t="s">
        <v>1938</v>
      </c>
      <c r="O389" s="253"/>
    </row>
    <row r="390" spans="2:15" s="222" customFormat="1" ht="29" hidden="1" outlineLevel="2" x14ac:dyDescent="0.35">
      <c r="B390" s="298"/>
      <c r="C390" s="247" t="s">
        <v>716</v>
      </c>
      <c r="D390" s="247" t="s">
        <v>717</v>
      </c>
      <c r="E390" s="254" t="s">
        <v>20</v>
      </c>
      <c r="F390" s="315"/>
      <c r="G390" s="306"/>
      <c r="H390" s="575"/>
      <c r="I390" s="254">
        <v>1</v>
      </c>
      <c r="J390" s="254"/>
      <c r="K390" s="254"/>
      <c r="L390" s="254"/>
      <c r="M390" s="202"/>
      <c r="N390" s="254"/>
      <c r="O390" s="253"/>
    </row>
    <row r="391" spans="2:15" s="222" customFormat="1" ht="29" hidden="1" outlineLevel="2" x14ac:dyDescent="0.35">
      <c r="B391" s="298"/>
      <c r="C391" s="247" t="s">
        <v>718</v>
      </c>
      <c r="D391" s="247" t="s">
        <v>719</v>
      </c>
      <c r="E391" s="254" t="s">
        <v>20</v>
      </c>
      <c r="F391" s="315">
        <v>2</v>
      </c>
      <c r="G391" s="306">
        <f>(COUNTIF(E391:E393,$F$402)+(COUNTIF(E391:E393,$F$401)*0.5))/(COUNTA(E391:E393)-COUNTIF(E391:E393,$F$403))</f>
        <v>0</v>
      </c>
      <c r="H391" s="575"/>
      <c r="I391" s="254">
        <v>3</v>
      </c>
      <c r="J391" s="254"/>
      <c r="K391" s="254"/>
      <c r="L391" s="254"/>
      <c r="M391" s="202"/>
      <c r="N391" s="254" t="s">
        <v>1938</v>
      </c>
      <c r="O391" s="253"/>
    </row>
    <row r="392" spans="2:15" s="222" customFormat="1" hidden="1" outlineLevel="2" x14ac:dyDescent="0.35">
      <c r="B392" s="298"/>
      <c r="C392" s="247" t="s">
        <v>720</v>
      </c>
      <c r="D392" s="247" t="s">
        <v>721</v>
      </c>
      <c r="E392" s="254" t="s">
        <v>20</v>
      </c>
      <c r="F392" s="315"/>
      <c r="G392" s="306"/>
      <c r="H392" s="575"/>
      <c r="I392" s="254">
        <v>3</v>
      </c>
      <c r="J392" s="254"/>
      <c r="K392" s="254"/>
      <c r="L392" s="254"/>
      <c r="M392" s="202"/>
      <c r="N392" s="254"/>
      <c r="O392" s="253"/>
    </row>
    <row r="393" spans="2:15" s="222" customFormat="1" ht="29" hidden="1" outlineLevel="2" x14ac:dyDescent="0.35">
      <c r="B393" s="298"/>
      <c r="C393" s="247" t="s">
        <v>722</v>
      </c>
      <c r="D393" s="247" t="s">
        <v>723</v>
      </c>
      <c r="E393" s="254" t="s">
        <v>20</v>
      </c>
      <c r="F393" s="315"/>
      <c r="G393" s="306"/>
      <c r="H393" s="575"/>
      <c r="I393" s="254">
        <v>3</v>
      </c>
      <c r="J393" s="254"/>
      <c r="K393" s="254"/>
      <c r="L393" s="254" t="s">
        <v>742</v>
      </c>
      <c r="M393" s="202"/>
      <c r="N393" s="254" t="s">
        <v>1971</v>
      </c>
      <c r="O393" s="253"/>
    </row>
    <row r="394" spans="2:15" s="222" customFormat="1" hidden="1" outlineLevel="2" x14ac:dyDescent="0.35">
      <c r="B394" s="298"/>
      <c r="C394" s="253" t="s">
        <v>724</v>
      </c>
      <c r="D394" s="253" t="s">
        <v>725</v>
      </c>
      <c r="E394" s="254" t="s">
        <v>20</v>
      </c>
      <c r="F394" s="577">
        <v>3</v>
      </c>
      <c r="G394" s="571">
        <f>(COUNTIF(E394:E396,$F$402)+(COUNTIF(E394:E396,$F$401)*0.5))/(COUNTA(E394:E396)-COUNTIF(E394:E396,$F$403))</f>
        <v>0</v>
      </c>
      <c r="H394" s="575"/>
      <c r="I394" s="254">
        <v>4</v>
      </c>
      <c r="J394" s="254"/>
      <c r="K394" s="254"/>
      <c r="L394" s="254"/>
      <c r="M394" s="202"/>
      <c r="N394" s="254"/>
      <c r="O394" s="253"/>
    </row>
    <row r="395" spans="2:15" s="222" customFormat="1" ht="29" hidden="1" outlineLevel="2" x14ac:dyDescent="0.35">
      <c r="B395" s="298"/>
      <c r="C395" s="253" t="s">
        <v>2208</v>
      </c>
      <c r="D395" s="247" t="s">
        <v>739</v>
      </c>
      <c r="E395" s="254" t="s">
        <v>20</v>
      </c>
      <c r="F395" s="578"/>
      <c r="G395" s="572"/>
      <c r="H395" s="575"/>
      <c r="I395" s="254">
        <v>4</v>
      </c>
      <c r="J395" s="254"/>
      <c r="K395" s="254"/>
      <c r="L395" s="254" t="s">
        <v>738</v>
      </c>
      <c r="M395" s="202" t="s">
        <v>2355</v>
      </c>
      <c r="N395" s="254"/>
      <c r="O395" s="253"/>
    </row>
    <row r="396" spans="2:15" s="222" customFormat="1" hidden="1" outlineLevel="2" x14ac:dyDescent="0.35">
      <c r="B396" s="298"/>
      <c r="C396" s="253" t="s">
        <v>2209</v>
      </c>
      <c r="D396" s="247" t="s">
        <v>741</v>
      </c>
      <c r="E396" s="254" t="s">
        <v>20</v>
      </c>
      <c r="F396" s="579"/>
      <c r="G396" s="573"/>
      <c r="H396" s="576"/>
      <c r="I396" s="254">
        <v>5</v>
      </c>
      <c r="J396" s="254"/>
      <c r="K396" s="254"/>
      <c r="L396" s="254" t="s">
        <v>740</v>
      </c>
      <c r="M396" s="202"/>
      <c r="N396" s="254"/>
      <c r="O396" s="253"/>
    </row>
    <row r="397" spans="2:15" s="222" customFormat="1" collapsed="1" x14ac:dyDescent="0.35">
      <c r="B397" s="203"/>
      <c r="C397" s="261"/>
      <c r="D397" s="262"/>
      <c r="E397" s="257"/>
      <c r="F397" s="263"/>
      <c r="G397" s="204"/>
      <c r="H397" s="204"/>
      <c r="I397" s="263"/>
      <c r="J397" s="257"/>
      <c r="K397" s="257"/>
      <c r="L397" s="257"/>
      <c r="N397" s="262"/>
      <c r="O397" s="262"/>
    </row>
    <row r="398" spans="2:15" hidden="1" x14ac:dyDescent="0.35">
      <c r="C398" s="215"/>
      <c r="H398" s="225"/>
      <c r="I398" s="225"/>
      <c r="J398" s="206"/>
      <c r="K398" s="206"/>
      <c r="L398" s="206"/>
      <c r="M398" s="222"/>
      <c r="N398" s="216"/>
    </row>
    <row r="399" spans="2:15" hidden="1" x14ac:dyDescent="0.35">
      <c r="C399" s="215"/>
      <c r="E399" s="74" t="s">
        <v>13</v>
      </c>
      <c r="F399" s="75" t="s">
        <v>209</v>
      </c>
      <c r="H399" s="225"/>
      <c r="I399" s="225"/>
      <c r="J399" s="206"/>
      <c r="K399" s="206"/>
      <c r="L399" s="206"/>
      <c r="M399" s="222"/>
      <c r="N399" s="216"/>
    </row>
    <row r="400" spans="2:15" ht="29" hidden="1" x14ac:dyDescent="0.35">
      <c r="C400" s="215"/>
      <c r="E400" s="226" t="s">
        <v>20</v>
      </c>
      <c r="F400" s="178" t="s">
        <v>20</v>
      </c>
      <c r="H400" s="225"/>
      <c r="I400" s="225"/>
      <c r="J400" s="206"/>
      <c r="K400" s="206"/>
      <c r="L400" s="206"/>
      <c r="M400" s="222"/>
      <c r="N400" s="216"/>
    </row>
    <row r="401" spans="3:14" ht="29" hidden="1" x14ac:dyDescent="0.35">
      <c r="C401" s="215"/>
      <c r="E401" s="227"/>
      <c r="F401" s="178" t="s">
        <v>726</v>
      </c>
      <c r="H401" s="225"/>
      <c r="I401" s="225"/>
      <c r="J401" s="206"/>
      <c r="K401" s="206"/>
      <c r="L401" s="206"/>
      <c r="M401" s="222"/>
      <c r="N401" s="216"/>
    </row>
    <row r="402" spans="3:14" hidden="1" x14ac:dyDescent="0.35">
      <c r="C402" s="215"/>
      <c r="E402" s="227"/>
      <c r="F402" s="178" t="s">
        <v>16</v>
      </c>
      <c r="H402" s="76"/>
      <c r="I402" s="228"/>
      <c r="J402" s="206"/>
      <c r="K402" s="206"/>
      <c r="L402" s="206"/>
      <c r="M402" s="222"/>
      <c r="N402" s="216"/>
    </row>
    <row r="403" spans="3:14" hidden="1" x14ac:dyDescent="0.35">
      <c r="C403" s="211"/>
      <c r="F403" s="178" t="s">
        <v>728</v>
      </c>
      <c r="J403" s="206"/>
      <c r="K403" s="206"/>
      <c r="L403" s="206"/>
      <c r="M403" s="222"/>
      <c r="N403" s="216"/>
    </row>
    <row r="404" spans="3:14" hidden="1" x14ac:dyDescent="0.35">
      <c r="C404" s="211"/>
      <c r="E404" s="229" t="s">
        <v>727</v>
      </c>
      <c r="J404" s="206"/>
      <c r="K404" s="206"/>
      <c r="L404" s="206"/>
      <c r="M404" s="222"/>
      <c r="N404" s="216"/>
    </row>
    <row r="405" spans="3:14" hidden="1" x14ac:dyDescent="0.35">
      <c r="C405" s="211"/>
      <c r="E405" s="230" t="s">
        <v>728</v>
      </c>
      <c r="J405" s="206"/>
      <c r="K405" s="206"/>
      <c r="L405" s="206"/>
      <c r="M405" s="222"/>
      <c r="N405" s="216"/>
    </row>
    <row r="406" spans="3:14" x14ac:dyDescent="0.35">
      <c r="C406" s="211"/>
      <c r="J406" s="206"/>
      <c r="K406" s="206"/>
      <c r="L406" s="206"/>
      <c r="M406" s="222"/>
      <c r="N406" s="216"/>
    </row>
  </sheetData>
  <mergeCells count="284">
    <mergeCell ref="H388:H396"/>
    <mergeCell ref="G394:G396"/>
    <mergeCell ref="F394:F396"/>
    <mergeCell ref="H55:H75"/>
    <mergeCell ref="G88:G93"/>
    <mergeCell ref="F88:F93"/>
    <mergeCell ref="F96:F100"/>
    <mergeCell ref="G96:G100"/>
    <mergeCell ref="F297:F299"/>
    <mergeCell ref="F300:F301"/>
    <mergeCell ref="G297:G299"/>
    <mergeCell ref="G300:G301"/>
    <mergeCell ref="H293:H301"/>
    <mergeCell ref="G364:G365"/>
    <mergeCell ref="H329:H335"/>
    <mergeCell ref="H283:H292"/>
    <mergeCell ref="H303:H313"/>
    <mergeCell ref="B363:B367"/>
    <mergeCell ref="H346:H353"/>
    <mergeCell ref="H354:H361"/>
    <mergeCell ref="H363:H367"/>
    <mergeCell ref="B362:D362"/>
    <mergeCell ref="B314:B323"/>
    <mergeCell ref="H314:H323"/>
    <mergeCell ref="H368:H374"/>
    <mergeCell ref="B170:D170"/>
    <mergeCell ref="B211:D211"/>
    <mergeCell ref="B282:D282"/>
    <mergeCell ref="B302:D302"/>
    <mergeCell ref="B345:D345"/>
    <mergeCell ref="B267:B278"/>
    <mergeCell ref="G339:G340"/>
    <mergeCell ref="G348:G349"/>
    <mergeCell ref="F333:F334"/>
    <mergeCell ref="F337:F338"/>
    <mergeCell ref="F339:F340"/>
    <mergeCell ref="F341:F343"/>
    <mergeCell ref="F284:F285"/>
    <mergeCell ref="F286:F289"/>
    <mergeCell ref="F290:F291"/>
    <mergeCell ref="F295:F296"/>
    <mergeCell ref="H324:H328"/>
    <mergeCell ref="H336:H344"/>
    <mergeCell ref="B324:B328"/>
    <mergeCell ref="F178:F181"/>
    <mergeCell ref="H279:H281"/>
    <mergeCell ref="B257:B262"/>
    <mergeCell ref="B303:B313"/>
    <mergeCell ref="B196:B207"/>
    <mergeCell ref="B231:B246"/>
    <mergeCell ref="F224:F226"/>
    <mergeCell ref="F197:F198"/>
    <mergeCell ref="F268:F269"/>
    <mergeCell ref="B263:B266"/>
    <mergeCell ref="B279:B281"/>
    <mergeCell ref="B208:B210"/>
    <mergeCell ref="B223:B230"/>
    <mergeCell ref="F232:F234"/>
    <mergeCell ref="F235:F239"/>
    <mergeCell ref="F240:F243"/>
    <mergeCell ref="F244:F246"/>
    <mergeCell ref="F229:F230"/>
    <mergeCell ref="B95:B104"/>
    <mergeCell ref="G46:G49"/>
    <mergeCell ref="G51:G53"/>
    <mergeCell ref="F42:F43"/>
    <mergeCell ref="F46:F49"/>
    <mergeCell ref="G77:G81"/>
    <mergeCell ref="G63:G68"/>
    <mergeCell ref="G69:G72"/>
    <mergeCell ref="F77:F81"/>
    <mergeCell ref="F82:F87"/>
    <mergeCell ref="F101:F102"/>
    <mergeCell ref="F51:F53"/>
    <mergeCell ref="F56:F62"/>
    <mergeCell ref="F63:F68"/>
    <mergeCell ref="F69:F72"/>
    <mergeCell ref="B76:B94"/>
    <mergeCell ref="G82:G87"/>
    <mergeCell ref="B55:B75"/>
    <mergeCell ref="G73:G75"/>
    <mergeCell ref="F73:F75"/>
    <mergeCell ref="H376:H387"/>
    <mergeCell ref="F317:F319"/>
    <mergeCell ref="F320:F322"/>
    <mergeCell ref="G378:G379"/>
    <mergeCell ref="G389:G390"/>
    <mergeCell ref="G151:G152"/>
    <mergeCell ref="H119:H129"/>
    <mergeCell ref="H130:H143"/>
    <mergeCell ref="H144:H153"/>
    <mergeCell ref="G145:G147"/>
    <mergeCell ref="G148:G150"/>
    <mergeCell ref="F134:F138"/>
    <mergeCell ref="F139:F142"/>
    <mergeCell ref="F145:F147"/>
    <mergeCell ref="F148:F150"/>
    <mergeCell ref="F151:F152"/>
    <mergeCell ref="F155:F158"/>
    <mergeCell ref="F159:F161"/>
    <mergeCell ref="G273:G276"/>
    <mergeCell ref="G277:G278"/>
    <mergeCell ref="G366:G367"/>
    <mergeCell ref="G369:G370"/>
    <mergeCell ref="G217:G219"/>
    <mergeCell ref="B376:B387"/>
    <mergeCell ref="B346:B353"/>
    <mergeCell ref="B354:B361"/>
    <mergeCell ref="G320:G322"/>
    <mergeCell ref="G341:G343"/>
    <mergeCell ref="G350:G352"/>
    <mergeCell ref="G290:G291"/>
    <mergeCell ref="G304:G306"/>
    <mergeCell ref="G307:G309"/>
    <mergeCell ref="G310:G312"/>
    <mergeCell ref="G317:G319"/>
    <mergeCell ref="G371:G373"/>
    <mergeCell ref="G295:G296"/>
    <mergeCell ref="G315:G316"/>
    <mergeCell ref="G330:G331"/>
    <mergeCell ref="G333:G334"/>
    <mergeCell ref="G337:G338"/>
    <mergeCell ref="B368:B374"/>
    <mergeCell ref="B329:B335"/>
    <mergeCell ref="B336:B344"/>
    <mergeCell ref="B283:B292"/>
    <mergeCell ref="F330:F331"/>
    <mergeCell ref="B375:D375"/>
    <mergeCell ref="B3:B17"/>
    <mergeCell ref="B33:B36"/>
    <mergeCell ref="B37:B44"/>
    <mergeCell ref="B45:B54"/>
    <mergeCell ref="G56:G62"/>
    <mergeCell ref="F15:F17"/>
    <mergeCell ref="F19:F23"/>
    <mergeCell ref="F24:F26"/>
    <mergeCell ref="F27:F30"/>
    <mergeCell ref="F34:F35"/>
    <mergeCell ref="G9:G10"/>
    <mergeCell ref="G11:G14"/>
    <mergeCell ref="G15:G17"/>
    <mergeCell ref="G42:G43"/>
    <mergeCell ref="G40:G41"/>
    <mergeCell ref="F9:F10"/>
    <mergeCell ref="F11:F14"/>
    <mergeCell ref="B18:B31"/>
    <mergeCell ref="F38:F39"/>
    <mergeCell ref="G19:G23"/>
    <mergeCell ref="G24:G26"/>
    <mergeCell ref="G27:G30"/>
    <mergeCell ref="G34:G35"/>
    <mergeCell ref="H3:H17"/>
    <mergeCell ref="H18:H31"/>
    <mergeCell ref="H33:H36"/>
    <mergeCell ref="F4:F8"/>
    <mergeCell ref="G4:G8"/>
    <mergeCell ref="G131:G133"/>
    <mergeCell ref="G134:G138"/>
    <mergeCell ref="G38:G39"/>
    <mergeCell ref="G120:G121"/>
    <mergeCell ref="G122:G125"/>
    <mergeCell ref="F122:F125"/>
    <mergeCell ref="F126:F128"/>
    <mergeCell ref="G101:G102"/>
    <mergeCell ref="F40:F41"/>
    <mergeCell ref="G126:G128"/>
    <mergeCell ref="H106:H118"/>
    <mergeCell ref="H37:H44"/>
    <mergeCell ref="H45:H54"/>
    <mergeCell ref="H76:H94"/>
    <mergeCell ref="H95:H104"/>
    <mergeCell ref="G284:G285"/>
    <mergeCell ref="G391:G393"/>
    <mergeCell ref="G286:G289"/>
    <mergeCell ref="G380:G383"/>
    <mergeCell ref="G384:G387"/>
    <mergeCell ref="F378:F379"/>
    <mergeCell ref="F380:F383"/>
    <mergeCell ref="F384:F387"/>
    <mergeCell ref="F389:F390"/>
    <mergeCell ref="F391:F393"/>
    <mergeCell ref="F364:F365"/>
    <mergeCell ref="F366:F367"/>
    <mergeCell ref="F369:F370"/>
    <mergeCell ref="F371:F373"/>
    <mergeCell ref="F348:F349"/>
    <mergeCell ref="F350:F352"/>
    <mergeCell ref="F355:F356"/>
    <mergeCell ref="F358:F360"/>
    <mergeCell ref="F304:F306"/>
    <mergeCell ref="F307:F309"/>
    <mergeCell ref="F310:F312"/>
    <mergeCell ref="F315:F316"/>
    <mergeCell ref="G358:G360"/>
    <mergeCell ref="G355:G356"/>
    <mergeCell ref="H247:H256"/>
    <mergeCell ref="H267:H278"/>
    <mergeCell ref="G248:G252"/>
    <mergeCell ref="G270:G272"/>
    <mergeCell ref="G260:G261"/>
    <mergeCell ref="G258:G259"/>
    <mergeCell ref="G253:G254"/>
    <mergeCell ref="H223:H230"/>
    <mergeCell ref="H257:H262"/>
    <mergeCell ref="H263:H266"/>
    <mergeCell ref="H231:H246"/>
    <mergeCell ref="G232:G234"/>
    <mergeCell ref="G235:G239"/>
    <mergeCell ref="G240:G243"/>
    <mergeCell ref="G244:G246"/>
    <mergeCell ref="B2:D2"/>
    <mergeCell ref="B32:D32"/>
    <mergeCell ref="F273:F276"/>
    <mergeCell ref="F277:F278"/>
    <mergeCell ref="G229:G230"/>
    <mergeCell ref="F270:F272"/>
    <mergeCell ref="F248:F252"/>
    <mergeCell ref="F253:F254"/>
    <mergeCell ref="F260:F261"/>
    <mergeCell ref="F258:F259"/>
    <mergeCell ref="B247:B256"/>
    <mergeCell ref="G193:G194"/>
    <mergeCell ref="F215:F216"/>
    <mergeCell ref="F199:F201"/>
    <mergeCell ref="F202:F205"/>
    <mergeCell ref="F206:F207"/>
    <mergeCell ref="F217:F219"/>
    <mergeCell ref="B144:B153"/>
    <mergeCell ref="B130:B143"/>
    <mergeCell ref="B119:B129"/>
    <mergeCell ref="B185:B190"/>
    <mergeCell ref="B191:B195"/>
    <mergeCell ref="G268:G269"/>
    <mergeCell ref="G224:G226"/>
    <mergeCell ref="F120:F121"/>
    <mergeCell ref="F131:F133"/>
    <mergeCell ref="G139:G142"/>
    <mergeCell ref="F213:F214"/>
    <mergeCell ref="B171:B184"/>
    <mergeCell ref="F172:F173"/>
    <mergeCell ref="F174:F177"/>
    <mergeCell ref="G155:G158"/>
    <mergeCell ref="G159:G161"/>
    <mergeCell ref="G199:G201"/>
    <mergeCell ref="B212:B222"/>
    <mergeCell ref="F220:F222"/>
    <mergeCell ref="G220:G222"/>
    <mergeCell ref="B154:B165"/>
    <mergeCell ref="G202:G205"/>
    <mergeCell ref="G206:G207"/>
    <mergeCell ref="G197:G198"/>
    <mergeCell ref="F186:F188"/>
    <mergeCell ref="F193:F194"/>
    <mergeCell ref="F162:F164"/>
    <mergeCell ref="G162:G164"/>
    <mergeCell ref="B166:B169"/>
    <mergeCell ref="F167:F168"/>
    <mergeCell ref="G178:G181"/>
    <mergeCell ref="G213:G214"/>
    <mergeCell ref="F182:F184"/>
    <mergeCell ref="B388:B396"/>
    <mergeCell ref="B293:B301"/>
    <mergeCell ref="H212:H222"/>
    <mergeCell ref="B105:D105"/>
    <mergeCell ref="B106:B118"/>
    <mergeCell ref="F107:F108"/>
    <mergeCell ref="F109:F112"/>
    <mergeCell ref="F113:F117"/>
    <mergeCell ref="G113:G117"/>
    <mergeCell ref="G109:G112"/>
    <mergeCell ref="G107:G108"/>
    <mergeCell ref="H196:H207"/>
    <mergeCell ref="H154:H165"/>
    <mergeCell ref="H166:H169"/>
    <mergeCell ref="H171:H184"/>
    <mergeCell ref="H185:H190"/>
    <mergeCell ref="H191:H195"/>
    <mergeCell ref="H208:H210"/>
    <mergeCell ref="G215:G216"/>
    <mergeCell ref="G182:G184"/>
    <mergeCell ref="G167:G168"/>
    <mergeCell ref="G172:G173"/>
    <mergeCell ref="G174:G177"/>
    <mergeCell ref="G186:G188"/>
  </mergeCells>
  <conditionalFormatting sqref="B2 E3:E31 E32:H32 F33 H33 G36 E99:E104 F224:G224 F227:G228 F229 F247 F248:G248 C283:E301 C303 C304:D334 C335 C336:D344 C361:D361 E363:E374 C376:E394 C395:C396 E395:E396 E403 G403:H403 F404:H404 E405:H1048576">
    <cfRule type="containsText" dxfId="1747" priority="2784" operator="containsText" text="Не выполняется">
      <formula>NOT(ISERROR(SEARCH("Не выполняется",B2)))</formula>
    </cfRule>
  </conditionalFormatting>
  <conditionalFormatting sqref="B2 E3:E31 E32:H32 F33 H33 G36 F224:G224 F227:G228 F229 F247 F248:G248 C283:E301 C303 C304:D334 C335 C336:D344 C361:D361 E363:E374 C376:E394 C395:C396 E395:E396 E403 G403:H403 F404:H404 E99:E104 E405:H1048576">
    <cfRule type="containsText" dxfId="1746" priority="2783" operator="containsText" text="Верно">
      <formula>NOT(ISERROR(SEARCH("Верно",B2)))</formula>
    </cfRule>
  </conditionalFormatting>
  <conditionalFormatting sqref="B2 E3:E31 E32:H32 F33 H33 G36 F224:G224 F227:G228 F229 F247 F248:G248 C283:E301 C303 C304:D334 C335 C336:D344 C361:D361 E363:E374 C376:E394 C395:C396 E395:E396 E403 G403:H403 F404:H404 E405:H1048576">
    <cfRule type="containsText" dxfId="1745" priority="2780" operator="containsText" text="Неверно">
      <formula>NOT(ISERROR(SEARCH("Неверно",B2)))</formula>
    </cfRule>
    <cfRule type="containsText" dxfId="1744" priority="2781" operator="containsText" text="Частично">
      <formula>NOT(ISERROR(SEARCH("Частично",B2)))</formula>
    </cfRule>
    <cfRule type="beginsWith" dxfId="1743" priority="2782" operator="beginsWith" text="Выполняется">
      <formula>LEFT(B2,LEN("Выполняется"))="Выполняется"</formula>
    </cfRule>
  </conditionalFormatting>
  <conditionalFormatting sqref="D189 D192:D195">
    <cfRule type="containsText" dxfId="1742" priority="2779" operator="containsText" text="Не выполняет">
      <formula>NOT(ISERROR(SEARCH("Не выполняет",D189)))</formula>
    </cfRule>
  </conditionalFormatting>
  <conditionalFormatting sqref="D189">
    <cfRule type="containsText" dxfId="1741" priority="2775" operator="containsText" text="Неверно">
      <formula>NOT(ISERROR(SEARCH("Неверно",D189)))</formula>
    </cfRule>
    <cfRule type="containsText" dxfId="1740" priority="2776" operator="containsText" text="Частично">
      <formula>NOT(ISERROR(SEARCH("Частично",D189)))</formula>
    </cfRule>
    <cfRule type="beginsWith" dxfId="1739" priority="2777" operator="beginsWith" text="Выполняется">
      <formula>LEFT(D189,LEN("Выполняется"))="Выполняется"</formula>
    </cfRule>
    <cfRule type="containsText" dxfId="1738" priority="2778" operator="containsText" text="Верно">
      <formula>NOT(ISERROR(SEARCH("Верно",D189)))</formula>
    </cfRule>
  </conditionalFormatting>
  <conditionalFormatting sqref="D192:D195">
    <cfRule type="containsText" dxfId="1737" priority="2765" operator="containsText" text="Неверно">
      <formula>NOT(ISERROR(SEARCH("Неверно",D192)))</formula>
    </cfRule>
    <cfRule type="containsText" dxfId="1736" priority="2766" operator="containsText" text="Частично">
      <formula>NOT(ISERROR(SEARCH("Частично",D192)))</formula>
    </cfRule>
    <cfRule type="beginsWith" dxfId="1735" priority="2767" operator="beginsWith" text="Выполняется">
      <formula>LEFT(D192,LEN("Выполняется"))="Выполняется"</formula>
    </cfRule>
    <cfRule type="containsText" dxfId="1734" priority="2768" operator="containsText" text="Верно">
      <formula>NOT(ISERROR(SEARCH("Верно",D192)))</formula>
    </cfRule>
  </conditionalFormatting>
  <conditionalFormatting sqref="F54:G56 F165:G167 I403:I1048576">
    <cfRule type="containsText" dxfId="1733" priority="633" operator="containsText" text="Неверно">
      <formula>NOT(ISERROR(SEARCH("Неверно",F54)))</formula>
    </cfRule>
    <cfRule type="containsText" dxfId="1732" priority="634" operator="containsText" text="Частично">
      <formula>NOT(ISERROR(SEARCH("Частично",F54)))</formula>
    </cfRule>
    <cfRule type="beginsWith" dxfId="1731" priority="635" operator="beginsWith" text="Выполняется">
      <formula>LEFT(F54,LEN("Выполняется"))="Выполняется"</formula>
    </cfRule>
    <cfRule type="containsText" dxfId="1730" priority="636" operator="containsText" text="Верно">
      <formula>NOT(ISERROR(SEARCH("Верно",F54)))</formula>
    </cfRule>
    <cfRule type="containsText" dxfId="1729" priority="637" operator="containsText" text="Не выполняется">
      <formula>NOT(ISERROR(SEARCH("Не выполняется",F54)))</formula>
    </cfRule>
  </conditionalFormatting>
  <conditionalFormatting sqref="E33:E98">
    <cfRule type="containsText" dxfId="1728" priority="385" operator="containsText" text="Частично">
      <formula>NOT(ISERROR(SEARCH("Частично",E33)))</formula>
    </cfRule>
    <cfRule type="beginsWith" dxfId="1727" priority="386" operator="beginsWith" text="Выполняется">
      <formula>LEFT(E33,LEN("Выполняется"))="Выполняется"</formula>
    </cfRule>
    <cfRule type="containsText" dxfId="1726" priority="387" operator="containsText" text="Верно">
      <formula>NOT(ISERROR(SEARCH("Верно",E33)))</formula>
    </cfRule>
    <cfRule type="containsText" dxfId="1725" priority="388" operator="containsText" text="Не выполняется">
      <formula>NOT(ISERROR(SEARCH("Не выполняется",E33)))</formula>
    </cfRule>
  </conditionalFormatting>
  <conditionalFormatting sqref="E33:E104">
    <cfRule type="containsText" dxfId="1724" priority="384" operator="containsText" text="Неверно">
      <formula>NOT(ISERROR(SEARCH("Неверно",E33)))</formula>
    </cfRule>
  </conditionalFormatting>
  <conditionalFormatting sqref="E99:E104">
    <cfRule type="containsText" dxfId="1723" priority="644" operator="containsText" text="Частично">
      <formula>NOT(ISERROR(SEARCH("Частично",E99)))</formula>
    </cfRule>
    <cfRule type="beginsWith" dxfId="1722" priority="645" operator="beginsWith" text="Выполняется">
      <formula>LEFT(E99,LEN("Выполняется"))="Выполняется"</formula>
    </cfRule>
  </conditionalFormatting>
  <conditionalFormatting sqref="E106:E164">
    <cfRule type="containsText" dxfId="1718" priority="11" operator="containsText" text="Не выполняется">
      <formula>NOT(ISERROR(SEARCH("Не выполняется",E106)))</formula>
    </cfRule>
  </conditionalFormatting>
  <conditionalFormatting sqref="E106:E169">
    <cfRule type="containsText" dxfId="1717" priority="7" operator="containsText" text="Неверно">
      <formula>NOT(ISERROR(SEARCH("Неверно",E106)))</formula>
    </cfRule>
    <cfRule type="containsText" dxfId="1716" priority="10" operator="containsText" text="Верно">
      <formula>NOT(ISERROR(SEARCH("Верно",E106)))</formula>
    </cfRule>
  </conditionalFormatting>
  <conditionalFormatting sqref="E106:E169">
    <cfRule type="containsText" dxfId="1715" priority="8" operator="containsText" text="Частично">
      <formula>NOT(ISERROR(SEARCH("Частично",E106)))</formula>
    </cfRule>
    <cfRule type="beginsWith" dxfId="1714" priority="9" operator="beginsWith" text="Выполняется">
      <formula>LEFT(E106,LEN("Выполняется"))="Выполняется"</formula>
    </cfRule>
  </conditionalFormatting>
  <conditionalFormatting sqref="E165:E169">
    <cfRule type="containsText" dxfId="1713" priority="657" operator="containsText" text="Не выполняется">
      <formula>NOT(ISERROR(SEARCH("Не выполняется",E165)))</formula>
    </cfRule>
  </conditionalFormatting>
  <conditionalFormatting sqref="E171:E210">
    <cfRule type="containsText" dxfId="1710" priority="359" operator="containsText" text="Неверно">
      <formula>NOT(ISERROR(SEARCH("Неверно",E171)))</formula>
    </cfRule>
    <cfRule type="containsText" dxfId="1709" priority="360" operator="containsText" text="Частично">
      <formula>NOT(ISERROR(SEARCH("Частично",E171)))</formula>
    </cfRule>
    <cfRule type="beginsWith" dxfId="1708" priority="361" operator="beginsWith" text="Выполняется">
      <formula>LEFT(E171,LEN("Выполняется"))="Выполняется"</formula>
    </cfRule>
    <cfRule type="containsText" dxfId="1707" priority="362" operator="containsText" text="Верно">
      <formula>NOT(ISERROR(SEARCH("Верно",E171)))</formula>
    </cfRule>
    <cfRule type="containsText" dxfId="1706" priority="363" operator="containsText" text="Не выполняется">
      <formula>NOT(ISERROR(SEARCH("Не выполняется",E171)))</formula>
    </cfRule>
  </conditionalFormatting>
  <conditionalFormatting sqref="E212:E281">
    <cfRule type="containsText" dxfId="1704" priority="319" operator="containsText" text="Неверно">
      <formula>NOT(ISERROR(SEARCH("Неверно",E212)))</formula>
    </cfRule>
    <cfRule type="containsText" dxfId="1703" priority="320" operator="containsText" text="Частично">
      <formula>NOT(ISERROR(SEARCH("Частично",E212)))</formula>
    </cfRule>
    <cfRule type="beginsWith" dxfId="1702" priority="321" operator="beginsWith" text="Выполняется">
      <formula>LEFT(E212,LEN("Выполняется"))="Выполняется"</formula>
    </cfRule>
    <cfRule type="containsText" dxfId="1701" priority="322" operator="containsText" text="Верно">
      <formula>NOT(ISERROR(SEARCH("Верно",E212)))</formula>
    </cfRule>
    <cfRule type="containsText" dxfId="1700" priority="323" operator="containsText" text="Не выполняется">
      <formula>NOT(ISERROR(SEARCH("Не выполняется",E212)))</formula>
    </cfRule>
  </conditionalFormatting>
  <conditionalFormatting sqref="E303:E344">
    <cfRule type="containsText" dxfId="1694" priority="294" operator="containsText" text="Неверно">
      <formula>NOT(ISERROR(SEARCH("Неверно",E303)))</formula>
    </cfRule>
    <cfRule type="containsText" dxfId="1693" priority="295" operator="containsText" text="Частично">
      <formula>NOT(ISERROR(SEARCH("Частично",E303)))</formula>
    </cfRule>
    <cfRule type="beginsWith" dxfId="1692" priority="296" operator="beginsWith" text="Выполняется">
      <formula>LEFT(E303,LEN("Выполняется"))="Выполняется"</formula>
    </cfRule>
    <cfRule type="containsText" dxfId="1691" priority="297" operator="containsText" text="Верно">
      <formula>NOT(ISERROR(SEARCH("Верно",E303)))</formula>
    </cfRule>
    <cfRule type="containsText" dxfId="1690" priority="298" operator="containsText" text="Не выполняется">
      <formula>NOT(ISERROR(SEARCH("Не выполняется",E303)))</formula>
    </cfRule>
  </conditionalFormatting>
  <conditionalFormatting sqref="E346:E361">
    <cfRule type="containsText" dxfId="1684" priority="284" operator="containsText" text="Неверно">
      <formula>NOT(ISERROR(SEARCH("Неверно",E346)))</formula>
    </cfRule>
    <cfRule type="containsText" dxfId="1683" priority="285" operator="containsText" text="Частично">
      <formula>NOT(ISERROR(SEARCH("Частично",E346)))</formula>
    </cfRule>
    <cfRule type="beginsWith" dxfId="1682" priority="286" operator="beginsWith" text="Выполняется">
      <formula>LEFT(E346,LEN("Выполняется"))="Выполняется"</formula>
    </cfRule>
    <cfRule type="containsText" dxfId="1681" priority="287" operator="containsText" text="Верно">
      <formula>NOT(ISERROR(SEARCH("Верно",E346)))</formula>
    </cfRule>
    <cfRule type="containsText" dxfId="1680" priority="288" operator="containsText" text="Не выполняется">
      <formula>NOT(ISERROR(SEARCH("Не выполняется",E346)))</formula>
    </cfRule>
  </conditionalFormatting>
  <conditionalFormatting sqref="E1:I1 I32 E170:I170 E211:I211 E282:I282 E302:I302 E345:I345 E362:I362 E375:I375 E397:I397 E398:G398">
    <cfRule type="containsText" dxfId="1669" priority="1504" operator="containsText" text="Неверно">
      <formula>NOT(ISERROR(SEARCH("Неверно",E1)))</formula>
    </cfRule>
    <cfRule type="containsText" dxfId="1668" priority="1505" operator="containsText" text="Частично">
      <formula>NOT(ISERROR(SEARCH("Частично",E1)))</formula>
    </cfRule>
    <cfRule type="beginsWith" dxfId="1667" priority="1506" operator="beginsWith" text="Выполняется">
      <formula>LEFT(E1,LEN("Выполняется"))="Выполняется"</formula>
    </cfRule>
    <cfRule type="containsText" dxfId="1666" priority="1507" operator="containsText" text="Верно">
      <formula>NOT(ISERROR(SEARCH("Верно",E1)))</formula>
    </cfRule>
    <cfRule type="containsText" dxfId="1665" priority="1508" operator="containsText" text="Не выполняется">
      <formula>NOT(ISERROR(SEARCH("Не выполняется",E1)))</formula>
    </cfRule>
  </conditionalFormatting>
  <conditionalFormatting sqref="E105:I105">
    <cfRule type="containsText" dxfId="1664" priority="267" operator="containsText" text="Неверно">
      <formula>NOT(ISERROR(SEARCH("Неверно",E105)))</formula>
    </cfRule>
    <cfRule type="containsText" dxfId="1663" priority="268" operator="containsText" text="Частично">
      <formula>NOT(ISERROR(SEARCH("Частично",E105)))</formula>
    </cfRule>
    <cfRule type="beginsWith" dxfId="1662" priority="269" operator="beginsWith" text="Выполняется">
      <formula>LEFT(E105,LEN("Выполняется"))="Выполняется"</formula>
    </cfRule>
    <cfRule type="containsText" dxfId="1661" priority="270" operator="containsText" text="Верно">
      <formula>NOT(ISERROR(SEARCH("Верно",E105)))</formula>
    </cfRule>
    <cfRule type="containsText" dxfId="1660" priority="271" operator="containsText" text="Не выполняется">
      <formula>NOT(ISERROR(SEARCH("Не выполняется",E105)))</formula>
    </cfRule>
  </conditionalFormatting>
  <conditionalFormatting sqref="F36:F37">
    <cfRule type="containsText" dxfId="1659" priority="2680" operator="containsText" text="Неверно">
      <formula>NOT(ISERROR(SEARCH("Неверно",F36)))</formula>
    </cfRule>
    <cfRule type="containsText" dxfId="1658" priority="2681" operator="containsText" text="Частично">
      <formula>NOT(ISERROR(SEARCH("Частично",F36)))</formula>
    </cfRule>
    <cfRule type="beginsWith" dxfId="1657" priority="2682" operator="beginsWith" text="Выполняется">
      <formula>LEFT(F36,LEN("Выполняется"))="Выполняется"</formula>
    </cfRule>
    <cfRule type="containsText" dxfId="1656" priority="2683" operator="containsText" text="Верно">
      <formula>NOT(ISERROR(SEARCH("Верно",F36)))</formula>
    </cfRule>
    <cfRule type="containsText" dxfId="1655" priority="2684" operator="containsText" text="Не выполняется">
      <formula>NOT(ISERROR(SEARCH("Не выполняется",F36)))</formula>
    </cfRule>
  </conditionalFormatting>
  <conditionalFormatting sqref="F196">
    <cfRule type="containsText" dxfId="1654" priority="828" operator="containsText" text="Не выполняет">
      <formula>NOT(ISERROR(SEARCH("Не выполняет",F196)))</formula>
    </cfRule>
  </conditionalFormatting>
  <conditionalFormatting sqref="F208 F191">
    <cfRule type="containsText" dxfId="1653" priority="1678" operator="containsText" text="Не выполняет">
      <formula>NOT(ISERROR(SEARCH("Не выполняет",F191)))</formula>
    </cfRule>
  </conditionalFormatting>
  <conditionalFormatting sqref="F4:G4 F9:G9 F11:G11 F15:G15 F19:G19 F24:G24 F27:G27">
    <cfRule type="containsText" dxfId="1652" priority="2700" operator="containsText" text="Неверно">
      <formula>NOT(ISERROR(SEARCH("Неверно",F4)))</formula>
    </cfRule>
    <cfRule type="containsText" dxfId="1651" priority="2701" operator="containsText" text="Частично">
      <formula>NOT(ISERROR(SEARCH("Частично",F4)))</formula>
    </cfRule>
    <cfRule type="beginsWith" dxfId="1650" priority="2702" operator="beginsWith" text="Выполняется">
      <formula>LEFT(F4,LEN("Выполняется"))="Выполняется"</formula>
    </cfRule>
    <cfRule type="containsText" dxfId="1649" priority="2703" operator="containsText" text="Верно">
      <formula>NOT(ISERROR(SEARCH("Верно",F4)))</formula>
    </cfRule>
    <cfRule type="containsText" dxfId="1648" priority="2704" operator="containsText" text="Не выполняется">
      <formula>NOT(ISERROR(SEARCH("Не выполняется",F4)))</formula>
    </cfRule>
  </conditionalFormatting>
  <conditionalFormatting sqref="F31:G31">
    <cfRule type="containsText" dxfId="1647" priority="628" operator="containsText" text="Неверно">
      <formula>NOT(ISERROR(SEARCH("Неверно",F31)))</formula>
    </cfRule>
    <cfRule type="containsText" dxfId="1646" priority="629" operator="containsText" text="Частично">
      <formula>NOT(ISERROR(SEARCH("Частично",F31)))</formula>
    </cfRule>
    <cfRule type="beginsWith" dxfId="1645" priority="630" operator="beginsWith" text="Выполняется">
      <formula>LEFT(F31,LEN("Выполняется"))="Выполняется"</formula>
    </cfRule>
    <cfRule type="containsText" dxfId="1644" priority="631" operator="containsText" text="Верно">
      <formula>NOT(ISERROR(SEARCH("Верно",F31)))</formula>
    </cfRule>
    <cfRule type="containsText" dxfId="1643" priority="632" operator="containsText" text="Не выполняется">
      <formula>NOT(ISERROR(SEARCH("Не выполняется",F31)))</formula>
    </cfRule>
  </conditionalFormatting>
  <conditionalFormatting sqref="F34:G34">
    <cfRule type="containsText" dxfId="1642" priority="2685" operator="containsText" text="Неверно">
      <formula>NOT(ISERROR(SEARCH("Неверно",F34)))</formula>
    </cfRule>
    <cfRule type="containsText" dxfId="1641" priority="2686" operator="containsText" text="Частично">
      <formula>NOT(ISERROR(SEARCH("Частично",F34)))</formula>
    </cfRule>
    <cfRule type="beginsWith" dxfId="1640" priority="2687" operator="beginsWith" text="Выполняется">
      <formula>LEFT(F34,LEN("Выполняется"))="Выполняется"</formula>
    </cfRule>
    <cfRule type="containsText" dxfId="1639" priority="2688" operator="containsText" text="Верно">
      <formula>NOT(ISERROR(SEARCH("Верно",F34)))</formula>
    </cfRule>
    <cfRule type="containsText" dxfId="1638" priority="2689" operator="containsText" text="Не выполняется">
      <formula>NOT(ISERROR(SEARCH("Не выполняется",F34)))</formula>
    </cfRule>
  </conditionalFormatting>
  <conditionalFormatting sqref="F38:G38">
    <cfRule type="containsText" dxfId="1637" priority="2605" operator="containsText" text="Неверно">
      <formula>NOT(ISERROR(SEARCH("Неверно",F38)))</formula>
    </cfRule>
    <cfRule type="containsText" dxfId="1636" priority="2606" operator="containsText" text="Частично">
      <formula>NOT(ISERROR(SEARCH("Частично",F38)))</formula>
    </cfRule>
    <cfRule type="beginsWith" dxfId="1635" priority="2607" operator="beginsWith" text="Выполняется">
      <formula>LEFT(F38,LEN("Выполняется"))="Выполняется"</formula>
    </cfRule>
    <cfRule type="containsText" dxfId="1634" priority="2608" operator="containsText" text="Верно">
      <formula>NOT(ISERROR(SEARCH("Верно",F38)))</formula>
    </cfRule>
    <cfRule type="containsText" dxfId="1633" priority="2609" operator="containsText" text="Не выполняется">
      <formula>NOT(ISERROR(SEARCH("Не выполняется",F38)))</formula>
    </cfRule>
  </conditionalFormatting>
  <conditionalFormatting sqref="F40:G40">
    <cfRule type="containsText" dxfId="1632" priority="2600" operator="containsText" text="Неверно">
      <formula>NOT(ISERROR(SEARCH("Неверно",F40)))</formula>
    </cfRule>
    <cfRule type="containsText" dxfId="1631" priority="2601" operator="containsText" text="Частично">
      <formula>NOT(ISERROR(SEARCH("Частично",F40)))</formula>
    </cfRule>
    <cfRule type="beginsWith" dxfId="1630" priority="2602" operator="beginsWith" text="Выполняется">
      <formula>LEFT(F40,LEN("Выполняется"))="Выполняется"</formula>
    </cfRule>
    <cfRule type="containsText" dxfId="1629" priority="2603" operator="containsText" text="Верно">
      <formula>NOT(ISERROR(SEARCH("Верно",F40)))</formula>
    </cfRule>
    <cfRule type="containsText" dxfId="1628" priority="2604" operator="containsText" text="Не выполняется">
      <formula>NOT(ISERROR(SEARCH("Не выполняется",F40)))</formula>
    </cfRule>
  </conditionalFormatting>
  <conditionalFormatting sqref="F42:G42">
    <cfRule type="containsText" dxfId="1627" priority="2595" operator="containsText" text="Неверно">
      <formula>NOT(ISERROR(SEARCH("Неверно",F42)))</formula>
    </cfRule>
    <cfRule type="containsText" dxfId="1626" priority="2596" operator="containsText" text="Частично">
      <formula>NOT(ISERROR(SEARCH("Частично",F42)))</formula>
    </cfRule>
    <cfRule type="beginsWith" dxfId="1625" priority="2597" operator="beginsWith" text="Выполняется">
      <formula>LEFT(F42,LEN("Выполняется"))="Выполняется"</formula>
    </cfRule>
    <cfRule type="containsText" dxfId="1624" priority="2598" operator="containsText" text="Верно">
      <formula>NOT(ISERROR(SEARCH("Верно",F42)))</formula>
    </cfRule>
    <cfRule type="containsText" dxfId="1623" priority="2599" operator="containsText" text="Не выполняется">
      <formula>NOT(ISERROR(SEARCH("Не выполняется",F42)))</formula>
    </cfRule>
  </conditionalFormatting>
  <conditionalFormatting sqref="F44:G46">
    <cfRule type="containsText" dxfId="1622" priority="192" operator="containsText" text="Неверно">
      <formula>NOT(ISERROR(SEARCH("Неверно",F44)))</formula>
    </cfRule>
    <cfRule type="containsText" dxfId="1621" priority="193" operator="containsText" text="Частично">
      <formula>NOT(ISERROR(SEARCH("Частично",F44)))</formula>
    </cfRule>
    <cfRule type="beginsWith" dxfId="1620" priority="194" operator="beginsWith" text="Выполняется">
      <formula>LEFT(F44,LEN("Выполняется"))="Выполняется"</formula>
    </cfRule>
    <cfRule type="containsText" dxfId="1619" priority="195" operator="containsText" text="Верно">
      <formula>NOT(ISERROR(SEARCH("Верно",F44)))</formula>
    </cfRule>
    <cfRule type="containsText" dxfId="1618" priority="196" operator="containsText" text="Не выполняется">
      <formula>NOT(ISERROR(SEARCH("Не выполняется",F44)))</formula>
    </cfRule>
  </conditionalFormatting>
  <conditionalFormatting sqref="F50:G51">
    <cfRule type="containsText" dxfId="1617" priority="2585" operator="containsText" text="Неверно">
      <formula>NOT(ISERROR(SEARCH("Неверно",F50)))</formula>
    </cfRule>
    <cfRule type="containsText" dxfId="1616" priority="2586" operator="containsText" text="Частично">
      <formula>NOT(ISERROR(SEARCH("Частично",F50)))</formula>
    </cfRule>
    <cfRule type="beginsWith" dxfId="1615" priority="2587" operator="beginsWith" text="Выполняется">
      <formula>LEFT(F50,LEN("Выполняется"))="Выполняется"</formula>
    </cfRule>
    <cfRule type="containsText" dxfId="1614" priority="2588" operator="containsText" text="Верно">
      <formula>NOT(ISERROR(SEARCH("Верно",F50)))</formula>
    </cfRule>
    <cfRule type="containsText" dxfId="1613" priority="2589" operator="containsText" text="Не выполняется">
      <formula>NOT(ISERROR(SEARCH("Не выполняется",F50)))</formula>
    </cfRule>
  </conditionalFormatting>
  <conditionalFormatting sqref="F63:G63">
    <cfRule type="containsText" dxfId="1612" priority="2580" operator="containsText" text="Неверно">
      <formula>NOT(ISERROR(SEARCH("Неверно",F63)))</formula>
    </cfRule>
    <cfRule type="containsText" dxfId="1611" priority="2581" operator="containsText" text="Частично">
      <formula>NOT(ISERROR(SEARCH("Частично",F63)))</formula>
    </cfRule>
    <cfRule type="beginsWith" dxfId="1610" priority="2582" operator="beginsWith" text="Выполняется">
      <formula>LEFT(F63,LEN("Выполняется"))="Выполняется"</formula>
    </cfRule>
    <cfRule type="containsText" dxfId="1609" priority="2583" operator="containsText" text="Верно">
      <formula>NOT(ISERROR(SEARCH("Верно",F63)))</formula>
    </cfRule>
    <cfRule type="containsText" dxfId="1608" priority="2584" operator="containsText" text="Не выполняется">
      <formula>NOT(ISERROR(SEARCH("Не выполняется",F63)))</formula>
    </cfRule>
  </conditionalFormatting>
  <conditionalFormatting sqref="F69:G69">
    <cfRule type="containsText" dxfId="1607" priority="2575" operator="containsText" text="Неверно">
      <formula>NOT(ISERROR(SEARCH("Неверно",F69)))</formula>
    </cfRule>
    <cfRule type="containsText" dxfId="1606" priority="2576" operator="containsText" text="Частично">
      <formula>NOT(ISERROR(SEARCH("Частично",F69)))</formula>
    </cfRule>
    <cfRule type="beginsWith" dxfId="1605" priority="2577" operator="beginsWith" text="Выполняется">
      <formula>LEFT(F69,LEN("Выполняется"))="Выполняется"</formula>
    </cfRule>
    <cfRule type="containsText" dxfId="1604" priority="2578" operator="containsText" text="Верно">
      <formula>NOT(ISERROR(SEARCH("Верно",F69)))</formula>
    </cfRule>
    <cfRule type="containsText" dxfId="1603" priority="2579" operator="containsText" text="Не выполняется">
      <formula>NOT(ISERROR(SEARCH("Не выполняется",F69)))</formula>
    </cfRule>
  </conditionalFormatting>
  <conditionalFormatting sqref="F73:G73">
    <cfRule type="containsText" dxfId="1602" priority="2570" operator="containsText" text="Неверно">
      <formula>NOT(ISERROR(SEARCH("Неверно",F73)))</formula>
    </cfRule>
    <cfRule type="containsText" dxfId="1601" priority="2571" operator="containsText" text="Частично">
      <formula>NOT(ISERROR(SEARCH("Частично",F73)))</formula>
    </cfRule>
    <cfRule type="beginsWith" dxfId="1600" priority="2572" operator="beginsWith" text="Выполняется">
      <formula>LEFT(F73,LEN("Выполняется"))="Выполняется"</formula>
    </cfRule>
    <cfRule type="containsText" dxfId="1599" priority="2573" operator="containsText" text="Верно">
      <formula>NOT(ISERROR(SEARCH("Верно",F73)))</formula>
    </cfRule>
    <cfRule type="containsText" dxfId="1598" priority="2574" operator="containsText" text="Не выполняется">
      <formula>NOT(ISERROR(SEARCH("Не выполняется",F73)))</formula>
    </cfRule>
  </conditionalFormatting>
  <conditionalFormatting sqref="F76:G77">
    <cfRule type="containsText" dxfId="1597" priority="187" operator="containsText" text="Неверно">
      <formula>NOT(ISERROR(SEARCH("Неверно",F76)))</formula>
    </cfRule>
    <cfRule type="containsText" dxfId="1596" priority="188" operator="containsText" text="Частично">
      <formula>NOT(ISERROR(SEARCH("Частично",F76)))</formula>
    </cfRule>
    <cfRule type="beginsWith" dxfId="1595" priority="189" operator="beginsWith" text="Выполняется">
      <formula>LEFT(F76,LEN("Выполняется"))="Выполняется"</formula>
    </cfRule>
    <cfRule type="containsText" dxfId="1594" priority="190" operator="containsText" text="Верно">
      <formula>NOT(ISERROR(SEARCH("Верно",F76)))</formula>
    </cfRule>
    <cfRule type="containsText" dxfId="1593" priority="191" operator="containsText" text="Не выполняется">
      <formula>NOT(ISERROR(SEARCH("Не выполняется",F76)))</formula>
    </cfRule>
  </conditionalFormatting>
  <conditionalFormatting sqref="F82:G82">
    <cfRule type="containsText" dxfId="1592" priority="2565" operator="containsText" text="Неверно">
      <formula>NOT(ISERROR(SEARCH("Неверно",F82)))</formula>
    </cfRule>
    <cfRule type="containsText" dxfId="1591" priority="2566" operator="containsText" text="Частично">
      <formula>NOT(ISERROR(SEARCH("Частично",F82)))</formula>
    </cfRule>
    <cfRule type="beginsWith" dxfId="1590" priority="2567" operator="beginsWith" text="Выполняется">
      <formula>LEFT(F82,LEN("Выполняется"))="Выполняется"</formula>
    </cfRule>
    <cfRule type="containsText" dxfId="1589" priority="2568" operator="containsText" text="Верно">
      <formula>NOT(ISERROR(SEARCH("Верно",F82)))</formula>
    </cfRule>
    <cfRule type="containsText" dxfId="1588" priority="2569" operator="containsText" text="Не выполняется">
      <formula>NOT(ISERROR(SEARCH("Не выполняется",F82)))</formula>
    </cfRule>
  </conditionalFormatting>
  <conditionalFormatting sqref="F88:G88">
    <cfRule type="containsText" dxfId="1587" priority="2560" operator="containsText" text="Неверно">
      <formula>NOT(ISERROR(SEARCH("Неверно",F88)))</formula>
    </cfRule>
    <cfRule type="containsText" dxfId="1586" priority="2561" operator="containsText" text="Частично">
      <formula>NOT(ISERROR(SEARCH("Частично",F88)))</formula>
    </cfRule>
    <cfRule type="beginsWith" dxfId="1585" priority="2562" operator="beginsWith" text="Выполняется">
      <formula>LEFT(F88,LEN("Выполняется"))="Выполняется"</formula>
    </cfRule>
    <cfRule type="containsText" dxfId="1584" priority="2563" operator="containsText" text="Верно">
      <formula>NOT(ISERROR(SEARCH("Верно",F88)))</formula>
    </cfRule>
    <cfRule type="containsText" dxfId="1583" priority="2564" operator="containsText" text="Не выполняется">
      <formula>NOT(ISERROR(SEARCH("Не выполняется",F88)))</formula>
    </cfRule>
  </conditionalFormatting>
  <conditionalFormatting sqref="F94:G96">
    <cfRule type="containsText" dxfId="1582" priority="132" operator="containsText" text="Неверно">
      <formula>NOT(ISERROR(SEARCH("Неверно",F94)))</formula>
    </cfRule>
    <cfRule type="containsText" dxfId="1581" priority="133" operator="containsText" text="Частично">
      <formula>NOT(ISERROR(SEARCH("Частично",F94)))</formula>
    </cfRule>
    <cfRule type="beginsWith" dxfId="1580" priority="134" operator="beginsWith" text="Выполняется">
      <formula>LEFT(F94,LEN("Выполняется"))="Выполняется"</formula>
    </cfRule>
    <cfRule type="containsText" dxfId="1579" priority="135" operator="containsText" text="Верно">
      <formula>NOT(ISERROR(SEARCH("Верно",F94)))</formula>
    </cfRule>
    <cfRule type="containsText" dxfId="1578" priority="136" operator="containsText" text="Не выполняется">
      <formula>NOT(ISERROR(SEARCH("Не выполняется",F94)))</formula>
    </cfRule>
  </conditionalFormatting>
  <conditionalFormatting sqref="F101:G101">
    <cfRule type="containsText" dxfId="1577" priority="2550" operator="containsText" text="Неверно">
      <formula>NOT(ISERROR(SEARCH("Неверно",F101)))</formula>
    </cfRule>
    <cfRule type="containsText" dxfId="1576" priority="2551" operator="containsText" text="Частично">
      <formula>NOT(ISERROR(SEARCH("Частично",F101)))</formula>
    </cfRule>
    <cfRule type="beginsWith" dxfId="1575" priority="2552" operator="beginsWith" text="Выполняется">
      <formula>LEFT(F101,LEN("Выполняется"))="Выполняется"</formula>
    </cfRule>
    <cfRule type="containsText" dxfId="1574" priority="2553" operator="containsText" text="Верно">
      <formula>NOT(ISERROR(SEARCH("Верно",F101)))</formula>
    </cfRule>
    <cfRule type="containsText" dxfId="1573" priority="2554" operator="containsText" text="Не выполняется">
      <formula>NOT(ISERROR(SEARCH("Не выполняется",F101)))</formula>
    </cfRule>
  </conditionalFormatting>
  <conditionalFormatting sqref="F103:G104">
    <cfRule type="containsText" dxfId="1572" priority="638" operator="containsText" text="Неверно">
      <formula>NOT(ISERROR(SEARCH("Неверно",F103)))</formula>
    </cfRule>
    <cfRule type="containsText" dxfId="1571" priority="639" operator="containsText" text="Частично">
      <formula>NOT(ISERROR(SEARCH("Частично",F103)))</formula>
    </cfRule>
    <cfRule type="beginsWith" dxfId="1570" priority="640" operator="beginsWith" text="Выполняется">
      <formula>LEFT(F103,LEN("Выполняется"))="Выполняется"</formula>
    </cfRule>
    <cfRule type="containsText" dxfId="1569" priority="641" operator="containsText" text="Верно">
      <formula>NOT(ISERROR(SEARCH("Верно",F103)))</formula>
    </cfRule>
    <cfRule type="containsText" dxfId="1568" priority="642" operator="containsText" text="Не выполняется">
      <formula>NOT(ISERROR(SEARCH("Не выполняется",F103)))</formula>
    </cfRule>
  </conditionalFormatting>
  <conditionalFormatting sqref="F106:G107">
    <cfRule type="containsText" dxfId="1567" priority="127" operator="containsText" text="Неверно">
      <formula>NOT(ISERROR(SEARCH("Неверно",F106)))</formula>
    </cfRule>
    <cfRule type="containsText" dxfId="1566" priority="128" operator="containsText" text="Частично">
      <formula>NOT(ISERROR(SEARCH("Частично",F106)))</formula>
    </cfRule>
    <cfRule type="beginsWith" dxfId="1565" priority="129" operator="beginsWith" text="Выполняется">
      <formula>LEFT(F106,LEN("Выполняется"))="Выполняется"</formula>
    </cfRule>
    <cfRule type="containsText" dxfId="1564" priority="130" operator="containsText" text="Верно">
      <formula>NOT(ISERROR(SEARCH("Верно",F106)))</formula>
    </cfRule>
    <cfRule type="containsText" dxfId="1563" priority="131" operator="containsText" text="Не выполняется">
      <formula>NOT(ISERROR(SEARCH("Не выполняется",F106)))</formula>
    </cfRule>
  </conditionalFormatting>
  <conditionalFormatting sqref="F109:G109">
    <cfRule type="containsText" dxfId="1562" priority="222" operator="containsText" text="Неверно">
      <formula>NOT(ISERROR(SEARCH("Неверно",F109)))</formula>
    </cfRule>
    <cfRule type="containsText" dxfId="1561" priority="223" operator="containsText" text="Частично">
      <formula>NOT(ISERROR(SEARCH("Частично",F109)))</formula>
    </cfRule>
    <cfRule type="beginsWith" dxfId="1560" priority="224" operator="beginsWith" text="Выполняется">
      <formula>LEFT(F109,LEN("Выполняется"))="Выполняется"</formula>
    </cfRule>
    <cfRule type="containsText" dxfId="1559" priority="225" operator="containsText" text="Верно">
      <formula>NOT(ISERROR(SEARCH("Верно",F109)))</formula>
    </cfRule>
    <cfRule type="containsText" dxfId="1558" priority="226" operator="containsText" text="Не выполняется">
      <formula>NOT(ISERROR(SEARCH("Не выполняется",F109)))</formula>
    </cfRule>
  </conditionalFormatting>
  <conditionalFormatting sqref="F113:G113">
    <cfRule type="containsText" dxfId="1557" priority="227" operator="containsText" text="Неверно">
      <formula>NOT(ISERROR(SEARCH("Неверно",F113)))</formula>
    </cfRule>
    <cfRule type="containsText" dxfId="1556" priority="228" operator="containsText" text="Частично">
      <formula>NOT(ISERROR(SEARCH("Частично",F113)))</formula>
    </cfRule>
    <cfRule type="beginsWith" dxfId="1555" priority="229" operator="beginsWith" text="Выполняется">
      <formula>LEFT(F113,LEN("Выполняется"))="Выполняется"</formula>
    </cfRule>
    <cfRule type="containsText" dxfId="1554" priority="230" operator="containsText" text="Верно">
      <formula>NOT(ISERROR(SEARCH("Верно",F113)))</formula>
    </cfRule>
    <cfRule type="containsText" dxfId="1553" priority="231" operator="containsText" text="Не выполняется">
      <formula>NOT(ISERROR(SEARCH("Не выполняется",F113)))</formula>
    </cfRule>
  </conditionalFormatting>
  <conditionalFormatting sqref="F118:G120">
    <cfRule type="containsText" dxfId="1552" priority="122" operator="containsText" text="Неверно">
      <formula>NOT(ISERROR(SEARCH("Неверно",F118)))</formula>
    </cfRule>
    <cfRule type="containsText" dxfId="1551" priority="123" operator="containsText" text="Частично">
      <formula>NOT(ISERROR(SEARCH("Частично",F118)))</formula>
    </cfRule>
    <cfRule type="beginsWith" dxfId="1550" priority="124" operator="beginsWith" text="Выполняется">
      <formula>LEFT(F118,LEN("Выполняется"))="Выполняется"</formula>
    </cfRule>
    <cfRule type="containsText" dxfId="1549" priority="125" operator="containsText" text="Верно">
      <formula>NOT(ISERROR(SEARCH("Верно",F118)))</formula>
    </cfRule>
    <cfRule type="containsText" dxfId="1548" priority="126" operator="containsText" text="Не выполняется">
      <formula>NOT(ISERROR(SEARCH("Не выполняется",F118)))</formula>
    </cfRule>
  </conditionalFormatting>
  <conditionalFormatting sqref="F122:G122">
    <cfRule type="containsText" dxfId="1547" priority="1534" operator="containsText" text="Неверно">
      <formula>NOT(ISERROR(SEARCH("Неверно",F122)))</formula>
    </cfRule>
    <cfRule type="containsText" dxfId="1546" priority="1535" operator="containsText" text="Частично">
      <formula>NOT(ISERROR(SEARCH("Частично",F122)))</formula>
    </cfRule>
    <cfRule type="beginsWith" dxfId="1545" priority="1536" operator="beginsWith" text="Выполняется">
      <formula>LEFT(F122,LEN("Выполняется"))="Выполняется"</formula>
    </cfRule>
    <cfRule type="containsText" dxfId="1544" priority="1537" operator="containsText" text="Верно">
      <formula>NOT(ISERROR(SEARCH("Верно",F122)))</formula>
    </cfRule>
    <cfRule type="containsText" dxfId="1543" priority="1538" operator="containsText" text="Не выполняется">
      <formula>NOT(ISERROR(SEARCH("Не выполняется",F122)))</formula>
    </cfRule>
  </conditionalFormatting>
  <conditionalFormatting sqref="F126:G126">
    <cfRule type="containsText" dxfId="1542" priority="1559" operator="containsText" text="Неверно">
      <formula>NOT(ISERROR(SEARCH("Неверно",F126)))</formula>
    </cfRule>
    <cfRule type="containsText" dxfId="1541" priority="1560" operator="containsText" text="Частично">
      <formula>NOT(ISERROR(SEARCH("Частично",F126)))</formula>
    </cfRule>
    <cfRule type="beginsWith" dxfId="1540" priority="1561" operator="beginsWith" text="Выполняется">
      <formula>LEFT(F126,LEN("Выполняется"))="Выполняется"</formula>
    </cfRule>
    <cfRule type="containsText" dxfId="1539" priority="1562" operator="containsText" text="Верно">
      <formula>NOT(ISERROR(SEARCH("Верно",F126)))</formula>
    </cfRule>
    <cfRule type="containsText" dxfId="1538" priority="1563" operator="containsText" text="Не выполняется">
      <formula>NOT(ISERROR(SEARCH("Не выполняется",F126)))</formula>
    </cfRule>
  </conditionalFormatting>
  <conditionalFormatting sqref="F129:G131">
    <cfRule type="containsText" dxfId="1537" priority="182" operator="containsText" text="Неверно">
      <formula>NOT(ISERROR(SEARCH("Неверно",F129)))</formula>
    </cfRule>
    <cfRule type="containsText" dxfId="1536" priority="183" operator="containsText" text="Частично">
      <formula>NOT(ISERROR(SEARCH("Частично",F129)))</formula>
    </cfRule>
    <cfRule type="beginsWith" dxfId="1535" priority="184" operator="beginsWith" text="Выполняется">
      <formula>LEFT(F129,LEN("Выполняется"))="Выполняется"</formula>
    </cfRule>
    <cfRule type="containsText" dxfId="1534" priority="185" operator="containsText" text="Верно">
      <formula>NOT(ISERROR(SEARCH("Верно",F129)))</formula>
    </cfRule>
    <cfRule type="containsText" dxfId="1533" priority="186" operator="containsText" text="Не выполняется">
      <formula>NOT(ISERROR(SEARCH("Не выполняется",F129)))</formula>
    </cfRule>
  </conditionalFormatting>
  <conditionalFormatting sqref="F134:G134">
    <cfRule type="containsText" dxfId="1532" priority="1519" operator="containsText" text="Неверно">
      <formula>NOT(ISERROR(SEARCH("Неверно",F134)))</formula>
    </cfRule>
    <cfRule type="containsText" dxfId="1531" priority="1520" operator="containsText" text="Частично">
      <formula>NOT(ISERROR(SEARCH("Частично",F134)))</formula>
    </cfRule>
    <cfRule type="beginsWith" dxfId="1530" priority="1521" operator="beginsWith" text="Выполняется">
      <formula>LEFT(F134,LEN("Выполняется"))="Выполняется"</formula>
    </cfRule>
    <cfRule type="containsText" dxfId="1529" priority="1522" operator="containsText" text="Верно">
      <formula>NOT(ISERROR(SEARCH("Верно",F134)))</formula>
    </cfRule>
    <cfRule type="containsText" dxfId="1528" priority="1523" operator="containsText" text="Не выполняется">
      <formula>NOT(ISERROR(SEARCH("Не выполняется",F134)))</formula>
    </cfRule>
  </conditionalFormatting>
  <conditionalFormatting sqref="F139:G139">
    <cfRule type="containsText" dxfId="1527" priority="1529" operator="containsText" text="Неверно">
      <formula>NOT(ISERROR(SEARCH("Неверно",F139)))</formula>
    </cfRule>
    <cfRule type="containsText" dxfId="1526" priority="1530" operator="containsText" text="Частично">
      <formula>NOT(ISERROR(SEARCH("Частично",F139)))</formula>
    </cfRule>
    <cfRule type="beginsWith" dxfId="1525" priority="1531" operator="beginsWith" text="Выполняется">
      <formula>LEFT(F139,LEN("Выполняется"))="Выполняется"</formula>
    </cfRule>
    <cfRule type="containsText" dxfId="1524" priority="1532" operator="containsText" text="Верно">
      <formula>NOT(ISERROR(SEARCH("Верно",F139)))</formula>
    </cfRule>
    <cfRule type="containsText" dxfId="1523" priority="1533" operator="containsText" text="Не выполняется">
      <formula>NOT(ISERROR(SEARCH("Не выполняется",F139)))</formula>
    </cfRule>
  </conditionalFormatting>
  <conditionalFormatting sqref="F143:G145">
    <cfRule type="containsText" dxfId="1522" priority="117" operator="containsText" text="Неверно">
      <formula>NOT(ISERROR(SEARCH("Неверно",F143)))</formula>
    </cfRule>
    <cfRule type="containsText" dxfId="1521" priority="118" operator="containsText" text="Частично">
      <formula>NOT(ISERROR(SEARCH("Частично",F143)))</formula>
    </cfRule>
    <cfRule type="beginsWith" dxfId="1520" priority="119" operator="beginsWith" text="Выполняется">
      <formula>LEFT(F143,LEN("Выполняется"))="Выполняется"</formula>
    </cfRule>
    <cfRule type="containsText" dxfId="1519" priority="120" operator="containsText" text="Верно">
      <formula>NOT(ISERROR(SEARCH("Верно",F143)))</formula>
    </cfRule>
    <cfRule type="containsText" dxfId="1518" priority="121" operator="containsText" text="Не выполняется">
      <formula>NOT(ISERROR(SEARCH("Не выполняется",F143)))</formula>
    </cfRule>
  </conditionalFormatting>
  <conditionalFormatting sqref="F148:G148">
    <cfRule type="containsText" dxfId="1517" priority="1544" operator="containsText" text="Неверно">
      <formula>NOT(ISERROR(SEARCH("Неверно",F148)))</formula>
    </cfRule>
    <cfRule type="containsText" dxfId="1516" priority="1545" operator="containsText" text="Частично">
      <formula>NOT(ISERROR(SEARCH("Частично",F148)))</formula>
    </cfRule>
    <cfRule type="beginsWith" dxfId="1515" priority="1546" operator="beginsWith" text="Выполняется">
      <formula>LEFT(F148,LEN("Выполняется"))="Выполняется"</formula>
    </cfRule>
    <cfRule type="containsText" dxfId="1514" priority="1547" operator="containsText" text="Верно">
      <formula>NOT(ISERROR(SEARCH("Верно",F148)))</formula>
    </cfRule>
    <cfRule type="containsText" dxfId="1513" priority="1548" operator="containsText" text="Не выполняется">
      <formula>NOT(ISERROR(SEARCH("Не выполняется",F148)))</formula>
    </cfRule>
  </conditionalFormatting>
  <conditionalFormatting sqref="F151:G151">
    <cfRule type="containsText" dxfId="1512" priority="1599" operator="containsText" text="Неверно">
      <formula>NOT(ISERROR(SEARCH("Неверно",F151)))</formula>
    </cfRule>
    <cfRule type="containsText" dxfId="1511" priority="1600" operator="containsText" text="Частично">
      <formula>NOT(ISERROR(SEARCH("Частично",F151)))</formula>
    </cfRule>
    <cfRule type="beginsWith" dxfId="1510" priority="1601" operator="beginsWith" text="Выполняется">
      <formula>LEFT(F151,LEN("Выполняется"))="Выполняется"</formula>
    </cfRule>
    <cfRule type="containsText" dxfId="1509" priority="1602" operator="containsText" text="Верно">
      <formula>NOT(ISERROR(SEARCH("Верно",F151)))</formula>
    </cfRule>
    <cfRule type="containsText" dxfId="1508" priority="1603" operator="containsText" text="Не выполняется">
      <formula>NOT(ISERROR(SEARCH("Не выполняется",F151)))</formula>
    </cfRule>
  </conditionalFormatting>
  <conditionalFormatting sqref="F153:G155">
    <cfRule type="containsText" dxfId="1507" priority="177" operator="containsText" text="Неверно">
      <formula>NOT(ISERROR(SEARCH("Неверно",F153)))</formula>
    </cfRule>
    <cfRule type="containsText" dxfId="1506" priority="178" operator="containsText" text="Частично">
      <formula>NOT(ISERROR(SEARCH("Частично",F153)))</formula>
    </cfRule>
    <cfRule type="beginsWith" dxfId="1505" priority="179" operator="beginsWith" text="Выполняется">
      <formula>LEFT(F153,LEN("Выполняется"))="Выполняется"</formula>
    </cfRule>
    <cfRule type="containsText" dxfId="1504" priority="180" operator="containsText" text="Верно">
      <formula>NOT(ISERROR(SEARCH("Верно",F153)))</formula>
    </cfRule>
    <cfRule type="containsText" dxfId="1503" priority="181" operator="containsText" text="Не выполняется">
      <formula>NOT(ISERROR(SEARCH("Не выполняется",F153)))</formula>
    </cfRule>
  </conditionalFormatting>
  <conditionalFormatting sqref="F159:G159">
    <cfRule type="containsText" dxfId="1502" priority="1539" operator="containsText" text="Неверно">
      <formula>NOT(ISERROR(SEARCH("Неверно",F159)))</formula>
    </cfRule>
    <cfRule type="containsText" dxfId="1501" priority="1540" operator="containsText" text="Частично">
      <formula>NOT(ISERROR(SEARCH("Частично",F159)))</formula>
    </cfRule>
    <cfRule type="beginsWith" dxfId="1500" priority="1541" operator="beginsWith" text="Выполняется">
      <formula>LEFT(F159,LEN("Выполняется"))="Выполняется"</formula>
    </cfRule>
    <cfRule type="containsText" dxfId="1499" priority="1542" operator="containsText" text="Верно">
      <formula>NOT(ISERROR(SEARCH("Верно",F159)))</formula>
    </cfRule>
    <cfRule type="containsText" dxfId="1498" priority="1543" operator="containsText" text="Не выполняется">
      <formula>NOT(ISERROR(SEARCH("Не выполняется",F159)))</formula>
    </cfRule>
  </conditionalFormatting>
  <conditionalFormatting sqref="F162:G162">
    <cfRule type="containsText" dxfId="1497" priority="1594" operator="containsText" text="Неверно">
      <formula>NOT(ISERROR(SEARCH("Неверно",F162)))</formula>
    </cfRule>
    <cfRule type="containsText" dxfId="1496" priority="1595" operator="containsText" text="Частично">
      <formula>NOT(ISERROR(SEARCH("Частично",F162)))</formula>
    </cfRule>
    <cfRule type="beginsWith" dxfId="1495" priority="1596" operator="beginsWith" text="Выполняется">
      <formula>LEFT(F162,LEN("Выполняется"))="Выполняется"</formula>
    </cfRule>
    <cfRule type="containsText" dxfId="1494" priority="1597" operator="containsText" text="Верно">
      <formula>NOT(ISERROR(SEARCH("Верно",F162)))</formula>
    </cfRule>
    <cfRule type="containsText" dxfId="1493" priority="1598" operator="containsText" text="Не выполняется">
      <formula>NOT(ISERROR(SEARCH("Не выполняется",F162)))</formula>
    </cfRule>
  </conditionalFormatting>
  <conditionalFormatting sqref="F169:G169">
    <cfRule type="containsText" dxfId="1492" priority="648" operator="containsText" text="Неверно">
      <formula>NOT(ISERROR(SEARCH("Неверно",F169)))</formula>
    </cfRule>
    <cfRule type="containsText" dxfId="1491" priority="649" operator="containsText" text="Частично">
      <formula>NOT(ISERROR(SEARCH("Частично",F169)))</formula>
    </cfRule>
    <cfRule type="beginsWith" dxfId="1490" priority="650" operator="beginsWith" text="Выполняется">
      <formula>LEFT(F169,LEN("Выполняется"))="Выполняется"</formula>
    </cfRule>
    <cfRule type="containsText" dxfId="1489" priority="651" operator="containsText" text="Верно">
      <formula>NOT(ISERROR(SEARCH("Верно",F169)))</formula>
    </cfRule>
    <cfRule type="containsText" dxfId="1488" priority="652" operator="containsText" text="Не выполняется">
      <formula>NOT(ISERROR(SEARCH("Не выполняется",F169)))</formula>
    </cfRule>
  </conditionalFormatting>
  <conditionalFormatting sqref="F171:G172">
    <cfRule type="containsText" dxfId="1487" priority="102" operator="containsText" text="Неверно">
      <formula>NOT(ISERROR(SEARCH("Неверно",F171)))</formula>
    </cfRule>
    <cfRule type="containsText" dxfId="1486" priority="103" operator="containsText" text="Частично">
      <formula>NOT(ISERROR(SEARCH("Частично",F171)))</formula>
    </cfRule>
    <cfRule type="beginsWith" dxfId="1485" priority="104" operator="beginsWith" text="Выполняется">
      <formula>LEFT(F171,LEN("Выполняется"))="Выполняется"</formula>
    </cfRule>
    <cfRule type="containsText" dxfId="1484" priority="105" operator="containsText" text="Верно">
      <formula>NOT(ISERROR(SEARCH("Верно",F171)))</formula>
    </cfRule>
    <cfRule type="containsText" dxfId="1483" priority="106" operator="containsText" text="Не выполняется">
      <formula>NOT(ISERROR(SEARCH("Не выполняется",F171)))</formula>
    </cfRule>
  </conditionalFormatting>
  <conditionalFormatting sqref="F174:G174">
    <cfRule type="containsText" dxfId="1482" priority="1619" operator="containsText" text="Неверно">
      <formula>NOT(ISERROR(SEARCH("Неверно",F174)))</formula>
    </cfRule>
    <cfRule type="containsText" dxfId="1481" priority="1620" operator="containsText" text="Частично">
      <formula>NOT(ISERROR(SEARCH("Частично",F174)))</formula>
    </cfRule>
    <cfRule type="beginsWith" dxfId="1480" priority="1621" operator="beginsWith" text="Выполняется">
      <formula>LEFT(F174,LEN("Выполняется"))="Выполняется"</formula>
    </cfRule>
    <cfRule type="containsText" dxfId="1479" priority="1622" operator="containsText" text="Верно">
      <formula>NOT(ISERROR(SEARCH("Верно",F174)))</formula>
    </cfRule>
    <cfRule type="containsText" dxfId="1478" priority="1623" operator="containsText" text="Не выполняется">
      <formula>NOT(ISERROR(SEARCH("Не выполняется",F174)))</formula>
    </cfRule>
  </conditionalFormatting>
  <conditionalFormatting sqref="F178:G178">
    <cfRule type="containsText" dxfId="1477" priority="1624" operator="containsText" text="Неверно">
      <formula>NOT(ISERROR(SEARCH("Неверно",F178)))</formula>
    </cfRule>
    <cfRule type="containsText" dxfId="1476" priority="1625" operator="containsText" text="Частично">
      <formula>NOT(ISERROR(SEARCH("Частично",F178)))</formula>
    </cfRule>
    <cfRule type="beginsWith" dxfId="1475" priority="1626" operator="beginsWith" text="Выполняется">
      <formula>LEFT(F178,LEN("Выполняется"))="Выполняется"</formula>
    </cfRule>
    <cfRule type="containsText" dxfId="1474" priority="1627" operator="containsText" text="Верно">
      <formula>NOT(ISERROR(SEARCH("Верно",F178)))</formula>
    </cfRule>
    <cfRule type="containsText" dxfId="1473" priority="1628" operator="containsText" text="Не выполняется">
      <formula>NOT(ISERROR(SEARCH("Не выполняется",F178)))</formula>
    </cfRule>
  </conditionalFormatting>
  <conditionalFormatting sqref="F182:G182">
    <cfRule type="containsText" dxfId="1472" priority="1629" operator="containsText" text="Неверно">
      <formula>NOT(ISERROR(SEARCH("Неверно",F182)))</formula>
    </cfRule>
    <cfRule type="containsText" dxfId="1471" priority="1630" operator="containsText" text="Частично">
      <formula>NOT(ISERROR(SEARCH("Частично",F182)))</formula>
    </cfRule>
    <cfRule type="beginsWith" dxfId="1470" priority="1631" operator="beginsWith" text="Выполняется">
      <formula>LEFT(F182,LEN("Выполняется"))="Выполняется"</formula>
    </cfRule>
    <cfRule type="containsText" dxfId="1469" priority="1632" operator="containsText" text="Верно">
      <formula>NOT(ISERROR(SEARCH("Верно",F182)))</formula>
    </cfRule>
    <cfRule type="containsText" dxfId="1468" priority="1633" operator="containsText" text="Не выполняется">
      <formula>NOT(ISERROR(SEARCH("Не выполняется",F182)))</formula>
    </cfRule>
  </conditionalFormatting>
  <conditionalFormatting sqref="F185:G186">
    <cfRule type="containsText" dxfId="1467" priority="172" operator="containsText" text="Неверно">
      <formula>NOT(ISERROR(SEARCH("Неверно",F185)))</formula>
    </cfRule>
    <cfRule type="containsText" dxfId="1466" priority="173" operator="containsText" text="Частично">
      <formula>NOT(ISERROR(SEARCH("Частично",F185)))</formula>
    </cfRule>
    <cfRule type="beginsWith" dxfId="1465" priority="174" operator="beginsWith" text="Выполняется">
      <formula>LEFT(F185,LEN("Выполняется"))="Выполняется"</formula>
    </cfRule>
    <cfRule type="containsText" dxfId="1464" priority="175" operator="containsText" text="Верно">
      <formula>NOT(ISERROR(SEARCH("Верно",F185)))</formula>
    </cfRule>
    <cfRule type="containsText" dxfId="1463" priority="176" operator="containsText" text="Не выполняется">
      <formula>NOT(ISERROR(SEARCH("Не выполняется",F185)))</formula>
    </cfRule>
  </conditionalFormatting>
  <conditionalFormatting sqref="F189:G190">
    <cfRule type="containsText" dxfId="1462" priority="843" operator="containsText" text="Не выполняется">
      <formula>NOT(ISERROR(SEARCH("Не выполняется",F189)))</formula>
    </cfRule>
  </conditionalFormatting>
  <conditionalFormatting sqref="F189:G193">
    <cfRule type="containsText" dxfId="1461" priority="97" operator="containsText" text="Неверно">
      <formula>NOT(ISERROR(SEARCH("Неверно",F189)))</formula>
    </cfRule>
    <cfRule type="containsText" dxfId="1460" priority="98" operator="containsText" text="Частично">
      <formula>NOT(ISERROR(SEARCH("Частично",F189)))</formula>
    </cfRule>
    <cfRule type="beginsWith" dxfId="1459" priority="99" operator="beginsWith" text="Выполняется">
      <formula>LEFT(F189,LEN("Выполняется"))="Выполняется"</formula>
    </cfRule>
    <cfRule type="containsText" dxfId="1458" priority="100" operator="containsText" text="Верно">
      <formula>NOT(ISERROR(SEARCH("Верно",F189)))</formula>
    </cfRule>
  </conditionalFormatting>
  <conditionalFormatting sqref="F192:G193">
    <cfRule type="containsText" dxfId="1457" priority="1658" operator="containsText" text="Не выполняется">
      <formula>NOT(ISERROR(SEARCH("Не выполняется",F192)))</formula>
    </cfRule>
  </conditionalFormatting>
  <conditionalFormatting sqref="F195:G195">
    <cfRule type="containsText" dxfId="1456" priority="1653" operator="containsText" text="Не выполняется">
      <formula>NOT(ISERROR(SEARCH("Не выполняется",F195)))</formula>
    </cfRule>
  </conditionalFormatting>
  <conditionalFormatting sqref="F195:G197">
    <cfRule type="containsText" dxfId="1455" priority="92" operator="containsText" text="Неверно">
      <formula>NOT(ISERROR(SEARCH("Неверно",F195)))</formula>
    </cfRule>
    <cfRule type="containsText" dxfId="1454" priority="93" operator="containsText" text="Частично">
      <formula>NOT(ISERROR(SEARCH("Частично",F195)))</formula>
    </cfRule>
    <cfRule type="beginsWith" dxfId="1453" priority="94" operator="beginsWith" text="Выполняется">
      <formula>LEFT(F195,LEN("Выполняется"))="Выполняется"</formula>
    </cfRule>
    <cfRule type="containsText" dxfId="1452" priority="95" operator="containsText" text="Верно">
      <formula>NOT(ISERROR(SEARCH("Верно",F195)))</formula>
    </cfRule>
  </conditionalFormatting>
  <conditionalFormatting sqref="F197:G197">
    <cfRule type="containsText" dxfId="1451" priority="797" operator="containsText" text="Не выполняется">
      <formula>NOT(ISERROR(SEARCH("Не выполняется",F197)))</formula>
    </cfRule>
  </conditionalFormatting>
  <conditionalFormatting sqref="F199:G199">
    <cfRule type="containsText" dxfId="1450" priority="753" operator="containsText" text="Неверно">
      <formula>NOT(ISERROR(SEARCH("Неверно",F199)))</formula>
    </cfRule>
    <cfRule type="containsText" dxfId="1449" priority="754" operator="containsText" text="Частично">
      <formula>NOT(ISERROR(SEARCH("Частично",F199)))</formula>
    </cfRule>
    <cfRule type="beginsWith" dxfId="1448" priority="755" operator="beginsWith" text="Выполняется">
      <formula>LEFT(F199,LEN("Выполняется"))="Выполняется"</formula>
    </cfRule>
    <cfRule type="containsText" dxfId="1447" priority="756" operator="containsText" text="Верно">
      <formula>NOT(ISERROR(SEARCH("Верно",F199)))</formula>
    </cfRule>
    <cfRule type="containsText" dxfId="1446" priority="757" operator="containsText" text="Не выполняется">
      <formula>NOT(ISERROR(SEARCH("Не выполняется",F199)))</formula>
    </cfRule>
  </conditionalFormatting>
  <conditionalFormatting sqref="F202:G202">
    <cfRule type="containsText" dxfId="1445" priority="748" operator="containsText" text="Неверно">
      <formula>NOT(ISERROR(SEARCH("Неверно",F202)))</formula>
    </cfRule>
    <cfRule type="containsText" dxfId="1444" priority="749" operator="containsText" text="Частично">
      <formula>NOT(ISERROR(SEARCH("Частично",F202)))</formula>
    </cfRule>
    <cfRule type="beginsWith" dxfId="1443" priority="750" operator="beginsWith" text="Выполняется">
      <formula>LEFT(F202,LEN("Выполняется"))="Выполняется"</formula>
    </cfRule>
    <cfRule type="containsText" dxfId="1442" priority="751" operator="containsText" text="Верно">
      <formula>NOT(ISERROR(SEARCH("Верно",F202)))</formula>
    </cfRule>
    <cfRule type="containsText" dxfId="1441" priority="752" operator="containsText" text="Не выполняется">
      <formula>NOT(ISERROR(SEARCH("Не выполняется",F202)))</formula>
    </cfRule>
  </conditionalFormatting>
  <conditionalFormatting sqref="F206:G206">
    <cfRule type="containsText" dxfId="1440" priority="743" operator="containsText" text="Неверно">
      <formula>NOT(ISERROR(SEARCH("Неверно",F206)))</formula>
    </cfRule>
    <cfRule type="containsText" dxfId="1439" priority="744" operator="containsText" text="Частично">
      <formula>NOT(ISERROR(SEARCH("Частично",F206)))</formula>
    </cfRule>
    <cfRule type="beginsWith" dxfId="1438" priority="745" operator="beginsWith" text="Выполняется">
      <formula>LEFT(F206,LEN("Выполняется"))="Выполняется"</formula>
    </cfRule>
    <cfRule type="containsText" dxfId="1437" priority="746" operator="containsText" text="Верно">
      <formula>NOT(ISERROR(SEARCH("Верно",F206)))</formula>
    </cfRule>
    <cfRule type="containsText" dxfId="1436" priority="747" operator="containsText" text="Не выполняется">
      <formula>NOT(ISERROR(SEARCH("Не выполняется",F206)))</formula>
    </cfRule>
  </conditionalFormatting>
  <conditionalFormatting sqref="F208:G210">
    <cfRule type="containsText" dxfId="1435" priority="167" operator="containsText" text="Неверно">
      <formula>NOT(ISERROR(SEARCH("Неверно",F208)))</formula>
    </cfRule>
    <cfRule type="containsText" dxfId="1434" priority="168" operator="containsText" text="Частично">
      <formula>NOT(ISERROR(SEARCH("Частично",F208)))</formula>
    </cfRule>
    <cfRule type="beginsWith" dxfId="1433" priority="169" operator="beginsWith" text="Выполняется">
      <formula>LEFT(F208,LEN("Выполняется"))="Выполняется"</formula>
    </cfRule>
    <cfRule type="containsText" dxfId="1432" priority="170" operator="containsText" text="Верно">
      <formula>NOT(ISERROR(SEARCH("Верно",F208)))</formula>
    </cfRule>
  </conditionalFormatting>
  <conditionalFormatting sqref="F209:G210">
    <cfRule type="containsText" dxfId="1431" priority="1643" operator="containsText" text="Не выполняется">
      <formula>NOT(ISERROR(SEARCH("Не выполняется",F209)))</formula>
    </cfRule>
  </conditionalFormatting>
  <conditionalFormatting sqref="F212:G213">
    <cfRule type="containsText" dxfId="1430" priority="87" operator="containsText" text="Неверно">
      <formula>NOT(ISERROR(SEARCH("Неверно",F212)))</formula>
    </cfRule>
    <cfRule type="containsText" dxfId="1429" priority="88" operator="containsText" text="Частично">
      <formula>NOT(ISERROR(SEARCH("Частично",F212)))</formula>
    </cfRule>
    <cfRule type="beginsWith" dxfId="1428" priority="89" operator="beginsWith" text="Выполняется">
      <formula>LEFT(F212,LEN("Выполняется"))="Выполняется"</formula>
    </cfRule>
    <cfRule type="containsText" dxfId="1427" priority="90" operator="containsText" text="Верно">
      <formula>NOT(ISERROR(SEARCH("Верно",F212)))</formula>
    </cfRule>
    <cfRule type="containsText" dxfId="1426" priority="91" operator="containsText" text="Не выполняется">
      <formula>NOT(ISERROR(SEARCH("Не выполняется",F212)))</formula>
    </cfRule>
  </conditionalFormatting>
  <conditionalFormatting sqref="F215:G215">
    <cfRule type="containsText" dxfId="1425" priority="1779" operator="containsText" text="Неверно">
      <formula>NOT(ISERROR(SEARCH("Неверно",F215)))</formula>
    </cfRule>
    <cfRule type="containsText" dxfId="1424" priority="1780" operator="containsText" text="Частично">
      <formula>NOT(ISERROR(SEARCH("Частично",F215)))</formula>
    </cfRule>
    <cfRule type="beginsWith" dxfId="1423" priority="1781" operator="beginsWith" text="Выполняется">
      <formula>LEFT(F215,LEN("Выполняется"))="Выполняется"</formula>
    </cfRule>
    <cfRule type="containsText" dxfId="1422" priority="1782" operator="containsText" text="Верно">
      <formula>NOT(ISERROR(SEARCH("Верно",F215)))</formula>
    </cfRule>
    <cfRule type="containsText" dxfId="1421" priority="1783" operator="containsText" text="Не выполняется">
      <formula>NOT(ISERROR(SEARCH("Не выполняется",F215)))</formula>
    </cfRule>
  </conditionalFormatting>
  <conditionalFormatting sqref="F217:G217">
    <cfRule type="containsText" dxfId="1420" priority="1704" operator="containsText" text="Неверно">
      <formula>NOT(ISERROR(SEARCH("Неверно",F217)))</formula>
    </cfRule>
    <cfRule type="containsText" dxfId="1419" priority="1705" operator="containsText" text="Частично">
      <formula>NOT(ISERROR(SEARCH("Частично",F217)))</formula>
    </cfRule>
    <cfRule type="beginsWith" dxfId="1418" priority="1706" operator="beginsWith" text="Выполняется">
      <formula>LEFT(F217,LEN("Выполняется"))="Выполняется"</formula>
    </cfRule>
    <cfRule type="containsText" dxfId="1417" priority="1707" operator="containsText" text="Верно">
      <formula>NOT(ISERROR(SEARCH("Верно",F217)))</formula>
    </cfRule>
    <cfRule type="containsText" dxfId="1416" priority="1708" operator="containsText" text="Не выполняется">
      <formula>NOT(ISERROR(SEARCH("Не выполняется",F217)))</formula>
    </cfRule>
  </conditionalFormatting>
  <conditionalFormatting sqref="F220:G220">
    <cfRule type="containsText" dxfId="1415" priority="1774" operator="containsText" text="Неверно">
      <formula>NOT(ISERROR(SEARCH("Неверно",F220)))</formula>
    </cfRule>
    <cfRule type="containsText" dxfId="1414" priority="1775" operator="containsText" text="Частично">
      <formula>NOT(ISERROR(SEARCH("Частично",F220)))</formula>
    </cfRule>
    <cfRule type="beginsWith" dxfId="1413" priority="1776" operator="beginsWith" text="Выполняется">
      <formula>LEFT(F220,LEN("Выполняется"))="Выполняется"</formula>
    </cfRule>
    <cfRule type="containsText" dxfId="1412" priority="1777" operator="containsText" text="Верно">
      <formula>NOT(ISERROR(SEARCH("Верно",F220)))</formula>
    </cfRule>
    <cfRule type="containsText" dxfId="1411" priority="1778" operator="containsText" text="Не выполняется">
      <formula>NOT(ISERROR(SEARCH("Не выполняется",F220)))</formula>
    </cfRule>
  </conditionalFormatting>
  <conditionalFormatting sqref="F231:G232">
    <cfRule type="containsText" dxfId="1410" priority="157" operator="containsText" text="Неверно">
      <formula>NOT(ISERROR(SEARCH("Неверно",F231)))</formula>
    </cfRule>
    <cfRule type="containsText" dxfId="1409" priority="158" operator="containsText" text="Частично">
      <formula>NOT(ISERROR(SEARCH("Частично",F231)))</formula>
    </cfRule>
    <cfRule type="beginsWith" dxfId="1408" priority="159" operator="beginsWith" text="Выполняется">
      <formula>LEFT(F231,LEN("Выполняется"))="Выполняется"</formula>
    </cfRule>
    <cfRule type="containsText" dxfId="1407" priority="160" operator="containsText" text="Верно">
      <formula>NOT(ISERROR(SEARCH("Верно",F231)))</formula>
    </cfRule>
    <cfRule type="containsText" dxfId="1406" priority="161" operator="containsText" text="Не выполняется">
      <formula>NOT(ISERROR(SEARCH("Не выполняется",F231)))</formula>
    </cfRule>
  </conditionalFormatting>
  <conditionalFormatting sqref="F235:G235">
    <cfRule type="containsText" dxfId="1405" priority="718" operator="containsText" text="Неверно">
      <formula>NOT(ISERROR(SEARCH("Неверно",F235)))</formula>
    </cfRule>
    <cfRule type="containsText" dxfId="1404" priority="719" operator="containsText" text="Частично">
      <formula>NOT(ISERROR(SEARCH("Частично",F235)))</formula>
    </cfRule>
    <cfRule type="beginsWith" dxfId="1403" priority="720" operator="beginsWith" text="Выполняется">
      <formula>LEFT(F235,LEN("Выполняется"))="Выполняется"</formula>
    </cfRule>
    <cfRule type="containsText" dxfId="1402" priority="721" operator="containsText" text="Верно">
      <formula>NOT(ISERROR(SEARCH("Верно",F235)))</formula>
    </cfRule>
    <cfRule type="containsText" dxfId="1401" priority="722" operator="containsText" text="Не выполняется">
      <formula>NOT(ISERROR(SEARCH("Не выполняется",F235)))</formula>
    </cfRule>
  </conditionalFormatting>
  <conditionalFormatting sqref="F240:G240">
    <cfRule type="containsText" dxfId="1400" priority="723" operator="containsText" text="Неверно">
      <formula>NOT(ISERROR(SEARCH("Неверно",F240)))</formula>
    </cfRule>
    <cfRule type="containsText" dxfId="1399" priority="724" operator="containsText" text="Частично">
      <formula>NOT(ISERROR(SEARCH("Частично",F240)))</formula>
    </cfRule>
    <cfRule type="beginsWith" dxfId="1398" priority="725" operator="beginsWith" text="Выполняется">
      <formula>LEFT(F240,LEN("Выполняется"))="Выполняется"</formula>
    </cfRule>
    <cfRule type="containsText" dxfId="1397" priority="726" operator="containsText" text="Верно">
      <formula>NOT(ISERROR(SEARCH("Верно",F240)))</formula>
    </cfRule>
    <cfRule type="containsText" dxfId="1396" priority="727" operator="containsText" text="Не выполняется">
      <formula>NOT(ISERROR(SEARCH("Не выполняется",F240)))</formula>
    </cfRule>
  </conditionalFormatting>
  <conditionalFormatting sqref="F244:G244">
    <cfRule type="containsText" dxfId="1395" priority="728" operator="containsText" text="Неверно">
      <formula>NOT(ISERROR(SEARCH("Неверно",F244)))</formula>
    </cfRule>
    <cfRule type="containsText" dxfId="1394" priority="729" operator="containsText" text="Частично">
      <formula>NOT(ISERROR(SEARCH("Частично",F244)))</formula>
    </cfRule>
    <cfRule type="beginsWith" dxfId="1393" priority="730" operator="beginsWith" text="Выполняется">
      <formula>LEFT(F244,LEN("Выполняется"))="Выполняется"</formula>
    </cfRule>
    <cfRule type="containsText" dxfId="1392" priority="731" operator="containsText" text="Верно">
      <formula>NOT(ISERROR(SEARCH("Верно",F244)))</formula>
    </cfRule>
    <cfRule type="containsText" dxfId="1391" priority="732" operator="containsText" text="Не выполняется">
      <formula>NOT(ISERROR(SEARCH("Не выполняется",F244)))</formula>
    </cfRule>
  </conditionalFormatting>
  <conditionalFormatting sqref="F253:G253">
    <cfRule type="containsText" dxfId="1390" priority="1769" operator="containsText" text="Неверно">
      <formula>NOT(ISERROR(SEARCH("Неверно",F253)))</formula>
    </cfRule>
    <cfRule type="containsText" dxfId="1389" priority="1770" operator="containsText" text="Частично">
      <formula>NOT(ISERROR(SEARCH("Частично",F253)))</formula>
    </cfRule>
    <cfRule type="beginsWith" dxfId="1388" priority="1771" operator="beginsWith" text="Выполняется">
      <formula>LEFT(F253,LEN("Выполняется"))="Выполняется"</formula>
    </cfRule>
    <cfRule type="containsText" dxfId="1387" priority="1772" operator="containsText" text="Верно">
      <formula>NOT(ISERROR(SEARCH("Верно",F253)))</formula>
    </cfRule>
    <cfRule type="containsText" dxfId="1386" priority="1773" operator="containsText" text="Не выполняется">
      <formula>NOT(ISERROR(SEARCH("Не выполняется",F253)))</formula>
    </cfRule>
  </conditionalFormatting>
  <conditionalFormatting sqref="F255:G258">
    <cfRule type="containsText" dxfId="1385" priority="152" operator="containsText" text="Неверно">
      <formula>NOT(ISERROR(SEARCH("Неверно",F255)))</formula>
    </cfRule>
    <cfRule type="containsText" dxfId="1384" priority="153" operator="containsText" text="Частично">
      <formula>NOT(ISERROR(SEARCH("Частично",F255)))</formula>
    </cfRule>
    <cfRule type="beginsWith" dxfId="1383" priority="154" operator="beginsWith" text="Выполняется">
      <formula>LEFT(F255,LEN("Выполняется"))="Выполняется"</formula>
    </cfRule>
    <cfRule type="containsText" dxfId="1382" priority="155" operator="containsText" text="Верно">
      <formula>NOT(ISERROR(SEARCH("Верно",F255)))</formula>
    </cfRule>
    <cfRule type="containsText" dxfId="1381" priority="156" operator="containsText" text="Не выполняется">
      <formula>NOT(ISERROR(SEARCH("Не выполняется",F255)))</formula>
    </cfRule>
  </conditionalFormatting>
  <conditionalFormatting sqref="F260:G260">
    <cfRule type="containsText" dxfId="1380" priority="1734" operator="containsText" text="Неверно">
      <formula>NOT(ISERROR(SEARCH("Неверно",F260)))</formula>
    </cfRule>
    <cfRule type="containsText" dxfId="1379" priority="1735" operator="containsText" text="Частично">
      <formula>NOT(ISERROR(SEARCH("Частично",F260)))</formula>
    </cfRule>
    <cfRule type="beginsWith" dxfId="1378" priority="1736" operator="beginsWith" text="Выполняется">
      <formula>LEFT(F260,LEN("Выполняется"))="Выполняется"</formula>
    </cfRule>
    <cfRule type="containsText" dxfId="1377" priority="1737" operator="containsText" text="Верно">
      <formula>NOT(ISERROR(SEARCH("Верно",F260)))</formula>
    </cfRule>
    <cfRule type="containsText" dxfId="1376" priority="1738" operator="containsText" text="Не выполняется">
      <formula>NOT(ISERROR(SEARCH("Не выполняется",F260)))</formula>
    </cfRule>
  </conditionalFormatting>
  <conditionalFormatting sqref="F262:G262 F263">
    <cfRule type="containsText" dxfId="1375" priority="1764" operator="containsText" text="Неверно">
      <formula>NOT(ISERROR(SEARCH("Неверно",F262)))</formula>
    </cfRule>
    <cfRule type="containsText" dxfId="1374" priority="1765" operator="containsText" text="Частично">
      <formula>NOT(ISERROR(SEARCH("Частично",F262)))</formula>
    </cfRule>
    <cfRule type="beginsWith" dxfId="1373" priority="1766" operator="beginsWith" text="Выполняется">
      <formula>LEFT(F262,LEN("Выполняется"))="Выполняется"</formula>
    </cfRule>
    <cfRule type="containsText" dxfId="1372" priority="1767" operator="containsText" text="Верно">
      <formula>NOT(ISERROR(SEARCH("Верно",F262)))</formula>
    </cfRule>
    <cfRule type="containsText" dxfId="1371" priority="1768" operator="containsText" text="Не выполняется">
      <formula>NOT(ISERROR(SEARCH("Не выполняется",F262)))</formula>
    </cfRule>
  </conditionalFormatting>
  <conditionalFormatting sqref="F265:G268">
    <cfRule type="containsText" dxfId="1370" priority="142" operator="containsText" text="Неверно">
      <formula>NOT(ISERROR(SEARCH("Неверно",F265)))</formula>
    </cfRule>
    <cfRule type="containsText" dxfId="1369" priority="143" operator="containsText" text="Частично">
      <formula>NOT(ISERROR(SEARCH("Частично",F265)))</formula>
    </cfRule>
    <cfRule type="beginsWith" dxfId="1368" priority="144" operator="beginsWith" text="Выполняется">
      <formula>LEFT(F265,LEN("Выполняется"))="Выполняется"</formula>
    </cfRule>
    <cfRule type="containsText" dxfId="1367" priority="145" operator="containsText" text="Верно">
      <formula>NOT(ISERROR(SEARCH("Верно",F265)))</formula>
    </cfRule>
    <cfRule type="containsText" dxfId="1366" priority="146" operator="containsText" text="Не выполняется">
      <formula>NOT(ISERROR(SEARCH("Не выполняется",F265)))</formula>
    </cfRule>
  </conditionalFormatting>
  <conditionalFormatting sqref="F270:G270">
    <cfRule type="containsText" dxfId="1365" priority="1699" operator="containsText" text="Неверно">
      <formula>NOT(ISERROR(SEARCH("Неверно",F270)))</formula>
    </cfRule>
    <cfRule type="containsText" dxfId="1364" priority="1700" operator="containsText" text="Частично">
      <formula>NOT(ISERROR(SEARCH("Частично",F270)))</formula>
    </cfRule>
    <cfRule type="beginsWith" dxfId="1363" priority="1701" operator="beginsWith" text="Выполняется">
      <formula>LEFT(F270,LEN("Выполняется"))="Выполняется"</formula>
    </cfRule>
    <cfRule type="containsText" dxfId="1362" priority="1702" operator="containsText" text="Верно">
      <formula>NOT(ISERROR(SEARCH("Верно",F270)))</formula>
    </cfRule>
    <cfRule type="containsText" dxfId="1361" priority="1703" operator="containsText" text="Не выполняется">
      <formula>NOT(ISERROR(SEARCH("Не выполняется",F270)))</formula>
    </cfRule>
  </conditionalFormatting>
  <conditionalFormatting sqref="F273:G273">
    <cfRule type="containsText" dxfId="1360" priority="1689" operator="containsText" text="Неверно">
      <formula>NOT(ISERROR(SEARCH("Неверно",F273)))</formula>
    </cfRule>
    <cfRule type="containsText" dxfId="1359" priority="1690" operator="containsText" text="Частично">
      <formula>NOT(ISERROR(SEARCH("Частично",F273)))</formula>
    </cfRule>
    <cfRule type="beginsWith" dxfId="1358" priority="1691" operator="beginsWith" text="Выполняется">
      <formula>LEFT(F273,LEN("Выполняется"))="Выполняется"</formula>
    </cfRule>
    <cfRule type="containsText" dxfId="1357" priority="1692" operator="containsText" text="Верно">
      <formula>NOT(ISERROR(SEARCH("Верно",F273)))</formula>
    </cfRule>
    <cfRule type="containsText" dxfId="1356" priority="1693" operator="containsText" text="Не выполняется">
      <formula>NOT(ISERROR(SEARCH("Не выполняется",F273)))</formula>
    </cfRule>
  </conditionalFormatting>
  <conditionalFormatting sqref="F277:G277">
    <cfRule type="containsText" dxfId="1355" priority="1694" operator="containsText" text="Неверно">
      <formula>NOT(ISERROR(SEARCH("Неверно",F277)))</formula>
    </cfRule>
    <cfRule type="containsText" dxfId="1354" priority="1695" operator="containsText" text="Частично">
      <formula>NOT(ISERROR(SEARCH("Частично",F277)))</formula>
    </cfRule>
    <cfRule type="beginsWith" dxfId="1353" priority="1696" operator="beginsWith" text="Выполняется">
      <formula>LEFT(F277,LEN("Выполняется"))="Выполняется"</formula>
    </cfRule>
    <cfRule type="containsText" dxfId="1352" priority="1697" operator="containsText" text="Верно">
      <formula>NOT(ISERROR(SEARCH("Верно",F277)))</formula>
    </cfRule>
    <cfRule type="containsText" dxfId="1351" priority="1698" operator="containsText" text="Не выполняется">
      <formula>NOT(ISERROR(SEARCH("Не выполняется",F277)))</formula>
    </cfRule>
  </conditionalFormatting>
  <conditionalFormatting sqref="F280:G281">
    <cfRule type="containsText" dxfId="1350" priority="618" operator="containsText" text="Неверно">
      <formula>NOT(ISERROR(SEARCH("Неверно",F280)))</formula>
    </cfRule>
    <cfRule type="containsText" dxfId="1349" priority="619" operator="containsText" text="Частично">
      <formula>NOT(ISERROR(SEARCH("Частично",F280)))</formula>
    </cfRule>
    <cfRule type="beginsWith" dxfId="1348" priority="620" operator="beginsWith" text="Выполняется">
      <formula>LEFT(F280,LEN("Выполняется"))="Выполняется"</formula>
    </cfRule>
    <cfRule type="containsText" dxfId="1347" priority="621" operator="containsText" text="Верно">
      <formula>NOT(ISERROR(SEARCH("Верно",F280)))</formula>
    </cfRule>
    <cfRule type="containsText" dxfId="1346" priority="622" operator="containsText" text="Не выполняется">
      <formula>NOT(ISERROR(SEARCH("Не выполняется",F280)))</formula>
    </cfRule>
  </conditionalFormatting>
  <conditionalFormatting sqref="F283:G284">
    <cfRule type="containsText" dxfId="1345" priority="72" operator="containsText" text="Неверно">
      <formula>NOT(ISERROR(SEARCH("Неверно",F283)))</formula>
    </cfRule>
    <cfRule type="containsText" dxfId="1344" priority="73" operator="containsText" text="Частично">
      <formula>NOT(ISERROR(SEARCH("Частично",F283)))</formula>
    </cfRule>
    <cfRule type="beginsWith" dxfId="1343" priority="74" operator="beginsWith" text="Выполняется">
      <formula>LEFT(F283,LEN("Выполняется"))="Выполняется"</formula>
    </cfRule>
    <cfRule type="containsText" dxfId="1342" priority="75" operator="containsText" text="Верно">
      <formula>NOT(ISERROR(SEARCH("Верно",F283)))</formula>
    </cfRule>
    <cfRule type="containsText" dxfId="1341" priority="76" operator="containsText" text="Не выполняется">
      <formula>NOT(ISERROR(SEARCH("Не выполняется",F283)))</formula>
    </cfRule>
  </conditionalFormatting>
  <conditionalFormatting sqref="F286:G286">
    <cfRule type="containsText" dxfId="1340" priority="1794" operator="containsText" text="Неверно">
      <formula>NOT(ISERROR(SEARCH("Неверно",F286)))</formula>
    </cfRule>
    <cfRule type="containsText" dxfId="1339" priority="1795" operator="containsText" text="Частично">
      <formula>NOT(ISERROR(SEARCH("Частично",F286)))</formula>
    </cfRule>
    <cfRule type="beginsWith" dxfId="1338" priority="1796" operator="beginsWith" text="Выполняется">
      <formula>LEFT(F286,LEN("Выполняется"))="Выполняется"</formula>
    </cfRule>
    <cfRule type="containsText" dxfId="1337" priority="1797" operator="containsText" text="Верно">
      <formula>NOT(ISERROR(SEARCH("Верно",F286)))</formula>
    </cfRule>
    <cfRule type="containsText" dxfId="1336" priority="1798" operator="containsText" text="Не выполняется">
      <formula>NOT(ISERROR(SEARCH("Не выполняется",F286)))</formula>
    </cfRule>
  </conditionalFormatting>
  <conditionalFormatting sqref="F290:G290">
    <cfRule type="containsText" dxfId="1335" priority="1799" operator="containsText" text="Неверно">
      <formula>NOT(ISERROR(SEARCH("Неверно",F290)))</formula>
    </cfRule>
    <cfRule type="containsText" dxfId="1334" priority="1800" operator="containsText" text="Частично">
      <formula>NOT(ISERROR(SEARCH("Частично",F290)))</formula>
    </cfRule>
    <cfRule type="beginsWith" dxfId="1333" priority="1801" operator="beginsWith" text="Выполняется">
      <formula>LEFT(F290,LEN("Выполняется"))="Выполняется"</formula>
    </cfRule>
    <cfRule type="containsText" dxfId="1332" priority="1802" operator="containsText" text="Верно">
      <formula>NOT(ISERROR(SEARCH("Верно",F290)))</formula>
    </cfRule>
    <cfRule type="containsText" dxfId="1331" priority="1803" operator="containsText" text="Не выполняется">
      <formula>NOT(ISERROR(SEARCH("Не выполняется",F290)))</formula>
    </cfRule>
  </conditionalFormatting>
  <conditionalFormatting sqref="F292:G295">
    <cfRule type="containsText" dxfId="1330" priority="67" operator="containsText" text="Неверно">
      <formula>NOT(ISERROR(SEARCH("Неверно",F292)))</formula>
    </cfRule>
    <cfRule type="containsText" dxfId="1329" priority="68" operator="containsText" text="Частично">
      <formula>NOT(ISERROR(SEARCH("Частично",F292)))</formula>
    </cfRule>
    <cfRule type="beginsWith" dxfId="1328" priority="69" operator="beginsWith" text="Выполняется">
      <formula>LEFT(F292,LEN("Выполняется"))="Выполняется"</formula>
    </cfRule>
    <cfRule type="containsText" dxfId="1327" priority="70" operator="containsText" text="Верно">
      <formula>NOT(ISERROR(SEARCH("Верно",F292)))</formula>
    </cfRule>
    <cfRule type="containsText" dxfId="1326" priority="71" operator="containsText" text="Не выполняется">
      <formula>NOT(ISERROR(SEARCH("Не выполняется",F292)))</formula>
    </cfRule>
  </conditionalFormatting>
  <conditionalFormatting sqref="F297:G297">
    <cfRule type="containsText" dxfId="1325" priority="1819" operator="containsText" text="Неверно">
      <formula>NOT(ISERROR(SEARCH("Неверно",F297)))</formula>
    </cfRule>
    <cfRule type="containsText" dxfId="1324" priority="1820" operator="containsText" text="Частично">
      <formula>NOT(ISERROR(SEARCH("Частично",F297)))</formula>
    </cfRule>
    <cfRule type="beginsWith" dxfId="1323" priority="1821" operator="beginsWith" text="Выполняется">
      <formula>LEFT(F297,LEN("Выполняется"))="Выполняется"</formula>
    </cfRule>
    <cfRule type="containsText" dxfId="1322" priority="1822" operator="containsText" text="Верно">
      <formula>NOT(ISERROR(SEARCH("Верно",F297)))</formula>
    </cfRule>
    <cfRule type="containsText" dxfId="1321" priority="1823" operator="containsText" text="Не выполняется">
      <formula>NOT(ISERROR(SEARCH("Не выполняется",F297)))</formula>
    </cfRule>
  </conditionalFormatting>
  <conditionalFormatting sqref="F300:G300">
    <cfRule type="containsText" dxfId="1320" priority="608" operator="containsText" text="Неверно">
      <formula>NOT(ISERROR(SEARCH("Неверно",F300)))</formula>
    </cfRule>
    <cfRule type="containsText" dxfId="1319" priority="609" operator="containsText" text="Частично">
      <formula>NOT(ISERROR(SEARCH("Частично",F300)))</formula>
    </cfRule>
    <cfRule type="beginsWith" dxfId="1318" priority="610" operator="beginsWith" text="Выполняется">
      <formula>LEFT(F300,LEN("Выполняется"))="Выполняется"</formula>
    </cfRule>
    <cfRule type="containsText" dxfId="1317" priority="611" operator="containsText" text="Верно">
      <formula>NOT(ISERROR(SEARCH("Верно",F300)))</formula>
    </cfRule>
    <cfRule type="containsText" dxfId="1316" priority="612" operator="containsText" text="Не выполняется">
      <formula>NOT(ISERROR(SEARCH("Не выполняется",F300)))</formula>
    </cfRule>
  </conditionalFormatting>
  <conditionalFormatting sqref="F303:G304">
    <cfRule type="containsText" dxfId="1315" priority="137" operator="containsText" text="Неверно">
      <formula>NOT(ISERROR(SEARCH("Неверно",F303)))</formula>
    </cfRule>
    <cfRule type="containsText" dxfId="1314" priority="138" operator="containsText" text="Частично">
      <formula>NOT(ISERROR(SEARCH("Частично",F303)))</formula>
    </cfRule>
    <cfRule type="beginsWith" dxfId="1313" priority="139" operator="beginsWith" text="Выполняется">
      <formula>LEFT(F303,LEN("Выполняется"))="Выполняется"</formula>
    </cfRule>
    <cfRule type="containsText" dxfId="1312" priority="140" operator="containsText" text="Верно">
      <formula>NOT(ISERROR(SEARCH("Верно",F303)))</formula>
    </cfRule>
    <cfRule type="containsText" dxfId="1311" priority="141" operator="containsText" text="Не выполняется">
      <formula>NOT(ISERROR(SEARCH("Не выполняется",F303)))</formula>
    </cfRule>
  </conditionalFormatting>
  <conditionalFormatting sqref="F307:G307">
    <cfRule type="containsText" dxfId="1310" priority="1859" operator="containsText" text="Неверно">
      <formula>NOT(ISERROR(SEARCH("Неверно",F307)))</formula>
    </cfRule>
    <cfRule type="containsText" dxfId="1309" priority="1860" operator="containsText" text="Частично">
      <formula>NOT(ISERROR(SEARCH("Частично",F307)))</formula>
    </cfRule>
    <cfRule type="beginsWith" dxfId="1308" priority="1861" operator="beginsWith" text="Выполняется">
      <formula>LEFT(F307,LEN("Выполняется"))="Выполняется"</formula>
    </cfRule>
    <cfRule type="containsText" dxfId="1307" priority="1862" operator="containsText" text="Верно">
      <formula>NOT(ISERROR(SEARCH("Верно",F307)))</formula>
    </cfRule>
    <cfRule type="containsText" dxfId="1306" priority="1863" operator="containsText" text="Не выполняется">
      <formula>NOT(ISERROR(SEARCH("Не выполняется",F307)))</formula>
    </cfRule>
  </conditionalFormatting>
  <conditionalFormatting sqref="F310:G310">
    <cfRule type="containsText" dxfId="1305" priority="1854" operator="containsText" text="Неверно">
      <formula>NOT(ISERROR(SEARCH("Неверно",F310)))</formula>
    </cfRule>
    <cfRule type="containsText" dxfId="1304" priority="1855" operator="containsText" text="Частично">
      <formula>NOT(ISERROR(SEARCH("Частично",F310)))</formula>
    </cfRule>
    <cfRule type="beginsWith" dxfId="1303" priority="1856" operator="beginsWith" text="Выполняется">
      <formula>LEFT(F310,LEN("Выполняется"))="Выполняется"</formula>
    </cfRule>
    <cfRule type="containsText" dxfId="1302" priority="1857" operator="containsText" text="Верно">
      <formula>NOT(ISERROR(SEARCH("Верно",F310)))</formula>
    </cfRule>
    <cfRule type="containsText" dxfId="1301" priority="1858" operator="containsText" text="Не выполняется">
      <formula>NOT(ISERROR(SEARCH("Не выполняется",F310)))</formula>
    </cfRule>
  </conditionalFormatting>
  <conditionalFormatting sqref="F313:G315">
    <cfRule type="containsText" dxfId="1300" priority="62" operator="containsText" text="Неверно">
      <formula>NOT(ISERROR(SEARCH("Неверно",F313)))</formula>
    </cfRule>
    <cfRule type="containsText" dxfId="1299" priority="63" operator="containsText" text="Частично">
      <formula>NOT(ISERROR(SEARCH("Частично",F313)))</formula>
    </cfRule>
    <cfRule type="beginsWith" dxfId="1298" priority="64" operator="beginsWith" text="Выполняется">
      <formula>LEFT(F313,LEN("Выполняется"))="Выполняется"</formula>
    </cfRule>
    <cfRule type="containsText" dxfId="1297" priority="65" operator="containsText" text="Верно">
      <formula>NOT(ISERROR(SEARCH("Верно",F313)))</formula>
    </cfRule>
    <cfRule type="containsText" dxfId="1296" priority="66" operator="containsText" text="Не выполняется">
      <formula>NOT(ISERROR(SEARCH("Не выполняется",F313)))</formula>
    </cfRule>
  </conditionalFormatting>
  <conditionalFormatting sqref="F317:G317">
    <cfRule type="containsText" dxfId="1295" priority="1849" operator="containsText" text="Неверно">
      <formula>NOT(ISERROR(SEARCH("Неверно",F317)))</formula>
    </cfRule>
    <cfRule type="containsText" dxfId="1294" priority="1850" operator="containsText" text="Частично">
      <formula>NOT(ISERROR(SEARCH("Частично",F317)))</formula>
    </cfRule>
    <cfRule type="beginsWith" dxfId="1293" priority="1851" operator="beginsWith" text="Выполняется">
      <formula>LEFT(F317,LEN("Выполняется"))="Выполняется"</formula>
    </cfRule>
    <cfRule type="containsText" dxfId="1292" priority="1852" operator="containsText" text="Верно">
      <formula>NOT(ISERROR(SEARCH("Верно",F317)))</formula>
    </cfRule>
    <cfRule type="containsText" dxfId="1291" priority="1853" operator="containsText" text="Не выполняется">
      <formula>NOT(ISERROR(SEARCH("Не выполняется",F317)))</formula>
    </cfRule>
  </conditionalFormatting>
  <conditionalFormatting sqref="F320:G320">
    <cfRule type="containsText" dxfId="1290" priority="1844" operator="containsText" text="Неверно">
      <formula>NOT(ISERROR(SEARCH("Неверно",F320)))</formula>
    </cfRule>
    <cfRule type="containsText" dxfId="1289" priority="1845" operator="containsText" text="Частично">
      <formula>NOT(ISERROR(SEARCH("Частично",F320)))</formula>
    </cfRule>
    <cfRule type="beginsWith" dxfId="1288" priority="1846" operator="beginsWith" text="Выполняется">
      <formula>LEFT(F320,LEN("Выполняется"))="Выполняется"</formula>
    </cfRule>
    <cfRule type="containsText" dxfId="1287" priority="1847" operator="containsText" text="Верно">
      <formula>NOT(ISERROR(SEARCH("Верно",F320)))</formula>
    </cfRule>
    <cfRule type="containsText" dxfId="1286" priority="1848" operator="containsText" text="Не выполняется">
      <formula>NOT(ISERROR(SEARCH("Не выполняется",F320)))</formula>
    </cfRule>
  </conditionalFormatting>
  <conditionalFormatting sqref="F324:G330">
    <cfRule type="containsText" dxfId="1285" priority="52" operator="containsText" text="Неверно">
      <formula>NOT(ISERROR(SEARCH("Неверно",F324)))</formula>
    </cfRule>
    <cfRule type="containsText" dxfId="1284" priority="53" operator="containsText" text="Частично">
      <formula>NOT(ISERROR(SEARCH("Частично",F324)))</formula>
    </cfRule>
    <cfRule type="beginsWith" dxfId="1283" priority="54" operator="beginsWith" text="Выполняется">
      <formula>LEFT(F324,LEN("Выполняется"))="Выполняется"</formula>
    </cfRule>
    <cfRule type="containsText" dxfId="1282" priority="55" operator="containsText" text="Верно">
      <formula>NOT(ISERROR(SEARCH("Верно",F324)))</formula>
    </cfRule>
    <cfRule type="containsText" dxfId="1281" priority="56" operator="containsText" text="Не выполняется">
      <formula>NOT(ISERROR(SEARCH("Не выполняется",F324)))</formula>
    </cfRule>
  </conditionalFormatting>
  <conditionalFormatting sqref="F332:G333">
    <cfRule type="containsText" dxfId="1280" priority="1879" operator="containsText" text="Неверно">
      <formula>NOT(ISERROR(SEARCH("Неверно",F332)))</formula>
    </cfRule>
    <cfRule type="containsText" dxfId="1279" priority="1880" operator="containsText" text="Частично">
      <formula>NOT(ISERROR(SEARCH("Частично",F332)))</formula>
    </cfRule>
    <cfRule type="beginsWith" dxfId="1278" priority="1881" operator="beginsWith" text="Выполняется">
      <formula>LEFT(F332,LEN("Выполняется"))="Выполняется"</formula>
    </cfRule>
    <cfRule type="containsText" dxfId="1277" priority="1882" operator="containsText" text="Верно">
      <formula>NOT(ISERROR(SEARCH("Верно",F332)))</formula>
    </cfRule>
    <cfRule type="containsText" dxfId="1276" priority="1883" operator="containsText" text="Не выполняется">
      <formula>NOT(ISERROR(SEARCH("Не выполняется",F332)))</formula>
    </cfRule>
  </conditionalFormatting>
  <conditionalFormatting sqref="F335:G337">
    <cfRule type="containsText" dxfId="1275" priority="47" operator="containsText" text="Неверно">
      <formula>NOT(ISERROR(SEARCH("Неверно",F335)))</formula>
    </cfRule>
    <cfRule type="containsText" dxfId="1274" priority="48" operator="containsText" text="Частично">
      <formula>NOT(ISERROR(SEARCH("Частично",F335)))</formula>
    </cfRule>
    <cfRule type="beginsWith" dxfId="1273" priority="49" operator="beginsWith" text="Выполняется">
      <formula>LEFT(F335,LEN("Выполняется"))="Выполняется"</formula>
    </cfRule>
    <cfRule type="containsText" dxfId="1272" priority="50" operator="containsText" text="Верно">
      <formula>NOT(ISERROR(SEARCH("Верно",F335)))</formula>
    </cfRule>
    <cfRule type="containsText" dxfId="1271" priority="51" operator="containsText" text="Не выполняется">
      <formula>NOT(ISERROR(SEARCH("Не выполняется",F335)))</formula>
    </cfRule>
  </conditionalFormatting>
  <conditionalFormatting sqref="F339:G339">
    <cfRule type="containsText" dxfId="1270" priority="1909" operator="containsText" text="Неверно">
      <formula>NOT(ISERROR(SEARCH("Неверно",F339)))</formula>
    </cfRule>
    <cfRule type="containsText" dxfId="1269" priority="1910" operator="containsText" text="Частично">
      <formula>NOT(ISERROR(SEARCH("Частично",F339)))</formula>
    </cfRule>
    <cfRule type="beginsWith" dxfId="1268" priority="1911" operator="beginsWith" text="Выполняется">
      <formula>LEFT(F339,LEN("Выполняется"))="Выполняется"</formula>
    </cfRule>
    <cfRule type="containsText" dxfId="1267" priority="1912" operator="containsText" text="Верно">
      <formula>NOT(ISERROR(SEARCH("Верно",F339)))</formula>
    </cfRule>
    <cfRule type="containsText" dxfId="1266" priority="1913" operator="containsText" text="Не выполняется">
      <formula>NOT(ISERROR(SEARCH("Не выполняется",F339)))</formula>
    </cfRule>
  </conditionalFormatting>
  <conditionalFormatting sqref="F341:G341">
    <cfRule type="containsText" dxfId="1265" priority="1839" operator="containsText" text="Неверно">
      <formula>NOT(ISERROR(SEARCH("Неверно",F341)))</formula>
    </cfRule>
    <cfRule type="containsText" dxfId="1264" priority="1840" operator="containsText" text="Частично">
      <formula>NOT(ISERROR(SEARCH("Частично",F341)))</formula>
    </cfRule>
    <cfRule type="beginsWith" dxfId="1263" priority="1841" operator="beginsWith" text="Выполняется">
      <formula>LEFT(F341,LEN("Выполняется"))="Выполняется"</formula>
    </cfRule>
    <cfRule type="containsText" dxfId="1262" priority="1842" operator="containsText" text="Верно">
      <formula>NOT(ISERROR(SEARCH("Верно",F341)))</formula>
    </cfRule>
    <cfRule type="containsText" dxfId="1261" priority="1843" operator="containsText" text="Не выполняется">
      <formula>NOT(ISERROR(SEARCH("Не выполняется",F341)))</formula>
    </cfRule>
  </conditionalFormatting>
  <conditionalFormatting sqref="F344:G344">
    <cfRule type="containsText" dxfId="1260" priority="598" operator="containsText" text="Неверно">
      <formula>NOT(ISERROR(SEARCH("Неверно",F344)))</formula>
    </cfRule>
    <cfRule type="containsText" dxfId="1259" priority="599" operator="containsText" text="Частично">
      <formula>NOT(ISERROR(SEARCH("Частично",F344)))</formula>
    </cfRule>
    <cfRule type="beginsWith" dxfId="1258" priority="600" operator="beginsWith" text="Выполняется">
      <formula>LEFT(F344,LEN("Выполняется"))="Выполняется"</formula>
    </cfRule>
    <cfRule type="containsText" dxfId="1257" priority="601" operator="containsText" text="Верно">
      <formula>NOT(ISERROR(SEARCH("Верно",F344)))</formula>
    </cfRule>
    <cfRule type="containsText" dxfId="1256" priority="602" operator="containsText" text="Не выполняется">
      <formula>NOT(ISERROR(SEARCH("Не выполняется",F344)))</formula>
    </cfRule>
  </conditionalFormatting>
  <conditionalFormatting sqref="F346:G348">
    <cfRule type="containsText" dxfId="1255" priority="42" operator="containsText" text="Неверно">
      <formula>NOT(ISERROR(SEARCH("Неверно",F346)))</formula>
    </cfRule>
    <cfRule type="containsText" dxfId="1254" priority="43" operator="containsText" text="Частично">
      <formula>NOT(ISERROR(SEARCH("Частично",F346)))</formula>
    </cfRule>
    <cfRule type="beginsWith" dxfId="1253" priority="44" operator="beginsWith" text="Выполняется">
      <formula>LEFT(F346,LEN("Выполняется"))="Выполняется"</formula>
    </cfRule>
    <cfRule type="containsText" dxfId="1252" priority="45" operator="containsText" text="Верно">
      <formula>NOT(ISERROR(SEARCH("Верно",F346)))</formula>
    </cfRule>
    <cfRule type="containsText" dxfId="1251" priority="46" operator="containsText" text="Не выполняется">
      <formula>NOT(ISERROR(SEARCH("Не выполняется",F346)))</formula>
    </cfRule>
  </conditionalFormatting>
  <conditionalFormatting sqref="F350:G350">
    <cfRule type="containsText" dxfId="1250" priority="1944" operator="containsText" text="Неверно">
      <formula>NOT(ISERROR(SEARCH("Неверно",F350)))</formula>
    </cfRule>
    <cfRule type="containsText" dxfId="1249" priority="1945" operator="containsText" text="Частично">
      <formula>NOT(ISERROR(SEARCH("Частично",F350)))</formula>
    </cfRule>
    <cfRule type="beginsWith" dxfId="1248" priority="1946" operator="beginsWith" text="Выполняется">
      <formula>LEFT(F350,LEN("Выполняется"))="Выполняется"</formula>
    </cfRule>
    <cfRule type="containsText" dxfId="1247" priority="1947" operator="containsText" text="Верно">
      <formula>NOT(ISERROR(SEARCH("Верно",F350)))</formula>
    </cfRule>
    <cfRule type="containsText" dxfId="1246" priority="1948" operator="containsText" text="Не выполняется">
      <formula>NOT(ISERROR(SEARCH("Не выполняется",F350)))</formula>
    </cfRule>
  </conditionalFormatting>
  <conditionalFormatting sqref="F353:G355">
    <cfRule type="containsText" dxfId="1245" priority="37" operator="containsText" text="Неверно">
      <formula>NOT(ISERROR(SEARCH("Неверно",F353)))</formula>
    </cfRule>
    <cfRule type="containsText" dxfId="1244" priority="38" operator="containsText" text="Частично">
      <formula>NOT(ISERROR(SEARCH("Частично",F353)))</formula>
    </cfRule>
    <cfRule type="beginsWith" dxfId="1243" priority="39" operator="beginsWith" text="Выполняется">
      <formula>LEFT(F353,LEN("Выполняется"))="Выполняется"</formula>
    </cfRule>
    <cfRule type="containsText" dxfId="1242" priority="40" operator="containsText" text="Верно">
      <formula>NOT(ISERROR(SEARCH("Верно",F353)))</formula>
    </cfRule>
    <cfRule type="containsText" dxfId="1241" priority="41" operator="containsText" text="Не выполняется">
      <formula>NOT(ISERROR(SEARCH("Не выполняется",F353)))</formula>
    </cfRule>
  </conditionalFormatting>
  <conditionalFormatting sqref="F357:G358">
    <cfRule type="containsText" dxfId="1240" priority="1939" operator="containsText" text="Неверно">
      <formula>NOT(ISERROR(SEARCH("Неверно",F357)))</formula>
    </cfRule>
    <cfRule type="containsText" dxfId="1239" priority="1940" operator="containsText" text="Частично">
      <formula>NOT(ISERROR(SEARCH("Частично",F357)))</formula>
    </cfRule>
    <cfRule type="beginsWith" dxfId="1238" priority="1941" operator="beginsWith" text="Выполняется">
      <formula>LEFT(F357,LEN("Выполняется"))="Выполняется"</formula>
    </cfRule>
    <cfRule type="containsText" dxfId="1237" priority="1942" operator="containsText" text="Верно">
      <formula>NOT(ISERROR(SEARCH("Верно",F357)))</formula>
    </cfRule>
    <cfRule type="containsText" dxfId="1236" priority="1943" operator="containsText" text="Не выполняется">
      <formula>NOT(ISERROR(SEARCH("Не выполняется",F357)))</formula>
    </cfRule>
  </conditionalFormatting>
  <conditionalFormatting sqref="F361:G361">
    <cfRule type="containsText" dxfId="1235" priority="588" operator="containsText" text="Неверно">
      <formula>NOT(ISERROR(SEARCH("Неверно",F361)))</formula>
    </cfRule>
    <cfRule type="containsText" dxfId="1234" priority="589" operator="containsText" text="Частично">
      <formula>NOT(ISERROR(SEARCH("Частично",F361)))</formula>
    </cfRule>
    <cfRule type="beginsWith" dxfId="1233" priority="590" operator="beginsWith" text="Выполняется">
      <formula>LEFT(F361,LEN("Выполняется"))="Выполняется"</formula>
    </cfRule>
    <cfRule type="containsText" dxfId="1232" priority="591" operator="containsText" text="Верно">
      <formula>NOT(ISERROR(SEARCH("Верно",F361)))</formula>
    </cfRule>
    <cfRule type="containsText" dxfId="1231" priority="592" operator="containsText" text="Не выполняется">
      <formula>NOT(ISERROR(SEARCH("Не выполняется",F361)))</formula>
    </cfRule>
  </conditionalFormatting>
  <conditionalFormatting sqref="F363:G364">
    <cfRule type="containsText" dxfId="1230" priority="32" operator="containsText" text="Неверно">
      <formula>NOT(ISERROR(SEARCH("Неверно",F363)))</formula>
    </cfRule>
    <cfRule type="containsText" dxfId="1229" priority="33" operator="containsText" text="Частично">
      <formula>NOT(ISERROR(SEARCH("Частично",F363)))</formula>
    </cfRule>
    <cfRule type="beginsWith" dxfId="1228" priority="34" operator="beginsWith" text="Выполняется">
      <formula>LEFT(F363,LEN("Выполняется"))="Выполняется"</formula>
    </cfRule>
    <cfRule type="containsText" dxfId="1227" priority="35" operator="containsText" text="Верно">
      <formula>NOT(ISERROR(SEARCH("Верно",F363)))</formula>
    </cfRule>
    <cfRule type="containsText" dxfId="1226" priority="36" operator="containsText" text="Не выполняется">
      <formula>NOT(ISERROR(SEARCH("Не выполняется",F363)))</formula>
    </cfRule>
  </conditionalFormatting>
  <conditionalFormatting sqref="F366:G366">
    <cfRule type="containsText" dxfId="1225" priority="1999" operator="containsText" text="Неверно">
      <formula>NOT(ISERROR(SEARCH("Неверно",F366)))</formula>
    </cfRule>
    <cfRule type="containsText" dxfId="1224" priority="2000" operator="containsText" text="Частично">
      <formula>NOT(ISERROR(SEARCH("Частично",F366)))</formula>
    </cfRule>
    <cfRule type="beginsWith" dxfId="1223" priority="2001" operator="beginsWith" text="Выполняется">
      <formula>LEFT(F366,LEN("Выполняется"))="Выполняется"</formula>
    </cfRule>
    <cfRule type="containsText" dxfId="1222" priority="2002" operator="containsText" text="Верно">
      <formula>NOT(ISERROR(SEARCH("Верно",F366)))</formula>
    </cfRule>
    <cfRule type="containsText" dxfId="1221" priority="2003" operator="containsText" text="Не выполняется">
      <formula>NOT(ISERROR(SEARCH("Не выполняется",F366)))</formula>
    </cfRule>
  </conditionalFormatting>
  <conditionalFormatting sqref="F368:G369">
    <cfRule type="containsText" dxfId="1220" priority="27" operator="containsText" text="Неверно">
      <formula>NOT(ISERROR(SEARCH("Неверно",F368)))</formula>
    </cfRule>
    <cfRule type="containsText" dxfId="1219" priority="28" operator="containsText" text="Частично">
      <formula>NOT(ISERROR(SEARCH("Частично",F368)))</formula>
    </cfRule>
    <cfRule type="beginsWith" dxfId="1218" priority="29" operator="beginsWith" text="Выполняется">
      <formula>LEFT(F368,LEN("Выполняется"))="Выполняется"</formula>
    </cfRule>
    <cfRule type="containsText" dxfId="1217" priority="30" operator="containsText" text="Верно">
      <formula>NOT(ISERROR(SEARCH("Верно",F368)))</formula>
    </cfRule>
    <cfRule type="containsText" dxfId="1216" priority="31" operator="containsText" text="Не выполняется">
      <formula>NOT(ISERROR(SEARCH("Не выполняется",F368)))</formula>
    </cfRule>
  </conditionalFormatting>
  <conditionalFormatting sqref="F371:G371">
    <cfRule type="containsText" dxfId="1215" priority="1984" operator="containsText" text="Неверно">
      <formula>NOT(ISERROR(SEARCH("Неверно",F371)))</formula>
    </cfRule>
    <cfRule type="containsText" dxfId="1214" priority="1985" operator="containsText" text="Частично">
      <formula>NOT(ISERROR(SEARCH("Частично",F371)))</formula>
    </cfRule>
    <cfRule type="beginsWith" dxfId="1213" priority="1986" operator="beginsWith" text="Выполняется">
      <formula>LEFT(F371,LEN("Выполняется"))="Выполняется"</formula>
    </cfRule>
    <cfRule type="containsText" dxfId="1212" priority="1987" operator="containsText" text="Верно">
      <formula>NOT(ISERROR(SEARCH("Верно",F371)))</formula>
    </cfRule>
    <cfRule type="containsText" dxfId="1211" priority="1988" operator="containsText" text="Не выполняется">
      <formula>NOT(ISERROR(SEARCH("Не выполняется",F371)))</formula>
    </cfRule>
  </conditionalFormatting>
  <conditionalFormatting sqref="F374:G374">
    <cfRule type="containsText" dxfId="1210" priority="578" operator="containsText" text="Неверно">
      <formula>NOT(ISERROR(SEARCH("Неверно",F374)))</formula>
    </cfRule>
    <cfRule type="containsText" dxfId="1209" priority="579" operator="containsText" text="Частично">
      <formula>NOT(ISERROR(SEARCH("Частично",F374)))</formula>
    </cfRule>
    <cfRule type="beginsWith" dxfId="1208" priority="580" operator="beginsWith" text="Выполняется">
      <formula>LEFT(F374,LEN("Выполняется"))="Выполняется"</formula>
    </cfRule>
    <cfRule type="containsText" dxfId="1207" priority="581" operator="containsText" text="Верно">
      <formula>NOT(ISERROR(SEARCH("Верно",F374)))</formula>
    </cfRule>
    <cfRule type="containsText" dxfId="1206" priority="582" operator="containsText" text="Не выполняется">
      <formula>NOT(ISERROR(SEARCH("Не выполняется",F374)))</formula>
    </cfRule>
  </conditionalFormatting>
  <conditionalFormatting sqref="F376:G378">
    <cfRule type="containsText" dxfId="1205" priority="22" operator="containsText" text="Неверно">
      <formula>NOT(ISERROR(SEARCH("Неверно",F376)))</formula>
    </cfRule>
    <cfRule type="containsText" dxfId="1204" priority="23" operator="containsText" text="Частично">
      <formula>NOT(ISERROR(SEARCH("Частично",F376)))</formula>
    </cfRule>
    <cfRule type="beginsWith" dxfId="1203" priority="24" operator="beginsWith" text="Выполняется">
      <formula>LEFT(F376,LEN("Выполняется"))="Выполняется"</formula>
    </cfRule>
    <cfRule type="containsText" dxfId="1202" priority="25" operator="containsText" text="Верно">
      <formula>NOT(ISERROR(SEARCH("Верно",F376)))</formula>
    </cfRule>
    <cfRule type="containsText" dxfId="1201" priority="26" operator="containsText" text="Не выполняется">
      <formula>NOT(ISERROR(SEARCH("Не выполняется",F376)))</formula>
    </cfRule>
  </conditionalFormatting>
  <conditionalFormatting sqref="F380:G380">
    <cfRule type="containsText" dxfId="1200" priority="2019" operator="containsText" text="Неверно">
      <formula>NOT(ISERROR(SEARCH("Неверно",F380)))</formula>
    </cfRule>
    <cfRule type="containsText" dxfId="1199" priority="2020" operator="containsText" text="Частично">
      <formula>NOT(ISERROR(SEARCH("Частично",F380)))</formula>
    </cfRule>
    <cfRule type="beginsWith" dxfId="1198" priority="2021" operator="beginsWith" text="Выполняется">
      <formula>LEFT(F380,LEN("Выполняется"))="Выполняется"</formula>
    </cfRule>
    <cfRule type="containsText" dxfId="1197" priority="2022" operator="containsText" text="Верно">
      <formula>NOT(ISERROR(SEARCH("Верно",F380)))</formula>
    </cfRule>
    <cfRule type="containsText" dxfId="1196" priority="2023" operator="containsText" text="Не выполняется">
      <formula>NOT(ISERROR(SEARCH("Не выполняется",F380)))</formula>
    </cfRule>
  </conditionalFormatting>
  <conditionalFormatting sqref="F384:G384">
    <cfRule type="containsText" dxfId="1195" priority="2014" operator="containsText" text="Неверно">
      <formula>NOT(ISERROR(SEARCH("Неверно",F384)))</formula>
    </cfRule>
    <cfRule type="containsText" dxfId="1194" priority="2015" operator="containsText" text="Частично">
      <formula>NOT(ISERROR(SEARCH("Частично",F384)))</formula>
    </cfRule>
    <cfRule type="beginsWith" dxfId="1193" priority="2016" operator="beginsWith" text="Выполняется">
      <formula>LEFT(F384,LEN("Выполняется"))="Выполняется"</formula>
    </cfRule>
    <cfRule type="containsText" dxfId="1192" priority="2017" operator="containsText" text="Верно">
      <formula>NOT(ISERROR(SEARCH("Верно",F384)))</formula>
    </cfRule>
    <cfRule type="containsText" dxfId="1191" priority="2018" operator="containsText" text="Не выполняется">
      <formula>NOT(ISERROR(SEARCH("Не выполняется",F384)))</formula>
    </cfRule>
  </conditionalFormatting>
  <conditionalFormatting sqref="F388:G389">
    <cfRule type="containsText" dxfId="1190" priority="17" operator="containsText" text="Неверно">
      <formula>NOT(ISERROR(SEARCH("Неверно",F388)))</formula>
    </cfRule>
    <cfRule type="containsText" dxfId="1189" priority="18" operator="containsText" text="Частично">
      <formula>NOT(ISERROR(SEARCH("Частично",F388)))</formula>
    </cfRule>
    <cfRule type="beginsWith" dxfId="1188" priority="19" operator="beginsWith" text="Выполняется">
      <formula>LEFT(F388,LEN("Выполняется"))="Выполняется"</formula>
    </cfRule>
    <cfRule type="containsText" dxfId="1187" priority="20" operator="containsText" text="Верно">
      <formula>NOT(ISERROR(SEARCH("Верно",F388)))</formula>
    </cfRule>
    <cfRule type="containsText" dxfId="1186" priority="21" operator="containsText" text="Не выполняется">
      <formula>NOT(ISERROR(SEARCH("Не выполняется",F388)))</formula>
    </cfRule>
  </conditionalFormatting>
  <conditionalFormatting sqref="F391:G391">
    <cfRule type="containsText" dxfId="1185" priority="2024" operator="containsText" text="Неверно">
      <formula>NOT(ISERROR(SEARCH("Неверно",F391)))</formula>
    </cfRule>
    <cfRule type="containsText" dxfId="1184" priority="2025" operator="containsText" text="Частично">
      <formula>NOT(ISERROR(SEARCH("Частично",F391)))</formula>
    </cfRule>
    <cfRule type="beginsWith" dxfId="1183" priority="2026" operator="beginsWith" text="Выполняется">
      <formula>LEFT(F391,LEN("Выполняется"))="Выполняется"</formula>
    </cfRule>
    <cfRule type="containsText" dxfId="1182" priority="2027" operator="containsText" text="Верно">
      <formula>NOT(ISERROR(SEARCH("Верно",F391)))</formula>
    </cfRule>
    <cfRule type="containsText" dxfId="1181" priority="2028" operator="containsText" text="Не выполняется">
      <formula>NOT(ISERROR(SEARCH("Не выполняется",F391)))</formula>
    </cfRule>
  </conditionalFormatting>
  <conditionalFormatting sqref="F394:G394">
    <cfRule type="containsText" dxfId="1180" priority="2029" operator="containsText" text="Неверно">
      <formula>NOT(ISERROR(SEARCH("Неверно",F394)))</formula>
    </cfRule>
    <cfRule type="containsText" dxfId="1179" priority="2030" operator="containsText" text="Частично">
      <formula>NOT(ISERROR(SEARCH("Частично",F394)))</formula>
    </cfRule>
    <cfRule type="beginsWith" dxfId="1178" priority="2031" operator="beginsWith" text="Выполняется">
      <formula>LEFT(F394,LEN("Выполняется"))="Выполняется"</formula>
    </cfRule>
    <cfRule type="containsText" dxfId="1177" priority="2032" operator="containsText" text="Верно">
      <formula>NOT(ISERROR(SEARCH("Верно",F394)))</formula>
    </cfRule>
    <cfRule type="containsText" dxfId="1176" priority="2033" operator="containsText" text="Не выполняется">
      <formula>NOT(ISERROR(SEARCH("Не выполняется",F394)))</formula>
    </cfRule>
  </conditionalFormatting>
  <conditionalFormatting sqref="F3:H3">
    <cfRule type="containsText" dxfId="1175" priority="207" operator="containsText" text="Неверно">
      <formula>NOT(ISERROR(SEARCH("Неверно",F3)))</formula>
    </cfRule>
    <cfRule type="containsText" dxfId="1174" priority="208" operator="containsText" text="Частично">
      <formula>NOT(ISERROR(SEARCH("Частично",F3)))</formula>
    </cfRule>
    <cfRule type="beginsWith" dxfId="1173" priority="209" operator="beginsWith" text="Выполняется">
      <formula>LEFT(F3,LEN("Выполняется"))="Выполняется"</formula>
    </cfRule>
    <cfRule type="containsText" dxfId="1172" priority="210" operator="containsText" text="Верно">
      <formula>NOT(ISERROR(SEARCH("Верно",F3)))</formula>
    </cfRule>
    <cfRule type="containsText" dxfId="1171" priority="211" operator="containsText" text="Не выполняется">
      <formula>NOT(ISERROR(SEARCH("Не выполняется",F3)))</formula>
    </cfRule>
  </conditionalFormatting>
  <conditionalFormatting sqref="F18:H18">
    <cfRule type="containsText" dxfId="1170" priority="202" operator="containsText" text="Неверно">
      <formula>NOT(ISERROR(SEARCH("Неверно",F18)))</formula>
    </cfRule>
    <cfRule type="containsText" dxfId="1169" priority="203" operator="containsText" text="Частично">
      <formula>NOT(ISERROR(SEARCH("Частично",F18)))</formula>
    </cfRule>
    <cfRule type="beginsWith" dxfId="1168" priority="204" operator="beginsWith" text="Выполняется">
      <formula>LEFT(F18,LEN("Выполняется"))="Выполняется"</formula>
    </cfRule>
    <cfRule type="containsText" dxfId="1167" priority="205" operator="containsText" text="Верно">
      <formula>NOT(ISERROR(SEARCH("Верно",F18)))</formula>
    </cfRule>
    <cfRule type="containsText" dxfId="1166" priority="206" operator="containsText" text="Не выполняется">
      <formula>NOT(ISERROR(SEARCH("Не выполняется",F18)))</formula>
    </cfRule>
  </conditionalFormatting>
  <conditionalFormatting sqref="G33">
    <cfRule type="containsText" dxfId="1165" priority="197" operator="containsText" text="Неверно">
      <formula>NOT(ISERROR(SEARCH("Неверно",G33)))</formula>
    </cfRule>
    <cfRule type="containsText" dxfId="1164" priority="198" operator="containsText" text="Частично">
      <formula>NOT(ISERROR(SEARCH("Частично",G33)))</formula>
    </cfRule>
    <cfRule type="beginsWith" dxfId="1163" priority="199" operator="beginsWith" text="Выполняется">
      <formula>LEFT(G33,LEN("Выполняется"))="Выполняется"</formula>
    </cfRule>
    <cfRule type="containsText" dxfId="1162" priority="200" operator="containsText" text="Верно">
      <formula>NOT(ISERROR(SEARCH("Верно",G33)))</formula>
    </cfRule>
    <cfRule type="containsText" dxfId="1161" priority="201" operator="containsText" text="Не выполняется">
      <formula>NOT(ISERROR(SEARCH("Не выполняется",G33)))</formula>
    </cfRule>
  </conditionalFormatting>
  <conditionalFormatting sqref="G191">
    <cfRule type="containsText" dxfId="1160" priority="101" operator="containsText" text="Не выполняется">
      <formula>NOT(ISERROR(SEARCH("Не выполняется",G191)))</formula>
    </cfRule>
  </conditionalFormatting>
  <conditionalFormatting sqref="G196">
    <cfRule type="containsText" dxfId="1159" priority="96" operator="containsText" text="Не выполняется">
      <formula>NOT(ISERROR(SEARCH("Не выполняется",G196)))</formula>
    </cfRule>
  </conditionalFormatting>
  <conditionalFormatting sqref="G208">
    <cfRule type="containsText" dxfId="1158" priority="171" operator="containsText" text="Не выполняется">
      <formula>NOT(ISERROR(SEARCH("Не выполняется",G208)))</formula>
    </cfRule>
  </conditionalFormatting>
  <conditionalFormatting sqref="G223">
    <cfRule type="containsText" dxfId="1157" priority="162" operator="containsText" text="Неверно">
      <formula>NOT(ISERROR(SEARCH("Неверно",G223)))</formula>
    </cfRule>
    <cfRule type="containsText" dxfId="1156" priority="163" operator="containsText" text="Частично">
      <formula>NOT(ISERROR(SEARCH("Частично",G223)))</formula>
    </cfRule>
    <cfRule type="beginsWith" dxfId="1155" priority="164" operator="beginsWith" text="Выполняется">
      <formula>LEFT(G223,LEN("Выполняется"))="Выполняется"</formula>
    </cfRule>
    <cfRule type="containsText" dxfId="1154" priority="165" operator="containsText" text="Верно">
      <formula>NOT(ISERROR(SEARCH("Верно",G223)))</formula>
    </cfRule>
    <cfRule type="containsText" dxfId="1153" priority="166" operator="containsText" text="Не выполняется">
      <formula>NOT(ISERROR(SEARCH("Не выполняется",G223)))</formula>
    </cfRule>
  </conditionalFormatting>
  <conditionalFormatting sqref="G229">
    <cfRule type="containsText" dxfId="1152" priority="449" operator="containsText" text="Неверно">
      <formula>NOT(ISERROR(SEARCH("Неверно",G229)))</formula>
    </cfRule>
    <cfRule type="containsText" dxfId="1151" priority="450" operator="containsText" text="Частично">
      <formula>NOT(ISERROR(SEARCH("Частично",G229)))</formula>
    </cfRule>
    <cfRule type="beginsWith" dxfId="1150" priority="451" operator="beginsWith" text="Выполняется">
      <formula>LEFT(G229,LEN("Выполняется"))="Выполняется"</formula>
    </cfRule>
    <cfRule type="containsText" dxfId="1149" priority="452" operator="containsText" text="Верно">
      <formula>NOT(ISERROR(SEARCH("Верно",G229)))</formula>
    </cfRule>
    <cfRule type="containsText" dxfId="1148" priority="453" operator="containsText" text="Не выполняется">
      <formula>NOT(ISERROR(SEARCH("Не выполняется",G229)))</formula>
    </cfRule>
  </conditionalFormatting>
  <conditionalFormatting sqref="G247">
    <cfRule type="containsText" dxfId="1147" priority="82" operator="containsText" text="Неверно">
      <formula>NOT(ISERROR(SEARCH("Неверно",G247)))</formula>
    </cfRule>
    <cfRule type="containsText" dxfId="1146" priority="83" operator="containsText" text="Частично">
      <formula>NOT(ISERROR(SEARCH("Частично",G247)))</formula>
    </cfRule>
    <cfRule type="beginsWith" dxfId="1145" priority="84" operator="beginsWith" text="Выполняется">
      <formula>LEFT(G247,LEN("Выполняется"))="Выполняется"</formula>
    </cfRule>
    <cfRule type="containsText" dxfId="1144" priority="85" operator="containsText" text="Верно">
      <formula>NOT(ISERROR(SEARCH("Верно",G247)))</formula>
    </cfRule>
    <cfRule type="containsText" dxfId="1143" priority="86" operator="containsText" text="Не выполняется">
      <formula>NOT(ISERROR(SEARCH("Не выполняется",G247)))</formula>
    </cfRule>
  </conditionalFormatting>
  <conditionalFormatting sqref="G263:G264">
    <cfRule type="containsText" dxfId="1142" priority="147" operator="containsText" text="Неверно">
      <formula>NOT(ISERROR(SEARCH("Неверно",G263)))</formula>
    </cfRule>
    <cfRule type="containsText" dxfId="1141" priority="148" operator="containsText" text="Частично">
      <formula>NOT(ISERROR(SEARCH("Частично",G263)))</formula>
    </cfRule>
    <cfRule type="beginsWith" dxfId="1140" priority="149" operator="beginsWith" text="Выполняется">
      <formula>LEFT(G263,LEN("Выполняется"))="Выполняется"</formula>
    </cfRule>
    <cfRule type="containsText" dxfId="1139" priority="150" operator="containsText" text="Верно">
      <formula>NOT(ISERROR(SEARCH("Верно",G263)))</formula>
    </cfRule>
    <cfRule type="containsText" dxfId="1138" priority="151" operator="containsText" text="Не выполняется">
      <formula>NOT(ISERROR(SEARCH("Не выполняется",G263)))</formula>
    </cfRule>
  </conditionalFormatting>
  <conditionalFormatting sqref="G279">
    <cfRule type="containsText" dxfId="1137" priority="77" operator="containsText" text="Неверно">
      <formula>NOT(ISERROR(SEARCH("Неверно",G279)))</formula>
    </cfRule>
    <cfRule type="containsText" dxfId="1136" priority="78" operator="containsText" text="Частично">
      <formula>NOT(ISERROR(SEARCH("Частично",G279)))</formula>
    </cfRule>
    <cfRule type="beginsWith" dxfId="1135" priority="79" operator="beginsWith" text="Выполняется">
      <formula>LEFT(G279,LEN("Выполняется"))="Выполняется"</formula>
    </cfRule>
    <cfRule type="containsText" dxfId="1134" priority="80" operator="containsText" text="Верно">
      <formula>NOT(ISERROR(SEARCH("Верно",G279)))</formula>
    </cfRule>
    <cfRule type="containsText" dxfId="1133" priority="81" operator="containsText" text="Не выполняется">
      <formula>NOT(ISERROR(SEARCH("Не выполняется",G279)))</formula>
    </cfRule>
  </conditionalFormatting>
  <conditionalFormatting sqref="G37:H37">
    <cfRule type="containsText" dxfId="1132" priority="12" operator="containsText" text="Неверно">
      <formula>NOT(ISERROR(SEARCH("Неверно",G37)))</formula>
    </cfRule>
    <cfRule type="containsText" dxfId="1131" priority="13" operator="containsText" text="Частично">
      <formula>NOT(ISERROR(SEARCH("Частично",G37)))</formula>
    </cfRule>
    <cfRule type="beginsWith" dxfId="1130" priority="14" operator="beginsWith" text="Выполняется">
      <formula>LEFT(G37,LEN("Выполняется"))="Выполняется"</formula>
    </cfRule>
    <cfRule type="containsText" dxfId="1129" priority="15" operator="containsText" text="Верно">
      <formula>NOT(ISERROR(SEARCH("Верно",G37)))</formula>
    </cfRule>
    <cfRule type="containsText" dxfId="1128" priority="16" operator="containsText" text="Не выполняется">
      <formula>NOT(ISERROR(SEARCH("Не выполняется",G37)))</formula>
    </cfRule>
  </conditionalFormatting>
  <conditionalFormatting sqref="H45 H55 H76 H95">
    <cfRule type="containsText" dxfId="1127" priority="2610" operator="containsText" text="Неверно">
      <formula>NOT(ISERROR(SEARCH("Неверно",H45)))</formula>
    </cfRule>
    <cfRule type="containsText" dxfId="1126" priority="2611" operator="containsText" text="Частично">
      <formula>NOT(ISERROR(SEARCH("Частично",H45)))</formula>
    </cfRule>
    <cfRule type="beginsWith" dxfId="1125" priority="2612" operator="beginsWith" text="Выполняется">
      <formula>LEFT(H45,LEN("Выполняется"))="Выполняется"</formula>
    </cfRule>
    <cfRule type="containsText" dxfId="1124" priority="2613" operator="containsText" text="Верно">
      <formula>NOT(ISERROR(SEARCH("Верно",H45)))</formula>
    </cfRule>
    <cfRule type="containsText" dxfId="1123" priority="2614" operator="containsText" text="Не выполняется">
      <formula>NOT(ISERROR(SEARCH("Не выполняется",H45)))</formula>
    </cfRule>
  </conditionalFormatting>
  <conditionalFormatting sqref="H106">
    <cfRule type="containsText" dxfId="1122" priority="212" operator="containsText" text="Неверно">
      <formula>NOT(ISERROR(SEARCH("Неверно",H106)))</formula>
    </cfRule>
    <cfRule type="containsText" dxfId="1121" priority="213" operator="containsText" text="Частично">
      <formula>NOT(ISERROR(SEARCH("Частично",H106)))</formula>
    </cfRule>
    <cfRule type="beginsWith" dxfId="1120" priority="214" operator="beginsWith" text="Выполняется">
      <formula>LEFT(H106,LEN("Выполняется"))="Выполняется"</formula>
    </cfRule>
    <cfRule type="containsText" dxfId="1119" priority="215" operator="containsText" text="Верно">
      <formula>NOT(ISERROR(SEARCH("Верно",H106)))</formula>
    </cfRule>
    <cfRule type="containsText" dxfId="1118" priority="216" operator="containsText" text="Не выполняется">
      <formula>NOT(ISERROR(SEARCH("Не выполняется",H106)))</formula>
    </cfRule>
  </conditionalFormatting>
  <conditionalFormatting sqref="I15:I17">
    <cfRule type="containsText" dxfId="1117" priority="444" operator="containsText" text="Неверно">
      <formula>NOT(ISERROR(SEARCH("Неверно",I15)))</formula>
    </cfRule>
    <cfRule type="containsText" dxfId="1116" priority="445" operator="containsText" text="Частично">
      <formula>NOT(ISERROR(SEARCH("Частично",I15)))</formula>
    </cfRule>
    <cfRule type="beginsWith" dxfId="1115" priority="446" operator="beginsWith" text="Выполняется">
      <formula>LEFT(I15,LEN("Выполняется"))="Выполняется"</formula>
    </cfRule>
    <cfRule type="containsText" dxfId="1114" priority="447" operator="containsText" text="Верно">
      <formula>NOT(ISERROR(SEARCH("Верно",I15)))</formula>
    </cfRule>
    <cfRule type="containsText" dxfId="1113" priority="448" operator="containsText" text="Не выполняется">
      <formula>NOT(ISERROR(SEARCH("Не выполняется",I15)))</formula>
    </cfRule>
  </conditionalFormatting>
  <conditionalFormatting sqref="I31">
    <cfRule type="containsText" dxfId="1112" priority="439" operator="containsText" text="Неверно">
      <formula>NOT(ISERROR(SEARCH("Неверно",I31)))</formula>
    </cfRule>
    <cfRule type="containsText" dxfId="1111" priority="440" operator="containsText" text="Частично">
      <formula>NOT(ISERROR(SEARCH("Частично",I31)))</formula>
    </cfRule>
    <cfRule type="beginsWith" dxfId="1110" priority="441" operator="beginsWith" text="Выполняется">
      <formula>LEFT(I31,LEN("Выполняется"))="Выполняется"</formula>
    </cfRule>
    <cfRule type="containsText" dxfId="1109" priority="442" operator="containsText" text="Верно">
      <formula>NOT(ISERROR(SEARCH("Верно",I31)))</formula>
    </cfRule>
    <cfRule type="containsText" dxfId="1108" priority="443" operator="containsText" text="Не выполняется">
      <formula>NOT(ISERROR(SEARCH("Не выполняется",I31)))</formula>
    </cfRule>
  </conditionalFormatting>
  <conditionalFormatting sqref="I54">
    <cfRule type="containsText" dxfId="1107" priority="434" operator="containsText" text="Неверно">
      <formula>NOT(ISERROR(SEARCH("Неверно",I54)))</formula>
    </cfRule>
    <cfRule type="containsText" dxfId="1106" priority="435" operator="containsText" text="Частично">
      <formula>NOT(ISERROR(SEARCH("Частично",I54)))</formula>
    </cfRule>
    <cfRule type="beginsWith" dxfId="1105" priority="436" operator="beginsWith" text="Выполняется">
      <formula>LEFT(I54,LEN("Выполняется"))="Выполняется"</formula>
    </cfRule>
    <cfRule type="containsText" dxfId="1104" priority="437" operator="containsText" text="Верно">
      <formula>NOT(ISERROR(SEARCH("Верно",I54)))</formula>
    </cfRule>
    <cfRule type="containsText" dxfId="1103" priority="438" operator="containsText" text="Не выполняется">
      <formula>NOT(ISERROR(SEARCH("Не выполняется",I54)))</formula>
    </cfRule>
  </conditionalFormatting>
  <conditionalFormatting sqref="C403:C406">
    <cfRule type="duplicateValues" dxfId="1102" priority="15471"/>
  </conditionalFormatting>
  <dataValidations count="2">
    <dataValidation type="list" allowBlank="1" showInputMessage="1" showErrorMessage="1" sqref="E3 E388 E376 E368 E363 E354 E346 E336 E329 E324 E314 E303 E293 E283 E279 E267 E263 E257 E247 E231 E223 E212 E208 E196 E191 E185 E171 E166 E154 E144 E130 E119 E106 E95 E76 E55 E45 E33 E18 E37">
      <formula1>$E$399:$F$399</formula1>
    </dataValidation>
    <dataValidation type="list" allowBlank="1" showInputMessage="1" showErrorMessage="1" sqref="E4:E17 E294:E302 E377:E387 E369:E375 E364:E367 E355:E362 E347:E353 E337:E345 E330:E335 E325:E328 E389:E396 E304:E313 E213:E222 E284:E292 E280:E282 E268:E278 E264:E266 E258:E262 E248:E256 E232:E246 E224:E230 E77:E94 E209:E211 E197:E207 E192:E195 E186:E190 E172:E184 E167:E170 E56:E75 E145:E153 E131:E143 E120:E129 E315:E323 E38:E44 E46:E54 E96:E105 E107:E118 E19:E32 E34:E36 E155:E165">
      <formula1>$F$400:$F$403</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6"/>
  <dimension ref="B1:M179"/>
  <sheetViews>
    <sheetView topLeftCell="C1" zoomScale="85" zoomScaleNormal="85" workbookViewId="0">
      <pane ySplit="1" topLeftCell="A2" activePane="bottomLeft" state="frozen"/>
      <selection activeCell="C1" sqref="C1"/>
      <selection pane="bottomLeft" activeCell="C1" sqref="C1:I1"/>
    </sheetView>
  </sheetViews>
  <sheetFormatPr defaultRowHeight="14.5" x14ac:dyDescent="0.35"/>
  <cols>
    <col min="2" max="3" width="26.81640625" customWidth="1"/>
    <col min="4" max="4" width="71.08984375" customWidth="1"/>
    <col min="5" max="5" width="26.54296875" customWidth="1"/>
    <col min="6" max="6" width="35.54296875" customWidth="1"/>
    <col min="7" max="8" width="26.81640625" customWidth="1"/>
    <col min="9" max="9" width="19" style="188" bestFit="1" customWidth="1"/>
    <col min="11" max="11" width="10.81640625" bestFit="1" customWidth="1"/>
    <col min="12" max="12" width="16.81640625" bestFit="1" customWidth="1"/>
    <col min="13" max="13" width="20.36328125" bestFit="1" customWidth="1"/>
  </cols>
  <sheetData>
    <row r="1" spans="2:13" ht="37.5" thickBot="1" x14ac:dyDescent="0.4">
      <c r="B1" s="278" t="s">
        <v>2216</v>
      </c>
      <c r="C1" s="288" t="s">
        <v>2217</v>
      </c>
      <c r="D1" s="288" t="s">
        <v>2218</v>
      </c>
      <c r="E1" s="288" t="s">
        <v>2</v>
      </c>
      <c r="F1" s="288" t="s">
        <v>2044</v>
      </c>
      <c r="G1" s="288" t="s">
        <v>2045</v>
      </c>
      <c r="H1" s="288" t="s">
        <v>1467</v>
      </c>
      <c r="I1" s="288" t="s">
        <v>2347</v>
      </c>
    </row>
    <row r="2" spans="2:13" ht="15.5" x14ac:dyDescent="0.35">
      <c r="B2" s="533" t="s">
        <v>1336</v>
      </c>
      <c r="C2" s="534"/>
      <c r="D2" s="534"/>
      <c r="E2" s="534"/>
      <c r="F2" s="534"/>
      <c r="G2" s="534"/>
      <c r="H2" s="534"/>
      <c r="I2" s="535"/>
      <c r="K2" s="285" t="s">
        <v>2177</v>
      </c>
      <c r="L2" s="285" t="s">
        <v>2176</v>
      </c>
      <c r="M2" s="286" t="s">
        <v>2178</v>
      </c>
    </row>
    <row r="3" spans="2:13" ht="15" thickBot="1" x14ac:dyDescent="0.4">
      <c r="B3" s="536" t="s">
        <v>2219</v>
      </c>
      <c r="C3" s="537"/>
      <c r="D3" s="537"/>
      <c r="E3" s="537"/>
      <c r="F3" s="537"/>
      <c r="G3" s="537"/>
      <c r="H3" s="537"/>
      <c r="I3" s="538"/>
      <c r="K3" s="189">
        <f>COUNTA(G2:G236)</f>
        <v>125</v>
      </c>
      <c r="L3" s="189">
        <f>COUNTA(I2:I236)</f>
        <v>176</v>
      </c>
      <c r="M3" s="287">
        <f>(K3/L3)*100</f>
        <v>71.022727272727266</v>
      </c>
    </row>
    <row r="4" spans="2:13" x14ac:dyDescent="0.35">
      <c r="B4" s="512" t="s">
        <v>2220</v>
      </c>
      <c r="C4" s="165">
        <v>1</v>
      </c>
      <c r="D4" s="171" t="s">
        <v>2221</v>
      </c>
      <c r="E4" s="191" t="s">
        <v>737</v>
      </c>
      <c r="F4" s="171" t="str">
        <f>'Маппинг со стандартами'!C311</f>
        <v>P-REQ-TM-3-2</v>
      </c>
      <c r="G4" s="171" t="str">
        <f>'Маппинг со стандартами'!E311</f>
        <v>Не выполняется</v>
      </c>
      <c r="H4" s="279">
        <f>'Маппинг со стандартами'!O311</f>
        <v>0</v>
      </c>
      <c r="I4" s="197">
        <v>0</v>
      </c>
    </row>
    <row r="5" spans="2:13" x14ac:dyDescent="0.35">
      <c r="B5" s="513"/>
      <c r="C5" s="166">
        <v>2</v>
      </c>
      <c r="D5" s="3" t="s">
        <v>2222</v>
      </c>
      <c r="E5" s="192" t="s">
        <v>738</v>
      </c>
      <c r="F5" s="3" t="str">
        <f>'Маппинг со стандартами'!C395</f>
        <v>P-ROLE-RESP-3-2</v>
      </c>
      <c r="G5" s="3" t="str">
        <f>'Маппинг со стандартами'!E395</f>
        <v>Не выполняется</v>
      </c>
      <c r="H5" s="280">
        <f>'Маппинг со стандартами'!O395</f>
        <v>0</v>
      </c>
      <c r="I5" s="196">
        <v>0</v>
      </c>
    </row>
    <row r="6" spans="2:13" ht="15" thickBot="1" x14ac:dyDescent="0.4">
      <c r="B6" s="514"/>
      <c r="C6" s="167">
        <v>3</v>
      </c>
      <c r="D6" s="173" t="s">
        <v>2223</v>
      </c>
      <c r="E6" s="193" t="s">
        <v>740</v>
      </c>
      <c r="F6" s="173" t="str">
        <f>'Маппинг со стандартами'!C396</f>
        <v>P-ROLE-RESP-3-3</v>
      </c>
      <c r="G6" s="173" t="str">
        <f>'Маппинг со стандартами'!E396</f>
        <v>Не выполняется</v>
      </c>
      <c r="H6" s="281">
        <f>'Маппинг со стандартами'!O396</f>
        <v>0</v>
      </c>
      <c r="I6" s="196">
        <v>0</v>
      </c>
    </row>
    <row r="7" spans="2:13" ht="29" x14ac:dyDescent="0.35">
      <c r="B7" s="512" t="s">
        <v>2224</v>
      </c>
      <c r="C7" s="165">
        <v>1</v>
      </c>
      <c r="D7" s="171" t="s">
        <v>2225</v>
      </c>
      <c r="E7" s="191" t="s">
        <v>662</v>
      </c>
      <c r="F7" s="171" t="str">
        <f>'Маппинг со стандартами'!C364</f>
        <v>P-MET-SET-2-1</v>
      </c>
      <c r="G7" s="171" t="str">
        <f>'Маппинг со стандартами'!E364</f>
        <v>Не выполняется</v>
      </c>
      <c r="H7" s="279">
        <f>'Маппинг со стандартами'!O364</f>
        <v>0</v>
      </c>
      <c r="I7" s="196">
        <v>0</v>
      </c>
    </row>
    <row r="8" spans="2:13" ht="29" x14ac:dyDescent="0.35">
      <c r="B8" s="513"/>
      <c r="C8" s="166">
        <v>2</v>
      </c>
      <c r="D8" s="3" t="s">
        <v>2226</v>
      </c>
      <c r="E8" s="192" t="s">
        <v>665</v>
      </c>
      <c r="F8" s="3" t="str">
        <f>'Маппинг со стандартами'!C365</f>
        <v>P-MET-SET-2-2</v>
      </c>
      <c r="G8" s="3" t="str">
        <f>'Маппинг со стандартами'!E365</f>
        <v>Не выполняется</v>
      </c>
      <c r="H8" s="280">
        <f>'Маппинг со стандартами'!O365</f>
        <v>0</v>
      </c>
      <c r="I8" s="196">
        <v>0</v>
      </c>
    </row>
    <row r="9" spans="2:13" ht="29" customHeight="1" x14ac:dyDescent="0.35">
      <c r="B9" s="513"/>
      <c r="C9" s="507">
        <v>3</v>
      </c>
      <c r="D9" s="509" t="s">
        <v>2227</v>
      </c>
      <c r="E9" s="513" t="s">
        <v>676</v>
      </c>
      <c r="F9" s="3" t="s">
        <v>668</v>
      </c>
      <c r="G9" s="3" t="str">
        <f>'Маппинг со стандартами'!E367</f>
        <v>Не выполняется</v>
      </c>
      <c r="H9" s="280">
        <f>'Маппинг со стандартами'!O367</f>
        <v>0</v>
      </c>
      <c r="I9" s="196">
        <v>0</v>
      </c>
    </row>
    <row r="10" spans="2:13" ht="15" thickBot="1" x14ac:dyDescent="0.4">
      <c r="B10" s="514"/>
      <c r="C10" s="508"/>
      <c r="D10" s="510"/>
      <c r="E10" s="514"/>
      <c r="F10" s="173" t="str">
        <f>'Маппинг со стандартами'!C368</f>
        <v>P-MET-EX-0-1</v>
      </c>
      <c r="G10" s="173" t="str">
        <f>'Маппинг со стандартами'!E368</f>
        <v>Верно</v>
      </c>
      <c r="H10" s="281">
        <f>'Маппинг со стандартами'!O368</f>
        <v>0</v>
      </c>
      <c r="I10" s="196">
        <v>0</v>
      </c>
    </row>
    <row r="11" spans="2:13" ht="15" thickBot="1" x14ac:dyDescent="0.4">
      <c r="B11" s="516" t="s">
        <v>1345</v>
      </c>
      <c r="C11" s="517"/>
      <c r="D11" s="517"/>
      <c r="E11" s="517"/>
      <c r="F11" s="517"/>
      <c r="G11" s="517"/>
      <c r="H11" s="518"/>
      <c r="I11" s="196">
        <v>0</v>
      </c>
    </row>
    <row r="12" spans="2:13" ht="29" x14ac:dyDescent="0.35">
      <c r="B12" s="512" t="s">
        <v>2228</v>
      </c>
      <c r="C12" s="165">
        <v>1</v>
      </c>
      <c r="D12" s="171" t="s">
        <v>2229</v>
      </c>
      <c r="E12" s="191" t="s">
        <v>742</v>
      </c>
      <c r="F12" s="171" t="str">
        <f>'Маппинг со стандартами'!C393</f>
        <v>P-ROLE-RESP-2-3</v>
      </c>
      <c r="G12" s="171" t="str">
        <f>'Маппинг со стандартами'!E393</f>
        <v>Не выполняется</v>
      </c>
      <c r="H12" s="279">
        <f>'Маппинг со стандартами'!O393</f>
        <v>0</v>
      </c>
      <c r="I12" s="196">
        <v>0</v>
      </c>
    </row>
    <row r="13" spans="2:13" ht="29" x14ac:dyDescent="0.35">
      <c r="B13" s="513"/>
      <c r="C13" s="166">
        <v>2</v>
      </c>
      <c r="D13" s="3" t="s">
        <v>2230</v>
      </c>
      <c r="E13" s="192" t="s">
        <v>743</v>
      </c>
      <c r="F13" s="3" t="str">
        <f>'Маппинг со стандартами'!C193</f>
        <v>T-PREPROD-SECTEST-2-1</v>
      </c>
      <c r="G13" s="3" t="str">
        <f>'Маппинг со стандартами'!E193</f>
        <v>Не выполняется</v>
      </c>
      <c r="H13" s="280">
        <f>'Маппинг со стандартами'!O193</f>
        <v>0</v>
      </c>
      <c r="I13" s="196">
        <v>0</v>
      </c>
    </row>
    <row r="14" spans="2:13" ht="29.5" thickBot="1" x14ac:dyDescent="0.4">
      <c r="B14" s="514"/>
      <c r="C14" s="167">
        <v>3</v>
      </c>
      <c r="D14" s="173" t="s">
        <v>2231</v>
      </c>
      <c r="E14" s="193" t="s">
        <v>744</v>
      </c>
      <c r="F14" s="173" t="str">
        <f>'Маппинг со стандартами'!C277</f>
        <v>T-PROD-VULN-4-1</v>
      </c>
      <c r="G14" s="173" t="str">
        <f>'Маппинг со стандартами'!E277</f>
        <v>Не выполняется</v>
      </c>
      <c r="H14" s="281">
        <f>'Маппинг со стандартами'!O277</f>
        <v>0</v>
      </c>
      <c r="I14" s="196">
        <v>0</v>
      </c>
    </row>
    <row r="15" spans="2:13" x14ac:dyDescent="0.35">
      <c r="B15" s="512" t="s">
        <v>2232</v>
      </c>
      <c r="C15" s="165">
        <v>1</v>
      </c>
      <c r="D15" s="171" t="s">
        <v>2233</v>
      </c>
      <c r="E15" s="191" t="s">
        <v>2399</v>
      </c>
      <c r="F15" s="282"/>
      <c r="G15" s="282"/>
      <c r="H15" s="279"/>
      <c r="I15" s="196">
        <v>0</v>
      </c>
    </row>
    <row r="16" spans="2:13" ht="29" x14ac:dyDescent="0.35">
      <c r="B16" s="513"/>
      <c r="C16" s="166">
        <v>2</v>
      </c>
      <c r="D16" s="3" t="s">
        <v>2234</v>
      </c>
      <c r="E16" s="192" t="s">
        <v>2400</v>
      </c>
      <c r="F16" s="283"/>
      <c r="G16" s="283"/>
      <c r="H16" s="280"/>
      <c r="I16" s="196">
        <v>0</v>
      </c>
    </row>
    <row r="17" spans="2:9" ht="29.5" thickBot="1" x14ac:dyDescent="0.4">
      <c r="B17" s="514"/>
      <c r="C17" s="167">
        <v>3</v>
      </c>
      <c r="D17" s="173" t="s">
        <v>2235</v>
      </c>
      <c r="E17" s="193" t="s">
        <v>2401</v>
      </c>
      <c r="F17" s="284"/>
      <c r="G17" s="284"/>
      <c r="H17" s="281"/>
      <c r="I17" s="196">
        <v>0</v>
      </c>
    </row>
    <row r="18" spans="2:9" ht="15" thickBot="1" x14ac:dyDescent="0.4">
      <c r="B18" s="516" t="s">
        <v>2236</v>
      </c>
      <c r="C18" s="517"/>
      <c r="D18" s="517"/>
      <c r="E18" s="517"/>
      <c r="F18" s="517"/>
      <c r="G18" s="517"/>
      <c r="H18" s="518"/>
      <c r="I18" s="196">
        <v>0</v>
      </c>
    </row>
    <row r="19" spans="2:9" ht="29" customHeight="1" x14ac:dyDescent="0.35">
      <c r="B19" s="539" t="s">
        <v>2237</v>
      </c>
      <c r="C19" s="515">
        <v>1</v>
      </c>
      <c r="D19" s="524" t="s">
        <v>2238</v>
      </c>
      <c r="E19" s="512" t="s">
        <v>1867</v>
      </c>
      <c r="F19" s="171" t="str">
        <f>'Маппинг со стандартами'!C283</f>
        <v>P-EDU-AWR-0-1</v>
      </c>
      <c r="G19" s="171" t="str">
        <f>'Маппинг со стандартами'!E283</f>
        <v>Верно</v>
      </c>
      <c r="H19" s="279">
        <f>'Маппинг со стандартами'!O283</f>
        <v>0</v>
      </c>
      <c r="I19" s="196">
        <v>0</v>
      </c>
    </row>
    <row r="20" spans="2:9" x14ac:dyDescent="0.35">
      <c r="B20" s="540"/>
      <c r="C20" s="507"/>
      <c r="D20" s="525"/>
      <c r="E20" s="513"/>
      <c r="F20" s="3" t="str">
        <f>'Маппинг со стандартами'!C284</f>
        <v>P-EDU-AWR-1-1</v>
      </c>
      <c r="G20" s="3" t="str">
        <f>'Маппинг со стандартами'!E284</f>
        <v>Не выполняется</v>
      </c>
      <c r="H20" s="280">
        <f>'Маппинг со стандартами'!O284</f>
        <v>0</v>
      </c>
      <c r="I20" s="196">
        <v>0</v>
      </c>
    </row>
    <row r="21" spans="2:9" ht="29" customHeight="1" x14ac:dyDescent="0.35">
      <c r="B21" s="540"/>
      <c r="C21" s="507">
        <v>2</v>
      </c>
      <c r="D21" s="525" t="s">
        <v>2239</v>
      </c>
      <c r="E21" s="513" t="s">
        <v>1866</v>
      </c>
      <c r="F21" s="3" t="str">
        <f>'Маппинг со стандартами'!C230</f>
        <v>T-PROD-PENTEST-4-2</v>
      </c>
      <c r="G21" s="3" t="str">
        <f>'Маппинг со стандартами'!E230</f>
        <v>Не выполняется</v>
      </c>
      <c r="H21" s="280">
        <f>'Маппинг со стандартами'!O230</f>
        <v>0</v>
      </c>
      <c r="I21" s="196">
        <v>0</v>
      </c>
    </row>
    <row r="22" spans="2:9" x14ac:dyDescent="0.35">
      <c r="B22" s="540"/>
      <c r="C22" s="507"/>
      <c r="D22" s="525"/>
      <c r="E22" s="513"/>
      <c r="F22" s="3" t="str">
        <f>'Маппинг со стандартами'!C288</f>
        <v>P-EDU-AWR-2-3</v>
      </c>
      <c r="G22" s="3" t="str">
        <f>'Маппинг со стандартами'!E288</f>
        <v>Не выполняется</v>
      </c>
      <c r="H22" s="280">
        <f>'Маппинг со стандартами'!O288</f>
        <v>0</v>
      </c>
      <c r="I22" s="196">
        <v>0</v>
      </c>
    </row>
    <row r="23" spans="2:9" x14ac:dyDescent="0.35">
      <c r="B23" s="540"/>
      <c r="C23" s="507"/>
      <c r="D23" s="525"/>
      <c r="E23" s="513"/>
      <c r="F23" s="3" t="str">
        <f>'Маппинг со стандартами'!C286</f>
        <v>P-EDU-AWR-2-1</v>
      </c>
      <c r="G23" s="3" t="str">
        <f>'Маппинг со стандартами'!E286</f>
        <v>Не выполняется</v>
      </c>
      <c r="H23" s="280">
        <f>'Маппинг со стандартами'!O286</f>
        <v>0</v>
      </c>
      <c r="I23" s="196">
        <v>0</v>
      </c>
    </row>
    <row r="24" spans="2:9" ht="29" customHeight="1" x14ac:dyDescent="0.35">
      <c r="B24" s="540"/>
      <c r="C24" s="507">
        <v>3</v>
      </c>
      <c r="D24" s="525" t="s">
        <v>2240</v>
      </c>
      <c r="E24" s="513" t="s">
        <v>1868</v>
      </c>
      <c r="F24" s="3" t="str">
        <f>'Маппинг со стандартами'!C286</f>
        <v>P-EDU-AWR-2-1</v>
      </c>
      <c r="G24" s="3" t="str">
        <f>'Маппинг со стандартами'!E286</f>
        <v>Не выполняется</v>
      </c>
      <c r="H24" s="280">
        <f>'Маппинг со стандартами'!O286</f>
        <v>0</v>
      </c>
      <c r="I24" s="196">
        <v>0</v>
      </c>
    </row>
    <row r="25" spans="2:9" ht="15" thickBot="1" x14ac:dyDescent="0.4">
      <c r="B25" s="541"/>
      <c r="C25" s="508"/>
      <c r="D25" s="526"/>
      <c r="E25" s="514"/>
      <c r="F25" s="173" t="str">
        <f>'Маппинг со стандартами'!C289</f>
        <v>P-EDU-AWR-2-4</v>
      </c>
      <c r="G25" s="173" t="str">
        <f>'Маппинг со стандартами'!E289</f>
        <v>Не выполняется</v>
      </c>
      <c r="H25" s="281">
        <f>'Маппинг со стандартами'!O289</f>
        <v>0</v>
      </c>
      <c r="I25" s="196">
        <v>0</v>
      </c>
    </row>
    <row r="26" spans="2:9" x14ac:dyDescent="0.35">
      <c r="B26" s="512" t="s">
        <v>2241</v>
      </c>
      <c r="C26" s="515">
        <v>1</v>
      </c>
      <c r="D26" s="530" t="s">
        <v>2242</v>
      </c>
      <c r="E26" s="512" t="s">
        <v>1877</v>
      </c>
      <c r="F26" s="171" t="str">
        <f>'Маппинг со стандартами'!C376</f>
        <v>P-ROLE-SC-0-1</v>
      </c>
      <c r="G26" s="171" t="str">
        <f>'Маппинг со стандартами'!E376</f>
        <v>Верно</v>
      </c>
      <c r="H26" s="279">
        <f>'Маппинг со стандартами'!O376</f>
        <v>0</v>
      </c>
      <c r="I26" s="196">
        <v>0</v>
      </c>
    </row>
    <row r="27" spans="2:9" x14ac:dyDescent="0.35">
      <c r="B27" s="513"/>
      <c r="C27" s="507"/>
      <c r="D27" s="531"/>
      <c r="E27" s="513"/>
      <c r="F27" s="3" t="str">
        <f>'Маппинг со стандартами'!C378</f>
        <v>P-ROLE-SC-2-1</v>
      </c>
      <c r="G27" s="3" t="str">
        <f>'Маппинг со стандартами'!E378</f>
        <v>Не выполняется</v>
      </c>
      <c r="H27" s="280">
        <f>'Маппинг со стандартами'!O378</f>
        <v>0</v>
      </c>
      <c r="I27" s="196">
        <v>0</v>
      </c>
    </row>
    <row r="28" spans="2:9" x14ac:dyDescent="0.35">
      <c r="B28" s="513"/>
      <c r="C28" s="507"/>
      <c r="D28" s="531"/>
      <c r="E28" s="513"/>
      <c r="F28" s="3" t="str">
        <f>'Маппинг со стандартами'!C382</f>
        <v>P-ROLE-SC-3-3</v>
      </c>
      <c r="G28" s="3" t="str">
        <f>'Маппинг со стандартами'!E382</f>
        <v>Не выполняется</v>
      </c>
      <c r="H28" s="280">
        <f>'Маппинг со стандартами'!O382</f>
        <v>0</v>
      </c>
      <c r="I28" s="196">
        <v>0</v>
      </c>
    </row>
    <row r="29" spans="2:9" x14ac:dyDescent="0.35">
      <c r="B29" s="513"/>
      <c r="C29" s="166">
        <v>2</v>
      </c>
      <c r="D29" s="194" t="s">
        <v>2243</v>
      </c>
      <c r="E29" s="192" t="s">
        <v>1879</v>
      </c>
      <c r="F29" s="3" t="str">
        <f>'Маппинг со стандартами'!C389</f>
        <v>P-ROLE-RESP-1-1</v>
      </c>
      <c r="G29" s="3" t="str">
        <f>'Маппинг со стандартами'!E389</f>
        <v>Не выполняется</v>
      </c>
      <c r="H29" s="280">
        <f>'Маппинг со стандартами'!O389</f>
        <v>0</v>
      </c>
      <c r="I29" s="196">
        <v>0</v>
      </c>
    </row>
    <row r="30" spans="2:9" ht="43.25" customHeight="1" x14ac:dyDescent="0.35">
      <c r="B30" s="513"/>
      <c r="C30" s="507">
        <v>3</v>
      </c>
      <c r="D30" s="531" t="s">
        <v>2244</v>
      </c>
      <c r="E30" s="513" t="s">
        <v>1869</v>
      </c>
      <c r="F30" s="3" t="str">
        <f>'Маппинг со стандартами'!C290</f>
        <v>P-EDU-AWR-3-1</v>
      </c>
      <c r="G30" s="3" t="str">
        <f>'Маппинг со стандартами'!E290</f>
        <v>Не выполняется</v>
      </c>
      <c r="H30" s="280">
        <f>'Маппинг со стандартами'!O290</f>
        <v>0</v>
      </c>
      <c r="I30" s="196">
        <v>0</v>
      </c>
    </row>
    <row r="31" spans="2:9" ht="15" thickBot="1" x14ac:dyDescent="0.4">
      <c r="B31" s="514"/>
      <c r="C31" s="508"/>
      <c r="D31" s="532"/>
      <c r="E31" s="514"/>
      <c r="F31" s="173" t="str">
        <f>'Маппинг со стандартами'!C293</f>
        <v>P-EDU-KB-0-1</v>
      </c>
      <c r="G31" s="173" t="str">
        <f>'Маппинг со стандартами'!E293</f>
        <v>Верно</v>
      </c>
      <c r="H31" s="281">
        <f>'Маппинг со стандартами'!O293</f>
        <v>0</v>
      </c>
      <c r="I31" s="196">
        <v>0</v>
      </c>
    </row>
    <row r="32" spans="2:9" ht="15.5" x14ac:dyDescent="0.35">
      <c r="B32" s="521" t="s">
        <v>1337</v>
      </c>
      <c r="C32" s="522"/>
      <c r="D32" s="522"/>
      <c r="E32" s="522"/>
      <c r="F32" s="522"/>
      <c r="G32" s="522"/>
      <c r="H32" s="523"/>
      <c r="I32" s="196">
        <v>0</v>
      </c>
    </row>
    <row r="33" spans="2:9" ht="15" thickBot="1" x14ac:dyDescent="0.4">
      <c r="B33" s="516" t="s">
        <v>1342</v>
      </c>
      <c r="C33" s="517"/>
      <c r="D33" s="517"/>
      <c r="E33" s="517"/>
      <c r="F33" s="517"/>
      <c r="G33" s="517"/>
      <c r="H33" s="518"/>
      <c r="I33" s="196">
        <v>0</v>
      </c>
    </row>
    <row r="34" spans="2:9" ht="29" customHeight="1" x14ac:dyDescent="0.35">
      <c r="B34" s="512" t="s">
        <v>2245</v>
      </c>
      <c r="C34" s="515">
        <v>1</v>
      </c>
      <c r="D34" s="530" t="s">
        <v>2246</v>
      </c>
      <c r="E34" s="512" t="s">
        <v>512</v>
      </c>
      <c r="F34" s="171" t="str">
        <f>'Маппинг со стандартами'!C305</f>
        <v>P-REQ-TM-1-2</v>
      </c>
      <c r="G34" s="171" t="str">
        <f>'Маппинг со стандартами'!E305</f>
        <v>Не выполняется</v>
      </c>
      <c r="H34" s="279">
        <f>'Маппинг со стандартами'!O305</f>
        <v>0</v>
      </c>
      <c r="I34" s="196">
        <v>0</v>
      </c>
    </row>
    <row r="35" spans="2:9" x14ac:dyDescent="0.35">
      <c r="B35" s="513"/>
      <c r="C35" s="507"/>
      <c r="D35" s="531"/>
      <c r="E35" s="513"/>
      <c r="F35" s="3" t="str">
        <f>'Маппинг со стандартами'!C306</f>
        <v>P-REQ-TM-1-3</v>
      </c>
      <c r="G35" s="3" t="str">
        <f>'Маппинг со стандартами'!E306</f>
        <v>Не выполняется</v>
      </c>
      <c r="H35" s="280">
        <f>'Маппинг со стандартами'!O306</f>
        <v>0</v>
      </c>
      <c r="I35" s="196">
        <v>0</v>
      </c>
    </row>
    <row r="36" spans="2:9" ht="29" x14ac:dyDescent="0.35">
      <c r="B36" s="513"/>
      <c r="C36" s="166">
        <v>2</v>
      </c>
      <c r="D36" s="194" t="s">
        <v>2247</v>
      </c>
      <c r="E36" s="192" t="s">
        <v>745</v>
      </c>
      <c r="F36" s="3" t="str">
        <f>'Маппинг со стандартами'!C309</f>
        <v>P-REQ-TM-2-3</v>
      </c>
      <c r="G36" s="3" t="str">
        <f>'Маппинг со стандартами'!E309</f>
        <v>Не выполняется</v>
      </c>
      <c r="H36" s="280">
        <f>'Маппинг со стандартами'!O309</f>
        <v>0</v>
      </c>
      <c r="I36" s="196">
        <v>0</v>
      </c>
    </row>
    <row r="37" spans="2:9" ht="15" thickBot="1" x14ac:dyDescent="0.4">
      <c r="B37" s="514"/>
      <c r="C37" s="167">
        <v>3</v>
      </c>
      <c r="D37" s="176" t="s">
        <v>2248</v>
      </c>
      <c r="E37" s="193" t="s">
        <v>2402</v>
      </c>
      <c r="F37" s="284"/>
      <c r="G37" s="284"/>
      <c r="H37" s="281"/>
      <c r="I37" s="196">
        <v>0</v>
      </c>
    </row>
    <row r="38" spans="2:9" x14ac:dyDescent="0.35">
      <c r="B38" s="512" t="s">
        <v>2249</v>
      </c>
      <c r="C38" s="165">
        <v>1</v>
      </c>
      <c r="D38" s="171" t="s">
        <v>2250</v>
      </c>
      <c r="E38" s="191" t="s">
        <v>693</v>
      </c>
      <c r="F38" s="171" t="str">
        <f>'Маппинг со стандартами'!C303</f>
        <v>P-REQ-TM-0-1</v>
      </c>
      <c r="G38" s="171" t="str">
        <f>'Маппинг со стандартами'!E303</f>
        <v>Верно</v>
      </c>
      <c r="H38" s="279">
        <f>'Маппинг со стандартами'!O303</f>
        <v>0</v>
      </c>
      <c r="I38" s="196">
        <v>0</v>
      </c>
    </row>
    <row r="39" spans="2:9" x14ac:dyDescent="0.35">
      <c r="B39" s="513"/>
      <c r="C39" s="507">
        <v>2</v>
      </c>
      <c r="D39" s="509" t="s">
        <v>2251</v>
      </c>
      <c r="E39" s="513" t="s">
        <v>746</v>
      </c>
      <c r="F39" s="3" t="str">
        <f>'Маппинг со стандартами'!C311</f>
        <v>P-REQ-TM-3-2</v>
      </c>
      <c r="G39" s="3" t="str">
        <f>'Маппинг со стандартами'!E311</f>
        <v>Не выполняется</v>
      </c>
      <c r="H39" s="280">
        <f>'Маппинг со стандартами'!O311</f>
        <v>0</v>
      </c>
      <c r="I39" s="196">
        <v>0</v>
      </c>
    </row>
    <row r="40" spans="2:9" x14ac:dyDescent="0.35">
      <c r="B40" s="513"/>
      <c r="C40" s="507"/>
      <c r="D40" s="509"/>
      <c r="E40" s="513"/>
      <c r="F40" s="3" t="str">
        <f>'Маппинг со стандартами'!C320</f>
        <v>P-REQ-RD-3-1</v>
      </c>
      <c r="G40" s="3" t="str">
        <f>'Маппинг со стандартами'!E320</f>
        <v>Не выполняется</v>
      </c>
      <c r="H40" s="280">
        <f>'Маппинг со стандартами'!O320</f>
        <v>0</v>
      </c>
      <c r="I40" s="196">
        <v>0</v>
      </c>
    </row>
    <row r="41" spans="2:9" ht="29.5" thickBot="1" x14ac:dyDescent="0.4">
      <c r="B41" s="514"/>
      <c r="C41" s="167">
        <v>3</v>
      </c>
      <c r="D41" s="173" t="s">
        <v>2252</v>
      </c>
      <c r="E41" s="193" t="s">
        <v>1870</v>
      </c>
      <c r="F41" s="173" t="str">
        <f>'Маппинг со стандартами'!C312</f>
        <v>P-REQ-TM-3-3</v>
      </c>
      <c r="G41" s="173" t="str">
        <f>'Маппинг со стандартами'!E312</f>
        <v>Не выполняется</v>
      </c>
      <c r="H41" s="281">
        <f>'Маппинг со стандартами'!O312</f>
        <v>0</v>
      </c>
      <c r="I41" s="196">
        <v>0</v>
      </c>
    </row>
    <row r="42" spans="2:9" ht="15" thickBot="1" x14ac:dyDescent="0.4">
      <c r="B42" s="516" t="s">
        <v>2253</v>
      </c>
      <c r="C42" s="517"/>
      <c r="D42" s="517"/>
      <c r="E42" s="517"/>
      <c r="F42" s="517"/>
      <c r="G42" s="517"/>
      <c r="H42" s="518"/>
      <c r="I42" s="196">
        <v>0</v>
      </c>
    </row>
    <row r="43" spans="2:9" x14ac:dyDescent="0.35">
      <c r="B43" s="512" t="s">
        <v>2254</v>
      </c>
      <c r="C43" s="165">
        <v>1</v>
      </c>
      <c r="D43" s="171" t="s">
        <v>2255</v>
      </c>
      <c r="E43" s="191" t="s">
        <v>353</v>
      </c>
      <c r="F43" s="171" t="str">
        <f>'Маппинг со стандартами'!C314</f>
        <v>P-REQ-RD-0-1</v>
      </c>
      <c r="G43" s="171" t="str">
        <f>'Маппинг со стандартами'!E314</f>
        <v>Верно</v>
      </c>
      <c r="H43" s="279">
        <f>'Маппинг со стандартами'!O314</f>
        <v>0</v>
      </c>
      <c r="I43" s="196">
        <v>0</v>
      </c>
    </row>
    <row r="44" spans="2:9" ht="29" customHeight="1" x14ac:dyDescent="0.35">
      <c r="B44" s="513"/>
      <c r="C44" s="507">
        <v>2</v>
      </c>
      <c r="D44" s="509" t="s">
        <v>2256</v>
      </c>
      <c r="E44" s="513" t="s">
        <v>747</v>
      </c>
      <c r="F44" s="3" t="str">
        <f>'Маппинг со стандартами'!C315</f>
        <v>P-REQ-RD-1-1</v>
      </c>
      <c r="G44" s="3" t="str">
        <f>'Маппинг со стандартами'!E315</f>
        <v>Не выполняется</v>
      </c>
      <c r="H44" s="280">
        <f>'Маппинг со стандартами'!O315</f>
        <v>0</v>
      </c>
      <c r="I44" s="196">
        <v>0</v>
      </c>
    </row>
    <row r="45" spans="2:9" x14ac:dyDescent="0.35">
      <c r="B45" s="513"/>
      <c r="C45" s="507"/>
      <c r="D45" s="509"/>
      <c r="E45" s="513"/>
      <c r="F45" s="3" t="str">
        <f>'Маппинг со стандартами'!C316</f>
        <v>P-REQ-RD-1-2</v>
      </c>
      <c r="G45" s="3" t="str">
        <f>'Маппинг со стандартами'!E316</f>
        <v>Не выполняется</v>
      </c>
      <c r="H45" s="280">
        <f>'Маппинг со стандартами'!O316</f>
        <v>0</v>
      </c>
      <c r="I45" s="196">
        <v>0</v>
      </c>
    </row>
    <row r="46" spans="2:9" x14ac:dyDescent="0.35">
      <c r="B46" s="513"/>
      <c r="C46" s="507"/>
      <c r="D46" s="509"/>
      <c r="E46" s="513"/>
      <c r="F46" s="3" t="str">
        <f>'Маппинг со стандартами'!C318</f>
        <v>P-REQ-RD-2-2</v>
      </c>
      <c r="G46" s="3" t="str">
        <f>'Маппинг со стандартами'!E318</f>
        <v>Не выполняется</v>
      </c>
      <c r="H46" s="280">
        <f>'Маппинг со стандартами'!O318</f>
        <v>0</v>
      </c>
      <c r="I46" s="196">
        <v>0</v>
      </c>
    </row>
    <row r="47" spans="2:9" x14ac:dyDescent="0.35">
      <c r="B47" s="513"/>
      <c r="C47" s="507"/>
      <c r="D47" s="509"/>
      <c r="E47" s="513"/>
      <c r="F47" s="3" t="str">
        <f>'Маппинг со стандартами'!C324</f>
        <v>P-REQ-CR-0-1</v>
      </c>
      <c r="G47" s="3" t="str">
        <f>'Маппинг со стандартами'!E324</f>
        <v>Верно</v>
      </c>
      <c r="H47" s="280">
        <f>'Маппинг со стандартами'!O324</f>
        <v>0</v>
      </c>
      <c r="I47" s="196">
        <v>0</v>
      </c>
    </row>
    <row r="48" spans="2:9" ht="29.5" thickBot="1" x14ac:dyDescent="0.4">
      <c r="B48" s="514"/>
      <c r="C48" s="167">
        <v>3</v>
      </c>
      <c r="D48" s="173" t="s">
        <v>2257</v>
      </c>
      <c r="E48" s="193" t="s">
        <v>748</v>
      </c>
      <c r="F48" s="284"/>
      <c r="G48" s="284"/>
      <c r="H48" s="281"/>
      <c r="I48" s="196">
        <v>0</v>
      </c>
    </row>
    <row r="49" spans="2:9" ht="29" x14ac:dyDescent="0.35">
      <c r="B49" s="512" t="s">
        <v>2258</v>
      </c>
      <c r="C49" s="165">
        <v>1</v>
      </c>
      <c r="D49" s="171" t="s">
        <v>2259</v>
      </c>
      <c r="E49" s="191" t="s">
        <v>749</v>
      </c>
      <c r="F49" s="282"/>
      <c r="G49" s="282"/>
      <c r="H49" s="279"/>
      <c r="I49" s="196">
        <v>0</v>
      </c>
    </row>
    <row r="50" spans="2:9" ht="29" x14ac:dyDescent="0.35">
      <c r="B50" s="513"/>
      <c r="C50" s="166">
        <v>2</v>
      </c>
      <c r="D50" s="3" t="s">
        <v>2260</v>
      </c>
      <c r="E50" s="192" t="s">
        <v>750</v>
      </c>
      <c r="F50" s="283"/>
      <c r="G50" s="283"/>
      <c r="H50" s="280"/>
      <c r="I50" s="196">
        <v>0</v>
      </c>
    </row>
    <row r="51" spans="2:9" ht="29.5" thickBot="1" x14ac:dyDescent="0.4">
      <c r="B51" s="514"/>
      <c r="C51" s="167">
        <v>3</v>
      </c>
      <c r="D51" s="173" t="s">
        <v>2261</v>
      </c>
      <c r="E51" s="193" t="s">
        <v>751</v>
      </c>
      <c r="F51" s="284"/>
      <c r="G51" s="284"/>
      <c r="H51" s="281"/>
      <c r="I51" s="196">
        <v>0</v>
      </c>
    </row>
    <row r="52" spans="2:9" ht="15" thickBot="1" x14ac:dyDescent="0.4">
      <c r="B52" s="516" t="s">
        <v>2262</v>
      </c>
      <c r="C52" s="517"/>
      <c r="D52" s="517"/>
      <c r="E52" s="517"/>
      <c r="F52" s="517"/>
      <c r="G52" s="517"/>
      <c r="H52" s="518"/>
      <c r="I52" s="196">
        <v>0</v>
      </c>
    </row>
    <row r="53" spans="2:9" x14ac:dyDescent="0.35">
      <c r="B53" s="512" t="s">
        <v>2263</v>
      </c>
      <c r="C53" s="165">
        <v>1</v>
      </c>
      <c r="D53" s="171" t="s">
        <v>2264</v>
      </c>
      <c r="E53" s="191" t="s">
        <v>578</v>
      </c>
      <c r="F53" s="171" t="str">
        <f>'Маппинг со стандартами'!C67</f>
        <v>T-DEV-SCM-2-5</v>
      </c>
      <c r="G53" s="171" t="str">
        <f>'Маппинг со стандартами'!E67</f>
        <v>Не выполняется</v>
      </c>
      <c r="H53" s="279">
        <f>'Маппинг со стандартами'!O67</f>
        <v>0</v>
      </c>
      <c r="I53" s="196">
        <v>0</v>
      </c>
    </row>
    <row r="54" spans="2:9" x14ac:dyDescent="0.35">
      <c r="B54" s="513"/>
      <c r="C54" s="166">
        <v>2</v>
      </c>
      <c r="D54" s="3" t="s">
        <v>2265</v>
      </c>
      <c r="E54" s="192" t="s">
        <v>752</v>
      </c>
      <c r="F54" s="283"/>
      <c r="G54" s="283"/>
      <c r="H54" s="280"/>
      <c r="I54" s="196">
        <v>0</v>
      </c>
    </row>
    <row r="55" spans="2:9" ht="15" thickBot="1" x14ac:dyDescent="0.4">
      <c r="B55" s="514"/>
      <c r="C55" s="167">
        <v>3</v>
      </c>
      <c r="D55" s="173" t="s">
        <v>2266</v>
      </c>
      <c r="E55" s="193" t="s">
        <v>753</v>
      </c>
      <c r="F55" s="173" t="str">
        <f>'Маппинг со стандартами'!C322</f>
        <v>P-REQ-RD-3-3</v>
      </c>
      <c r="G55" s="173" t="str">
        <f>'Маппинг со стандартами'!E322</f>
        <v>Не выполняется</v>
      </c>
      <c r="H55" s="281">
        <f>'Маппинг со стандартами'!O322</f>
        <v>0</v>
      </c>
      <c r="I55" s="196">
        <v>0</v>
      </c>
    </row>
    <row r="56" spans="2:9" ht="29" x14ac:dyDescent="0.35">
      <c r="B56" s="512" t="s">
        <v>2267</v>
      </c>
      <c r="C56" s="165">
        <v>1</v>
      </c>
      <c r="D56" s="171" t="s">
        <v>2268</v>
      </c>
      <c r="E56" s="191" t="s">
        <v>754</v>
      </c>
      <c r="F56" s="171" t="str">
        <f>'Маппинг со стандартами'!C8</f>
        <v>T-ADI-DEP-1-5</v>
      </c>
      <c r="G56" s="171" t="str">
        <f>'Маппинг со стандартами'!E8</f>
        <v>Не выполняется</v>
      </c>
      <c r="H56" s="279">
        <f>'Маппинг со стандартами'!O8</f>
        <v>0</v>
      </c>
      <c r="I56" s="196">
        <v>0</v>
      </c>
    </row>
    <row r="57" spans="2:9" x14ac:dyDescent="0.35">
      <c r="B57" s="513"/>
      <c r="C57" s="166">
        <v>2</v>
      </c>
      <c r="D57" s="3" t="s">
        <v>2269</v>
      </c>
      <c r="E57" s="192" t="s">
        <v>755</v>
      </c>
      <c r="F57" s="3" t="str">
        <f>'Маппинг со стандартами'!C18</f>
        <v>T-ADI-ART-0-1</v>
      </c>
      <c r="G57" s="3" t="str">
        <f>'Маппинг со стандартами'!E18</f>
        <v>Верно</v>
      </c>
      <c r="H57" s="280">
        <f>'Маппинг со стандартами'!O18</f>
        <v>0</v>
      </c>
      <c r="I57" s="196">
        <v>0</v>
      </c>
    </row>
    <row r="58" spans="2:9" ht="15" thickBot="1" x14ac:dyDescent="0.4">
      <c r="B58" s="514"/>
      <c r="C58" s="167">
        <v>3</v>
      </c>
      <c r="D58" s="173" t="s">
        <v>2270</v>
      </c>
      <c r="E58" s="193" t="s">
        <v>756</v>
      </c>
      <c r="F58" s="284"/>
      <c r="G58" s="284"/>
      <c r="H58" s="281"/>
      <c r="I58" s="196">
        <v>0</v>
      </c>
    </row>
    <row r="59" spans="2:9" ht="15.5" x14ac:dyDescent="0.35">
      <c r="B59" s="521" t="s">
        <v>1338</v>
      </c>
      <c r="C59" s="522"/>
      <c r="D59" s="522"/>
      <c r="E59" s="522"/>
      <c r="F59" s="522"/>
      <c r="G59" s="522"/>
      <c r="H59" s="523"/>
      <c r="I59" s="196">
        <v>0</v>
      </c>
    </row>
    <row r="60" spans="2:9" ht="15" thickBot="1" x14ac:dyDescent="0.4">
      <c r="B60" s="516" t="s">
        <v>1343</v>
      </c>
      <c r="C60" s="517"/>
      <c r="D60" s="517"/>
      <c r="E60" s="517"/>
      <c r="F60" s="517"/>
      <c r="G60" s="517"/>
      <c r="H60" s="518"/>
      <c r="I60" s="196">
        <v>0</v>
      </c>
    </row>
    <row r="61" spans="2:9" x14ac:dyDescent="0.35">
      <c r="B61" s="512" t="s">
        <v>1344</v>
      </c>
      <c r="C61" s="515">
        <v>1</v>
      </c>
      <c r="D61" s="511" t="s">
        <v>2271</v>
      </c>
      <c r="E61" s="512" t="s">
        <v>1856</v>
      </c>
      <c r="F61" s="171" t="str">
        <f>'Маппинг со стандартами'!C16</f>
        <v>T-ADI-DEP-4-2</v>
      </c>
      <c r="G61" s="171" t="str">
        <f>'Маппинг со стандартами'!E16</f>
        <v>Не выполняется</v>
      </c>
      <c r="H61" s="279">
        <f>'Маппинг со стандартами'!O16</f>
        <v>0</v>
      </c>
      <c r="I61" s="196">
        <v>0</v>
      </c>
    </row>
    <row r="62" spans="2:9" x14ac:dyDescent="0.35">
      <c r="B62" s="513"/>
      <c r="C62" s="507"/>
      <c r="D62" s="509"/>
      <c r="E62" s="513"/>
      <c r="F62" s="3" t="str">
        <f>'Маппинг со стандартами'!C45</f>
        <v>T-DEV-BLD-0-1</v>
      </c>
      <c r="G62" s="3" t="str">
        <f>'Маппинг со стандартами'!E45</f>
        <v>Верно</v>
      </c>
      <c r="H62" s="280">
        <f>'Маппинг со стандартами'!O45</f>
        <v>0</v>
      </c>
      <c r="I62" s="196">
        <v>0</v>
      </c>
    </row>
    <row r="63" spans="2:9" x14ac:dyDescent="0.35">
      <c r="B63" s="513"/>
      <c r="C63" s="507"/>
      <c r="D63" s="509"/>
      <c r="E63" s="513"/>
      <c r="F63" s="3" t="str">
        <f>'Маппинг со стандартами'!C52</f>
        <v>T-DEV-BLD-3-2</v>
      </c>
      <c r="G63" s="3" t="str">
        <f>'Маппинг со стандартами'!E52</f>
        <v>Не выполняется</v>
      </c>
      <c r="H63" s="280">
        <f>'Маппинг со стандартами'!O52</f>
        <v>0</v>
      </c>
      <c r="I63" s="196">
        <v>0</v>
      </c>
    </row>
    <row r="64" spans="2:9" x14ac:dyDescent="0.35">
      <c r="B64" s="513"/>
      <c r="C64" s="507"/>
      <c r="D64" s="509"/>
      <c r="E64" s="513"/>
      <c r="F64" s="3" t="str">
        <f>'Маппинг со стандартами'!C95</f>
        <v>T-DEV-CICD-0-1</v>
      </c>
      <c r="G64" s="3" t="str">
        <f>'Маппинг со стандартами'!E95</f>
        <v>Верно</v>
      </c>
      <c r="H64" s="280">
        <f>'Маппинг со стандартами'!O95</f>
        <v>0</v>
      </c>
      <c r="I64" s="196">
        <v>0</v>
      </c>
    </row>
    <row r="65" spans="2:11" x14ac:dyDescent="0.35">
      <c r="B65" s="513"/>
      <c r="C65" s="507"/>
      <c r="D65" s="509"/>
      <c r="E65" s="513"/>
      <c r="F65" s="3" t="str">
        <f>'Маппинг со стандартами'!C136</f>
        <v>T-CODE-SC-2-3</v>
      </c>
      <c r="G65" s="3" t="str">
        <f>'Маппинг со стандартами'!E136</f>
        <v>Не выполняется</v>
      </c>
      <c r="H65" s="280">
        <f>'Маппинг со стандартами'!O136</f>
        <v>0</v>
      </c>
      <c r="I65" s="196">
        <v>0</v>
      </c>
    </row>
    <row r="66" spans="2:11" x14ac:dyDescent="0.35">
      <c r="B66" s="513"/>
      <c r="C66" s="507">
        <v>2</v>
      </c>
      <c r="D66" s="509" t="s">
        <v>2272</v>
      </c>
      <c r="E66" s="513" t="s">
        <v>1390</v>
      </c>
      <c r="F66" s="3" t="str">
        <f>'Маппинг со стандартами'!C48</f>
        <v>T-DEV-BLD-1-3</v>
      </c>
      <c r="G66" s="3" t="str">
        <f>'Маппинг со стандартами'!E48</f>
        <v>Не выполняется</v>
      </c>
      <c r="H66" s="280">
        <f>'Маппинг со стандартами'!O48</f>
        <v>0</v>
      </c>
      <c r="I66" s="196">
        <v>0</v>
      </c>
    </row>
    <row r="67" spans="2:11" x14ac:dyDescent="0.35">
      <c r="B67" s="513"/>
      <c r="C67" s="507"/>
      <c r="D67" s="509"/>
      <c r="E67" s="513"/>
      <c r="F67" s="3" t="str">
        <f>'Маппинг со стандартами'!C52</f>
        <v>T-DEV-BLD-3-2</v>
      </c>
      <c r="G67" s="3" t="str">
        <f>'Маппинг со стандартами'!E52</f>
        <v>Не выполняется</v>
      </c>
      <c r="H67" s="280">
        <f>'Маппинг со стандартами'!O52</f>
        <v>0</v>
      </c>
      <c r="I67" s="196">
        <v>0</v>
      </c>
    </row>
    <row r="68" spans="2:11" x14ac:dyDescent="0.35">
      <c r="B68" s="513"/>
      <c r="C68" s="507">
        <v>3</v>
      </c>
      <c r="D68" s="509" t="s">
        <v>2273</v>
      </c>
      <c r="E68" s="513" t="s">
        <v>1391</v>
      </c>
      <c r="F68" s="3" t="str">
        <f>'Маппинг со стандартами'!C49</f>
        <v>T-DEV-BLD-1-4</v>
      </c>
      <c r="G68" s="3" t="str">
        <f>'Маппинг со стандартами'!E49</f>
        <v>Не выполняется</v>
      </c>
      <c r="H68" s="280">
        <f>'Маппинг со стандартами'!O49</f>
        <v>0</v>
      </c>
      <c r="I68" s="196">
        <v>0</v>
      </c>
    </row>
    <row r="69" spans="2:11" x14ac:dyDescent="0.35">
      <c r="B69" s="513"/>
      <c r="C69" s="507"/>
      <c r="D69" s="509"/>
      <c r="E69" s="513"/>
      <c r="F69" s="3" t="str">
        <f>'Маппинг со стандартами'!C327</f>
        <v>P-REQ-CR-3-1</v>
      </c>
      <c r="G69" s="3" t="str">
        <f>'Маппинг со стандартами'!E327</f>
        <v>Не выполняется</v>
      </c>
      <c r="H69" s="280">
        <f>'Маппинг со стандартами'!O327</f>
        <v>0</v>
      </c>
      <c r="I69" s="196">
        <v>0</v>
      </c>
    </row>
    <row r="70" spans="2:11" x14ac:dyDescent="0.35">
      <c r="B70" s="513"/>
      <c r="C70" s="507"/>
      <c r="D70" s="509"/>
      <c r="E70" s="513"/>
      <c r="F70" s="3" t="str">
        <f>'Маппинг со стандартами'!C352</f>
        <v>P-DEFECT-MNG-3-3</v>
      </c>
      <c r="G70" s="3" t="str">
        <f>'Маппинг со стандартами'!E352</f>
        <v>Не выполняется</v>
      </c>
      <c r="H70" s="280">
        <f>'Маппинг со стандартами'!O352</f>
        <v>0</v>
      </c>
      <c r="I70" s="196">
        <v>0</v>
      </c>
    </row>
    <row r="71" spans="2:11" ht="15" thickBot="1" x14ac:dyDescent="0.4">
      <c r="B71" s="514"/>
      <c r="C71" s="508"/>
      <c r="D71" s="510"/>
      <c r="E71" s="514"/>
      <c r="F71" s="173" t="str">
        <f>'Маппинг со стандартами'!C325</f>
        <v>P-REQ-CR-1-1</v>
      </c>
      <c r="G71" s="173" t="str">
        <f>'Маппинг со стандартами'!E325</f>
        <v>Не выполняется</v>
      </c>
      <c r="H71" s="281">
        <f>'Маппинг со стандартами'!O325</f>
        <v>0</v>
      </c>
      <c r="I71" s="196">
        <v>0</v>
      </c>
    </row>
    <row r="72" spans="2:11" x14ac:dyDescent="0.35">
      <c r="B72" s="512" t="s">
        <v>2274</v>
      </c>
      <c r="C72" s="515">
        <v>1</v>
      </c>
      <c r="D72" s="511" t="s">
        <v>2275</v>
      </c>
      <c r="E72" s="512" t="s">
        <v>34</v>
      </c>
      <c r="F72" s="171" t="str">
        <f>'Маппинг со стандартами'!C3</f>
        <v>T-ADI-DEP-0-1</v>
      </c>
      <c r="G72" s="171" t="str">
        <f>'Маппинг со стандартами'!E3</f>
        <v>Верно</v>
      </c>
      <c r="H72" s="279">
        <f>'Маппинг со стандартами'!O3</f>
        <v>0</v>
      </c>
      <c r="I72" s="196">
        <v>0</v>
      </c>
    </row>
    <row r="73" spans="2:11" x14ac:dyDescent="0.35">
      <c r="B73" s="513"/>
      <c r="C73" s="507"/>
      <c r="D73" s="509"/>
      <c r="E73" s="513"/>
      <c r="F73" s="3" t="str">
        <f>'Маппинг со стандартами'!C11</f>
        <v>T-ADI-DEP-3-1</v>
      </c>
      <c r="G73" s="3" t="str">
        <f>'Маппинг со стандартами'!E11</f>
        <v>Не выполняется</v>
      </c>
      <c r="H73" s="280">
        <f>'Маппинг со стандартами'!O11</f>
        <v>0</v>
      </c>
      <c r="I73" s="196">
        <v>0</v>
      </c>
      <c r="K73" s="177"/>
    </row>
    <row r="74" spans="2:11" x14ac:dyDescent="0.35">
      <c r="B74" s="513"/>
      <c r="C74" s="507">
        <v>2</v>
      </c>
      <c r="D74" s="509" t="s">
        <v>2276</v>
      </c>
      <c r="E74" s="513" t="s">
        <v>17</v>
      </c>
      <c r="F74" s="3" t="str">
        <f>'Маппинг со стандартами'!C4</f>
        <v>T-ADI-DEP-1-1</v>
      </c>
      <c r="G74" s="3" t="str">
        <f>'Маппинг со стандартами'!E4</f>
        <v>Не выполняется</v>
      </c>
      <c r="H74" s="280">
        <f>'Маппинг со стандартами'!O4</f>
        <v>0</v>
      </c>
      <c r="I74" s="196">
        <v>0</v>
      </c>
    </row>
    <row r="75" spans="2:11" x14ac:dyDescent="0.35">
      <c r="B75" s="513"/>
      <c r="C75" s="507"/>
      <c r="D75" s="509"/>
      <c r="E75" s="513"/>
      <c r="F75" s="3" t="str">
        <f>'Маппинг со стандартами'!C5</f>
        <v>T-ADI-DEP-1-2</v>
      </c>
      <c r="G75" s="3" t="str">
        <f>'Маппинг со стандартами'!E5</f>
        <v>Не выполняется</v>
      </c>
      <c r="H75" s="280">
        <f>'Маппинг со стандартами'!O5</f>
        <v>0</v>
      </c>
      <c r="I75" s="196">
        <v>0</v>
      </c>
    </row>
    <row r="76" spans="2:11" x14ac:dyDescent="0.35">
      <c r="B76" s="513"/>
      <c r="C76" s="507"/>
      <c r="D76" s="509"/>
      <c r="E76" s="513"/>
      <c r="F76" s="3" t="str">
        <f>'Маппинг со стандартами'!C10</f>
        <v>T-ADI-DEP-2-2</v>
      </c>
      <c r="G76" s="3" t="str">
        <f>'Маппинг со стандартами'!E10</f>
        <v>Не выполняется</v>
      </c>
      <c r="H76" s="280">
        <f>'Маппинг со стандартами'!O10</f>
        <v>0</v>
      </c>
      <c r="I76" s="196">
        <v>0</v>
      </c>
    </row>
    <row r="77" spans="2:11" x14ac:dyDescent="0.35">
      <c r="B77" s="513"/>
      <c r="C77" s="507"/>
      <c r="D77" s="509"/>
      <c r="E77" s="513"/>
      <c r="F77" s="3" t="str">
        <f>'Маппинг со стандартами'!C138</f>
        <v>T-CODE-SC-2-5</v>
      </c>
      <c r="G77" s="3" t="str">
        <f>'Маппинг со стандартами'!E138</f>
        <v>Не выполняется</v>
      </c>
      <c r="H77" s="280">
        <f>'Маппинг со стандартами'!O138</f>
        <v>0</v>
      </c>
      <c r="I77" s="196">
        <v>0</v>
      </c>
    </row>
    <row r="78" spans="2:11" ht="15" thickBot="1" x14ac:dyDescent="0.4">
      <c r="B78" s="513"/>
      <c r="C78" s="166">
        <v>3</v>
      </c>
      <c r="D78" s="3" t="s">
        <v>2277</v>
      </c>
      <c r="E78" s="192" t="s">
        <v>1389</v>
      </c>
      <c r="F78" s="3" t="str">
        <f>'Маппинг со стандартами'!C129</f>
        <v>T-CODE-SST-4-1</v>
      </c>
      <c r="G78" s="3" t="str">
        <f>'Маппинг со стандартами'!E129</f>
        <v>Не выполняется</v>
      </c>
      <c r="H78" s="280">
        <f>'Маппинг со стандартами'!O129</f>
        <v>0</v>
      </c>
      <c r="I78" s="196">
        <v>0</v>
      </c>
    </row>
    <row r="79" spans="2:11" ht="15" thickBot="1" x14ac:dyDescent="0.4">
      <c r="B79" s="527" t="s">
        <v>1346</v>
      </c>
      <c r="C79" s="528"/>
      <c r="D79" s="528"/>
      <c r="E79" s="528"/>
      <c r="F79" s="528"/>
      <c r="G79" s="528"/>
      <c r="H79" s="529"/>
      <c r="I79" s="196">
        <v>0</v>
      </c>
    </row>
    <row r="80" spans="2:11" x14ac:dyDescent="0.35">
      <c r="B80" s="512" t="s">
        <v>2278</v>
      </c>
      <c r="C80" s="165">
        <v>1</v>
      </c>
      <c r="D80" s="171" t="s">
        <v>2279</v>
      </c>
      <c r="E80" s="191" t="s">
        <v>757</v>
      </c>
      <c r="F80" s="282"/>
      <c r="G80" s="282"/>
      <c r="H80" s="279"/>
      <c r="I80" s="196">
        <v>0</v>
      </c>
    </row>
    <row r="81" spans="2:9" x14ac:dyDescent="0.35">
      <c r="B81" s="513"/>
      <c r="C81" s="507">
        <v>2</v>
      </c>
      <c r="D81" s="509" t="s">
        <v>2280</v>
      </c>
      <c r="E81" s="513" t="s">
        <v>758</v>
      </c>
      <c r="F81" s="3" t="str">
        <f>'Маппинг со стандартами'!C327</f>
        <v>P-REQ-CR-3-1</v>
      </c>
      <c r="G81" s="3" t="str">
        <f>'Маппинг со стандартами'!E327</f>
        <v>Не выполняется</v>
      </c>
      <c r="H81" s="280">
        <f>'Маппинг со стандартами'!O327</f>
        <v>0</v>
      </c>
      <c r="I81" s="196">
        <v>0</v>
      </c>
    </row>
    <row r="82" spans="2:9" x14ac:dyDescent="0.35">
      <c r="B82" s="513"/>
      <c r="C82" s="507"/>
      <c r="D82" s="509"/>
      <c r="E82" s="513"/>
      <c r="F82" s="3" t="str">
        <f>'Маппинг со стандартами'!C349</f>
        <v>P-DEFECT-MNG-2-2</v>
      </c>
      <c r="G82" s="3" t="str">
        <f>'Маппинг со стандартами'!E349</f>
        <v>Не выполняется</v>
      </c>
      <c r="H82" s="280">
        <f>'Маппинг со стандартами'!O349</f>
        <v>0</v>
      </c>
      <c r="I82" s="196">
        <v>0</v>
      </c>
    </row>
    <row r="83" spans="2:9" ht="15" thickBot="1" x14ac:dyDescent="0.4">
      <c r="B83" s="514"/>
      <c r="C83" s="167">
        <v>3</v>
      </c>
      <c r="D83" s="173" t="s">
        <v>2281</v>
      </c>
      <c r="E83" s="193" t="s">
        <v>759</v>
      </c>
      <c r="F83" s="284"/>
      <c r="G83" s="284"/>
      <c r="H83" s="281"/>
      <c r="I83" s="196">
        <v>0</v>
      </c>
    </row>
    <row r="84" spans="2:9" x14ac:dyDescent="0.35">
      <c r="B84" s="512" t="s">
        <v>1468</v>
      </c>
      <c r="C84" s="515">
        <v>1</v>
      </c>
      <c r="D84" s="511" t="s">
        <v>2282</v>
      </c>
      <c r="E84" s="512" t="s">
        <v>1392</v>
      </c>
      <c r="F84" s="171" t="str">
        <f>'Маппинг со стандартами'!C37</f>
        <v>T-DEV-SM-0-1</v>
      </c>
      <c r="G84" s="171" t="str">
        <f>'Маппинг со стандартами'!E37</f>
        <v>Верно</v>
      </c>
      <c r="H84" s="279">
        <f>'Маппинг со стандартами'!O37</f>
        <v>0</v>
      </c>
      <c r="I84" s="196">
        <v>0</v>
      </c>
    </row>
    <row r="85" spans="2:9" x14ac:dyDescent="0.35">
      <c r="B85" s="513"/>
      <c r="C85" s="507"/>
      <c r="D85" s="509"/>
      <c r="E85" s="513"/>
      <c r="F85" s="3" t="str">
        <f>'Маппинг со стандартами'!C38</f>
        <v>T-DEV-SM-1-1</v>
      </c>
      <c r="G85" s="3" t="str">
        <f>'Маппинг со стандартами'!E38</f>
        <v>Не выполняется</v>
      </c>
      <c r="H85" s="280">
        <f>'Маппинг со стандартами'!O38</f>
        <v>0</v>
      </c>
      <c r="I85" s="196">
        <v>0</v>
      </c>
    </row>
    <row r="86" spans="2:9" x14ac:dyDescent="0.35">
      <c r="B86" s="513"/>
      <c r="C86" s="507"/>
      <c r="D86" s="509"/>
      <c r="E86" s="513"/>
      <c r="F86" s="3" t="str">
        <f>'Маппинг со стандартами'!C42</f>
        <v>T-DEV-SM-3-1</v>
      </c>
      <c r="G86" s="3" t="str">
        <f>'Маппинг со стандартами'!E42</f>
        <v>Не выполняется</v>
      </c>
      <c r="H86" s="280">
        <f>'Маппинг со стандартами'!O42</f>
        <v>0</v>
      </c>
      <c r="I86" s="196">
        <v>0</v>
      </c>
    </row>
    <row r="87" spans="2:9" x14ac:dyDescent="0.35">
      <c r="B87" s="513"/>
      <c r="C87" s="507">
        <v>2</v>
      </c>
      <c r="D87" s="509" t="s">
        <v>2283</v>
      </c>
      <c r="E87" s="513" t="s">
        <v>1401</v>
      </c>
      <c r="F87" s="3" t="str">
        <f>'Маппинг со стандартами'!C40</f>
        <v>T-DEV-SM-2-1</v>
      </c>
      <c r="G87" s="3" t="str">
        <f>'Маппинг со стандартами'!E40</f>
        <v>Не выполняется</v>
      </c>
      <c r="H87" s="280">
        <f>'Маппинг со стандартами'!O40</f>
        <v>0</v>
      </c>
      <c r="I87" s="196">
        <v>0</v>
      </c>
    </row>
    <row r="88" spans="2:9" x14ac:dyDescent="0.35">
      <c r="B88" s="513"/>
      <c r="C88" s="507"/>
      <c r="D88" s="509"/>
      <c r="E88" s="513"/>
      <c r="F88" s="3" t="str">
        <f>'Маппинг со стандартами'!C41</f>
        <v>T-DEV-SM-2-2</v>
      </c>
      <c r="G88" s="3" t="str">
        <f>'Маппинг со стандартами'!E41</f>
        <v>Не выполняется</v>
      </c>
      <c r="H88" s="280">
        <f>'Маппинг со стандартами'!O41</f>
        <v>0</v>
      </c>
      <c r="I88" s="196">
        <v>0</v>
      </c>
    </row>
    <row r="89" spans="2:9" x14ac:dyDescent="0.35">
      <c r="B89" s="513"/>
      <c r="C89" s="507"/>
      <c r="D89" s="509"/>
      <c r="E89" s="513"/>
      <c r="F89" s="3" t="str">
        <f>'Маппинг со стандартами'!C130</f>
        <v>T-CODE-SC-0-1</v>
      </c>
      <c r="G89" s="3" t="str">
        <f>'Маппинг со стандартами'!E130</f>
        <v>Верно</v>
      </c>
      <c r="H89" s="280">
        <f>'Маппинг со стандартами'!O130</f>
        <v>0</v>
      </c>
      <c r="I89" s="196">
        <v>0</v>
      </c>
    </row>
    <row r="90" spans="2:9" x14ac:dyDescent="0.35">
      <c r="B90" s="513"/>
      <c r="C90" s="507"/>
      <c r="D90" s="509"/>
      <c r="E90" s="513"/>
      <c r="F90" s="3" t="str">
        <f>'Маппинг со стандартами'!C165</f>
        <v>T-CODE-SECDN-4-1</v>
      </c>
      <c r="G90" s="3" t="str">
        <f>'Маппинг со стандартами'!E165</f>
        <v>Не выполняется</v>
      </c>
      <c r="H90" s="280">
        <f>'Маппинг со стандартами'!O165</f>
        <v>0</v>
      </c>
      <c r="I90" s="196">
        <v>0</v>
      </c>
    </row>
    <row r="91" spans="2:9" ht="15" thickBot="1" x14ac:dyDescent="0.4">
      <c r="B91" s="514"/>
      <c r="C91" s="167">
        <v>3</v>
      </c>
      <c r="D91" s="173" t="s">
        <v>2284</v>
      </c>
      <c r="E91" s="193" t="s">
        <v>1393</v>
      </c>
      <c r="F91" s="173" t="str">
        <f>'Маппинг со стандартами'!C43</f>
        <v>T-DEV-SM-3-2</v>
      </c>
      <c r="G91" s="173" t="str">
        <f>'Маппинг со стандартами'!E43</f>
        <v>Не выполняется</v>
      </c>
      <c r="H91" s="281">
        <f>'Маппинг со стандартами'!O43</f>
        <v>0</v>
      </c>
      <c r="I91" s="196">
        <v>0</v>
      </c>
    </row>
    <row r="92" spans="2:9" ht="15" thickBot="1" x14ac:dyDescent="0.4">
      <c r="B92" s="516" t="s">
        <v>1347</v>
      </c>
      <c r="C92" s="517"/>
      <c r="D92" s="517"/>
      <c r="E92" s="517"/>
      <c r="F92" s="517"/>
      <c r="G92" s="517"/>
      <c r="H92" s="518"/>
      <c r="I92" s="196">
        <v>0</v>
      </c>
    </row>
    <row r="93" spans="2:9" x14ac:dyDescent="0.35">
      <c r="B93" s="512" t="s">
        <v>2285</v>
      </c>
      <c r="C93" s="165">
        <v>1</v>
      </c>
      <c r="D93" s="171" t="s">
        <v>2286</v>
      </c>
      <c r="E93" s="191" t="s">
        <v>2403</v>
      </c>
      <c r="F93" s="282"/>
      <c r="G93" s="282"/>
      <c r="H93" s="279"/>
      <c r="I93" s="196">
        <v>0</v>
      </c>
    </row>
    <row r="94" spans="2:9" x14ac:dyDescent="0.35">
      <c r="B94" s="513"/>
      <c r="C94" s="507">
        <v>2</v>
      </c>
      <c r="D94" s="509" t="s">
        <v>2287</v>
      </c>
      <c r="E94" s="513" t="s">
        <v>1860</v>
      </c>
      <c r="F94" s="3" t="str">
        <f>'Маппинг со стандартами'!C134</f>
        <v>T-CODE-SC-2-1</v>
      </c>
      <c r="G94" s="3" t="str">
        <f>'Маппинг со стандартами'!E134</f>
        <v>Не выполняется</v>
      </c>
      <c r="H94" s="280">
        <f>'Маппинг со стандартами'!O134</f>
        <v>0</v>
      </c>
      <c r="I94" s="196">
        <v>0</v>
      </c>
    </row>
    <row r="95" spans="2:9" x14ac:dyDescent="0.35">
      <c r="B95" s="513"/>
      <c r="C95" s="507"/>
      <c r="D95" s="509"/>
      <c r="E95" s="513"/>
      <c r="F95" s="3" t="str">
        <f>'Маппинг со стандартами'!C347</f>
        <v>P-DEFECT-MNG-1-1</v>
      </c>
      <c r="G95" s="3" t="str">
        <f>'Маппинг со стандартами'!E347</f>
        <v>Не выполняется</v>
      </c>
      <c r="H95" s="280">
        <f>'Маппинг со стандартами'!O347</f>
        <v>0</v>
      </c>
      <c r="I95" s="196">
        <v>0</v>
      </c>
    </row>
    <row r="96" spans="2:9" x14ac:dyDescent="0.35">
      <c r="B96" s="513"/>
      <c r="C96" s="507"/>
      <c r="D96" s="509"/>
      <c r="E96" s="513"/>
      <c r="F96" s="3" t="str">
        <f>'Маппинг со стандартами'!C348</f>
        <v>P-DEFECT-MNG-2-1</v>
      </c>
      <c r="G96" s="3" t="str">
        <f>'Маппинг со стандартами'!E348</f>
        <v>Не выполняется</v>
      </c>
      <c r="H96" s="280">
        <f>'Маппинг со стандартами'!O348</f>
        <v>0</v>
      </c>
      <c r="I96" s="196">
        <v>0</v>
      </c>
    </row>
    <row r="97" spans="2:9" x14ac:dyDescent="0.35">
      <c r="B97" s="513"/>
      <c r="C97" s="507"/>
      <c r="D97" s="509"/>
      <c r="E97" s="513"/>
      <c r="F97" s="3" t="str">
        <f>'Маппинг со стандартами'!C350</f>
        <v>P-DEFECT-MNG-3-1</v>
      </c>
      <c r="G97" s="3" t="str">
        <f>'Маппинг со стандартами'!E350</f>
        <v>Не выполняется</v>
      </c>
      <c r="H97" s="280">
        <f>'Маппинг со стандартами'!O350</f>
        <v>0</v>
      </c>
      <c r="I97" s="196">
        <v>0</v>
      </c>
    </row>
    <row r="98" spans="2:9" x14ac:dyDescent="0.35">
      <c r="B98" s="513"/>
      <c r="C98" s="507"/>
      <c r="D98" s="509"/>
      <c r="E98" s="513"/>
      <c r="F98" s="3" t="str">
        <f>'Маппинг со стандартами'!C353</f>
        <v>P-DEFECT-MNG-4-1</v>
      </c>
      <c r="G98" s="3" t="str">
        <f>'Маппинг со стандартами'!E353</f>
        <v>Не выполняется</v>
      </c>
      <c r="H98" s="280">
        <f>'Маппинг со стандартами'!O353</f>
        <v>0</v>
      </c>
      <c r="I98" s="196">
        <v>0</v>
      </c>
    </row>
    <row r="99" spans="2:9" x14ac:dyDescent="0.35">
      <c r="B99" s="513"/>
      <c r="C99" s="507"/>
      <c r="D99" s="509"/>
      <c r="E99" s="513"/>
      <c r="F99" s="3" t="str">
        <f>'Маппинг со стандартами'!C354</f>
        <v>P-DEFECT-CNS-0-1</v>
      </c>
      <c r="G99" s="3" t="str">
        <f>'Маппинг со стандартами'!E354</f>
        <v>Верно</v>
      </c>
      <c r="H99" s="280">
        <f>'Маппинг со стандартами'!O354</f>
        <v>0</v>
      </c>
      <c r="I99" s="196">
        <v>0</v>
      </c>
    </row>
    <row r="100" spans="2:9" ht="15" thickBot="1" x14ac:dyDescent="0.4">
      <c r="B100" s="514"/>
      <c r="C100" s="167">
        <v>3</v>
      </c>
      <c r="D100" s="173" t="s">
        <v>2288</v>
      </c>
      <c r="E100" s="193" t="s">
        <v>1876</v>
      </c>
      <c r="F100" s="173" t="str">
        <f>'Маппинг со стандартами'!C351</f>
        <v>P-DEFECT-MNG-3-2</v>
      </c>
      <c r="G100" s="173" t="str">
        <f>'Маппинг со стандартами'!E351</f>
        <v>Не выполняется</v>
      </c>
      <c r="H100" s="281">
        <f>'Маппинг со стандартами'!O351</f>
        <v>0</v>
      </c>
      <c r="I100" s="196">
        <v>0</v>
      </c>
    </row>
    <row r="101" spans="2:9" ht="29" x14ac:dyDescent="0.35">
      <c r="B101" s="512" t="s">
        <v>2289</v>
      </c>
      <c r="C101" s="165">
        <v>1</v>
      </c>
      <c r="D101" s="171" t="s">
        <v>2290</v>
      </c>
      <c r="E101" s="191" t="s">
        <v>2404</v>
      </c>
      <c r="F101" s="282"/>
      <c r="G101" s="282"/>
      <c r="H101" s="279"/>
      <c r="I101" s="196">
        <v>0</v>
      </c>
    </row>
    <row r="102" spans="2:9" x14ac:dyDescent="0.35">
      <c r="B102" s="513"/>
      <c r="C102" s="166">
        <v>2</v>
      </c>
      <c r="D102" s="3" t="s">
        <v>2291</v>
      </c>
      <c r="E102" s="192" t="s">
        <v>2405</v>
      </c>
      <c r="F102" s="283"/>
      <c r="G102" s="283"/>
      <c r="H102" s="280"/>
      <c r="I102" s="196">
        <v>0</v>
      </c>
    </row>
    <row r="103" spans="2:9" ht="29.5" thickBot="1" x14ac:dyDescent="0.4">
      <c r="B103" s="514"/>
      <c r="C103" s="167">
        <v>3</v>
      </c>
      <c r="D103" s="173" t="s">
        <v>2292</v>
      </c>
      <c r="E103" s="193" t="s">
        <v>2406</v>
      </c>
      <c r="F103" s="284"/>
      <c r="G103" s="284"/>
      <c r="H103" s="281"/>
      <c r="I103" s="196">
        <v>0</v>
      </c>
    </row>
    <row r="104" spans="2:9" ht="15.5" x14ac:dyDescent="0.35">
      <c r="B104" s="521" t="s">
        <v>1339</v>
      </c>
      <c r="C104" s="522"/>
      <c r="D104" s="522"/>
      <c r="E104" s="522"/>
      <c r="F104" s="522"/>
      <c r="G104" s="522"/>
      <c r="H104" s="523"/>
      <c r="I104" s="196">
        <v>0</v>
      </c>
    </row>
    <row r="105" spans="2:9" ht="15" thickBot="1" x14ac:dyDescent="0.4">
      <c r="B105" s="516" t="s">
        <v>2293</v>
      </c>
      <c r="C105" s="517"/>
      <c r="D105" s="517"/>
      <c r="E105" s="517"/>
      <c r="F105" s="517"/>
      <c r="G105" s="517"/>
      <c r="H105" s="518"/>
      <c r="I105" s="196">
        <v>0</v>
      </c>
    </row>
    <row r="106" spans="2:9" ht="29" x14ac:dyDescent="0.35">
      <c r="B106" s="512" t="s">
        <v>2294</v>
      </c>
      <c r="C106" s="165">
        <v>1</v>
      </c>
      <c r="D106" s="171" t="s">
        <v>2295</v>
      </c>
      <c r="E106" s="191" t="s">
        <v>1874</v>
      </c>
      <c r="F106" s="171" t="str">
        <f>'Маппинг со стандартами'!C328</f>
        <v>P-REQ-CR-4-1</v>
      </c>
      <c r="G106" s="171" t="str">
        <f>'Маппинг со стандартами'!E328</f>
        <v>Не выполняется</v>
      </c>
      <c r="H106" s="279">
        <f>'Маппинг со стандартами'!O328</f>
        <v>0</v>
      </c>
      <c r="I106" s="196">
        <v>0</v>
      </c>
    </row>
    <row r="107" spans="2:9" x14ac:dyDescent="0.35">
      <c r="B107" s="513"/>
      <c r="C107" s="166">
        <v>2</v>
      </c>
      <c r="D107" s="3" t="s">
        <v>2296</v>
      </c>
      <c r="E107" s="192" t="s">
        <v>2407</v>
      </c>
      <c r="F107" s="283"/>
      <c r="G107" s="283"/>
      <c r="H107" s="280"/>
      <c r="I107" s="196">
        <v>0</v>
      </c>
    </row>
    <row r="108" spans="2:9" ht="15" thickBot="1" x14ac:dyDescent="0.4">
      <c r="B108" s="514"/>
      <c r="C108" s="167">
        <v>3</v>
      </c>
      <c r="D108" s="173" t="s">
        <v>2297</v>
      </c>
      <c r="E108" s="193" t="s">
        <v>2408</v>
      </c>
      <c r="F108" s="284"/>
      <c r="G108" s="284"/>
      <c r="H108" s="281"/>
      <c r="I108" s="196">
        <v>0</v>
      </c>
    </row>
    <row r="109" spans="2:9" ht="29" x14ac:dyDescent="0.35">
      <c r="B109" s="512" t="s">
        <v>2298</v>
      </c>
      <c r="C109" s="165">
        <v>1</v>
      </c>
      <c r="D109" s="171" t="s">
        <v>2299</v>
      </c>
      <c r="E109" s="191" t="s">
        <v>2409</v>
      </c>
      <c r="F109" s="282"/>
      <c r="G109" s="282"/>
      <c r="H109" s="279"/>
      <c r="I109" s="196">
        <v>0</v>
      </c>
    </row>
    <row r="110" spans="2:9" x14ac:dyDescent="0.35">
      <c r="B110" s="513"/>
      <c r="C110" s="166">
        <v>2</v>
      </c>
      <c r="D110" s="3" t="s">
        <v>2300</v>
      </c>
      <c r="E110" s="192" t="s">
        <v>2410</v>
      </c>
      <c r="F110" s="283"/>
      <c r="G110" s="283"/>
      <c r="H110" s="280"/>
      <c r="I110" s="196">
        <v>0</v>
      </c>
    </row>
    <row r="111" spans="2:9" ht="29.5" thickBot="1" x14ac:dyDescent="0.4">
      <c r="B111" s="514"/>
      <c r="C111" s="167">
        <v>3</v>
      </c>
      <c r="D111" s="173" t="s">
        <v>2301</v>
      </c>
      <c r="E111" s="193" t="s">
        <v>2411</v>
      </c>
      <c r="F111" s="284"/>
      <c r="G111" s="284"/>
      <c r="H111" s="281"/>
      <c r="I111" s="196">
        <v>0</v>
      </c>
    </row>
    <row r="112" spans="2:9" ht="15" thickBot="1" x14ac:dyDescent="0.4">
      <c r="B112" s="516" t="s">
        <v>2302</v>
      </c>
      <c r="C112" s="517"/>
      <c r="D112" s="517"/>
      <c r="E112" s="517"/>
      <c r="F112" s="517"/>
      <c r="G112" s="517"/>
      <c r="H112" s="518"/>
      <c r="I112" s="196">
        <v>0</v>
      </c>
    </row>
    <row r="113" spans="2:9" x14ac:dyDescent="0.35">
      <c r="B113" s="512" t="s">
        <v>2303</v>
      </c>
      <c r="C113" s="515">
        <v>1</v>
      </c>
      <c r="D113" s="519" t="s">
        <v>2304</v>
      </c>
      <c r="E113" s="512" t="s">
        <v>1404</v>
      </c>
      <c r="F113" s="171" t="str">
        <f>'Маппинг со стандартами'!C192</f>
        <v>T-PREPROD-SECTEST-1-1</v>
      </c>
      <c r="G113" s="171" t="str">
        <f>'Маппинг со стандартами'!E192</f>
        <v>Не выполняется</v>
      </c>
      <c r="H113" s="279">
        <f>'Маппинг со стандартами'!O192</f>
        <v>0</v>
      </c>
      <c r="I113" s="196">
        <v>0</v>
      </c>
    </row>
    <row r="114" spans="2:9" x14ac:dyDescent="0.35">
      <c r="B114" s="513"/>
      <c r="C114" s="507"/>
      <c r="D114" s="520"/>
      <c r="E114" s="513"/>
      <c r="F114" s="3" t="str">
        <f>'Маппинг со стандартами'!C194</f>
        <v>T-PREPROD-SECTEST-2-2</v>
      </c>
      <c r="G114" s="3" t="str">
        <f>'Маппинг со стандартами'!E194</f>
        <v>Не выполняется</v>
      </c>
      <c r="H114" s="280">
        <f>'Маппинг со стандартами'!O194</f>
        <v>0</v>
      </c>
      <c r="I114" s="196">
        <v>0</v>
      </c>
    </row>
    <row r="115" spans="2:9" ht="29" x14ac:dyDescent="0.35">
      <c r="B115" s="513"/>
      <c r="C115" s="166">
        <v>2</v>
      </c>
      <c r="D115" s="3" t="s">
        <v>2305</v>
      </c>
      <c r="E115" s="192" t="s">
        <v>2421</v>
      </c>
      <c r="F115" s="283"/>
      <c r="G115" s="283"/>
      <c r="H115" s="280"/>
      <c r="I115" s="196">
        <v>0</v>
      </c>
    </row>
    <row r="116" spans="2:9" x14ac:dyDescent="0.35">
      <c r="B116" s="513"/>
      <c r="C116" s="507">
        <v>3</v>
      </c>
      <c r="D116" s="520" t="s">
        <v>2306</v>
      </c>
      <c r="E116" s="513" t="s">
        <v>1859</v>
      </c>
      <c r="F116" s="3" t="str">
        <f>'Маппинг со стандартами'!C76</f>
        <v>T-DEV-SRC-0-1</v>
      </c>
      <c r="G116" s="3" t="str">
        <f>'Маппинг со стандартами'!E76</f>
        <v>Верно</v>
      </c>
      <c r="H116" s="280">
        <f>'Маппинг со стандартами'!O76</f>
        <v>0</v>
      </c>
      <c r="I116" s="196">
        <v>0</v>
      </c>
    </row>
    <row r="117" spans="2:9" ht="15" thickBot="1" x14ac:dyDescent="0.4">
      <c r="B117" s="513"/>
      <c r="C117" s="507"/>
      <c r="D117" s="520"/>
      <c r="E117" s="514"/>
      <c r="F117" s="3" t="str">
        <f>'Маппинг со стандартами'!C195</f>
        <v>T-PREPROD-SECTEST-3-1</v>
      </c>
      <c r="G117" s="3" t="str">
        <f>'Маппинг со стандартами'!E195</f>
        <v>Не выполняется</v>
      </c>
      <c r="H117" s="280">
        <f>'Маппинг со стандартами'!O195</f>
        <v>0</v>
      </c>
      <c r="I117" s="196">
        <v>0</v>
      </c>
    </row>
    <row r="118" spans="2:9" x14ac:dyDescent="0.35">
      <c r="B118" s="512" t="s">
        <v>2307</v>
      </c>
      <c r="C118" s="165">
        <v>1</v>
      </c>
      <c r="D118" s="171" t="s">
        <v>2308</v>
      </c>
      <c r="E118" s="191" t="s">
        <v>2422</v>
      </c>
      <c r="F118" s="282"/>
      <c r="G118" s="282"/>
      <c r="H118" s="279"/>
      <c r="I118" s="196">
        <v>0</v>
      </c>
    </row>
    <row r="119" spans="2:9" ht="29" customHeight="1" x14ac:dyDescent="0.35">
      <c r="B119" s="513"/>
      <c r="C119" s="507">
        <v>2</v>
      </c>
      <c r="D119" s="509" t="s">
        <v>2309</v>
      </c>
      <c r="E119" s="513" t="s">
        <v>1405</v>
      </c>
      <c r="F119" s="3" t="str">
        <f>'Маппинг со стандартами'!C180</f>
        <v>T-PREPROD-DAST-3-3</v>
      </c>
      <c r="G119" s="3" t="str">
        <f>'Маппинг со стандартами'!E180</f>
        <v>Не выполняется</v>
      </c>
      <c r="H119" s="280">
        <f>'Маппинг со стандартами'!O180</f>
        <v>0</v>
      </c>
      <c r="I119" s="196">
        <v>0</v>
      </c>
    </row>
    <row r="120" spans="2:9" x14ac:dyDescent="0.35">
      <c r="B120" s="513"/>
      <c r="C120" s="507"/>
      <c r="D120" s="509"/>
      <c r="E120" s="513"/>
      <c r="F120" s="3" t="str">
        <f>'Маппинг со стандартами'!C313</f>
        <v>P-REQ-TM-4-1</v>
      </c>
      <c r="G120" s="3" t="str">
        <f>'Маппинг со стандартами'!E313</f>
        <v>Не выполняется</v>
      </c>
      <c r="H120" s="280">
        <f>'Маппинг со стандартами'!O313</f>
        <v>0</v>
      </c>
      <c r="I120" s="196">
        <v>0</v>
      </c>
    </row>
    <row r="121" spans="2:9" x14ac:dyDescent="0.35">
      <c r="B121" s="513"/>
      <c r="C121" s="507"/>
      <c r="D121" s="509"/>
      <c r="E121" s="513"/>
      <c r="F121" s="3" t="str">
        <f>'Маппинг со стандартами'!C326</f>
        <v>P-REQ-CR-2-1</v>
      </c>
      <c r="G121" s="3" t="str">
        <f>'Маппинг со стандартами'!E326</f>
        <v>Не выполняется</v>
      </c>
      <c r="H121" s="280">
        <f>'Маппинг со стандартами'!O326</f>
        <v>0</v>
      </c>
      <c r="I121" s="196">
        <v>0</v>
      </c>
    </row>
    <row r="122" spans="2:9" ht="15" thickBot="1" x14ac:dyDescent="0.4">
      <c r="B122" s="514"/>
      <c r="C122" s="167">
        <v>3</v>
      </c>
      <c r="D122" s="173" t="s">
        <v>2310</v>
      </c>
      <c r="E122" s="193" t="s">
        <v>2423</v>
      </c>
      <c r="F122" s="284"/>
      <c r="G122" s="284"/>
      <c r="H122" s="281"/>
      <c r="I122" s="196">
        <v>0</v>
      </c>
    </row>
    <row r="123" spans="2:9" ht="15" thickBot="1" x14ac:dyDescent="0.4">
      <c r="B123" s="516" t="s">
        <v>1348</v>
      </c>
      <c r="C123" s="517"/>
      <c r="D123" s="517"/>
      <c r="E123" s="517"/>
      <c r="F123" s="517"/>
      <c r="G123" s="517"/>
      <c r="H123" s="518"/>
      <c r="I123" s="196">
        <v>0</v>
      </c>
    </row>
    <row r="124" spans="2:9" x14ac:dyDescent="0.35">
      <c r="B124" s="512" t="s">
        <v>2311</v>
      </c>
      <c r="C124" s="515">
        <v>1</v>
      </c>
      <c r="D124" s="511" t="s">
        <v>2312</v>
      </c>
      <c r="E124" s="512" t="s">
        <v>1395</v>
      </c>
      <c r="F124" s="171" t="str">
        <f>'Маппинг со стандартами'!C119</f>
        <v>T-CODE-SST-0-1</v>
      </c>
      <c r="G124" s="171" t="str">
        <f>'Маппинг со стандартами'!E119</f>
        <v>Верно</v>
      </c>
      <c r="H124" s="279">
        <f>'Маппинг со стандартами'!O119</f>
        <v>0</v>
      </c>
      <c r="I124" s="196">
        <v>0</v>
      </c>
    </row>
    <row r="125" spans="2:9" x14ac:dyDescent="0.35">
      <c r="B125" s="513"/>
      <c r="C125" s="507"/>
      <c r="D125" s="509"/>
      <c r="E125" s="513"/>
      <c r="F125" s="3" t="str">
        <f>'Маппинг со стандартами'!C120</f>
        <v>T-CODE-SST-1-1</v>
      </c>
      <c r="G125" s="3" t="str">
        <f>'Маппинг со стандартами'!E120</f>
        <v>Не выполняется</v>
      </c>
      <c r="H125" s="280">
        <f>'Маппинг со стандартами'!O120</f>
        <v>0</v>
      </c>
      <c r="I125" s="196">
        <v>0</v>
      </c>
    </row>
    <row r="126" spans="2:9" x14ac:dyDescent="0.35">
      <c r="B126" s="513"/>
      <c r="C126" s="507"/>
      <c r="D126" s="509"/>
      <c r="E126" s="513"/>
      <c r="F126" s="3" t="str">
        <f>'Маппинг со стандартами'!C121</f>
        <v>T-CODE-SST-1-2</v>
      </c>
      <c r="G126" s="3" t="str">
        <f>'Маппинг со стандартами'!E121</f>
        <v>Не выполняется</v>
      </c>
      <c r="H126" s="280">
        <f>'Маппинг со стандартами'!O121</f>
        <v>0</v>
      </c>
      <c r="I126" s="196">
        <v>0</v>
      </c>
    </row>
    <row r="127" spans="2:9" x14ac:dyDescent="0.35">
      <c r="B127" s="513"/>
      <c r="C127" s="507"/>
      <c r="D127" s="509"/>
      <c r="E127" s="513"/>
      <c r="F127" s="3" t="str">
        <f>'Маппинг со стандартами'!C126</f>
        <v>T-CODE-SST-3-1</v>
      </c>
      <c r="G127" s="3" t="str">
        <f>'Маппинг со стандартами'!E126</f>
        <v>Не выполняется</v>
      </c>
      <c r="H127" s="280">
        <f>'Маппинг со стандартами'!O126</f>
        <v>0</v>
      </c>
      <c r="I127" s="196">
        <v>0</v>
      </c>
    </row>
    <row r="128" spans="2:9" x14ac:dyDescent="0.35">
      <c r="B128" s="513"/>
      <c r="C128" s="507"/>
      <c r="D128" s="509"/>
      <c r="E128" s="513"/>
      <c r="F128" s="3" t="str">
        <f>'Маппинг со стандартами'!C171</f>
        <v>T-PREPROD-DAST-0-1</v>
      </c>
      <c r="G128" s="3" t="str">
        <f>'Маппинг со стандартами'!E171</f>
        <v>Верно</v>
      </c>
      <c r="H128" s="280">
        <f>'Маппинг со стандартами'!O171</f>
        <v>0</v>
      </c>
      <c r="I128" s="196">
        <v>0</v>
      </c>
    </row>
    <row r="129" spans="2:9" x14ac:dyDescent="0.35">
      <c r="B129" s="513"/>
      <c r="C129" s="507"/>
      <c r="D129" s="509"/>
      <c r="E129" s="513"/>
      <c r="F129" s="3" t="str">
        <f>'Маппинг со стандартами'!C172</f>
        <v>T-PREPROD-DAST-1-1</v>
      </c>
      <c r="G129" s="3" t="str">
        <f>'Маппинг со стандартами'!E172</f>
        <v>Не выполняется</v>
      </c>
      <c r="H129" s="280">
        <f>'Маппинг со стандартами'!O172</f>
        <v>0</v>
      </c>
      <c r="I129" s="196">
        <v>0</v>
      </c>
    </row>
    <row r="130" spans="2:9" x14ac:dyDescent="0.35">
      <c r="B130" s="513"/>
      <c r="C130" s="507"/>
      <c r="D130" s="509"/>
      <c r="E130" s="513"/>
      <c r="F130" s="3" t="str">
        <f>'Маппинг со стандартами'!C183</f>
        <v>T-PREPROD-DAST-4-2</v>
      </c>
      <c r="G130" s="3" t="str">
        <f>'Маппинг со стандартами'!E183</f>
        <v>Не выполняется</v>
      </c>
      <c r="H130" s="280">
        <f>'Маппинг со стандартами'!O183</f>
        <v>0</v>
      </c>
      <c r="I130" s="196">
        <v>0</v>
      </c>
    </row>
    <row r="131" spans="2:9" x14ac:dyDescent="0.35">
      <c r="B131" s="513"/>
      <c r="C131" s="507"/>
      <c r="D131" s="509"/>
      <c r="E131" s="513"/>
      <c r="F131" s="3" t="str">
        <f>'Маппинг со стандартами'!C191</f>
        <v>T-PREPROD-SECTEST-0-1</v>
      </c>
      <c r="G131" s="3" t="str">
        <f>'Маппинг со стандартами'!E191</f>
        <v>Верно</v>
      </c>
      <c r="H131" s="280">
        <f>'Маппинг со стандартами'!O191</f>
        <v>0</v>
      </c>
      <c r="I131" s="196">
        <v>0</v>
      </c>
    </row>
    <row r="132" spans="2:9" ht="29" customHeight="1" x14ac:dyDescent="0.35">
      <c r="B132" s="513"/>
      <c r="C132" s="507">
        <v>2</v>
      </c>
      <c r="D132" s="509" t="s">
        <v>2313</v>
      </c>
      <c r="E132" s="513" t="s">
        <v>1397</v>
      </c>
      <c r="F132" s="3" t="str">
        <f>'Маппинг со стандартами'!C122</f>
        <v>T-CODE-SST-2-1</v>
      </c>
      <c r="G132" s="3" t="str">
        <f>'Маппинг со стандартами'!E122</f>
        <v>Не выполняется</v>
      </c>
      <c r="H132" s="280">
        <f>'Маппинг со стандартами'!O122</f>
        <v>0</v>
      </c>
      <c r="I132" s="196">
        <v>0</v>
      </c>
    </row>
    <row r="133" spans="2:9" x14ac:dyDescent="0.35">
      <c r="B133" s="513"/>
      <c r="C133" s="507"/>
      <c r="D133" s="509"/>
      <c r="E133" s="513"/>
      <c r="F133" s="3" t="str">
        <f>'Маппинг со стандартами'!C123</f>
        <v>T-CODE-SST-2-2</v>
      </c>
      <c r="G133" s="3" t="str">
        <f>'Маппинг со стандартами'!E123</f>
        <v>Не выполняется</v>
      </c>
      <c r="H133" s="280">
        <f>'Маппинг со стандартами'!O123</f>
        <v>0</v>
      </c>
      <c r="I133" s="196">
        <v>0</v>
      </c>
    </row>
    <row r="134" spans="2:9" x14ac:dyDescent="0.35">
      <c r="B134" s="513"/>
      <c r="C134" s="507"/>
      <c r="D134" s="509"/>
      <c r="E134" s="513"/>
      <c r="F134" s="3" t="str">
        <f>'Маппинг со стандартами'!C127</f>
        <v>T-CODE-SST-3-2</v>
      </c>
      <c r="G134" s="3" t="str">
        <f>'Маппинг со стандартами'!E127</f>
        <v>Не выполняется</v>
      </c>
      <c r="H134" s="280">
        <f>'Маппинг со стандартами'!O127</f>
        <v>0</v>
      </c>
      <c r="I134" s="196">
        <v>0</v>
      </c>
    </row>
    <row r="135" spans="2:9" x14ac:dyDescent="0.35">
      <c r="B135" s="513"/>
      <c r="C135" s="507"/>
      <c r="D135" s="509"/>
      <c r="E135" s="513"/>
      <c r="F135" s="3" t="str">
        <f>'Маппинг со стандартами'!C174</f>
        <v>T-PREPROD-DAST-2-1</v>
      </c>
      <c r="G135" s="3" t="str">
        <f>'Маппинг со стандартами'!E174</f>
        <v>Не выполняется</v>
      </c>
      <c r="H135" s="280">
        <f>'Маппинг со стандартами'!O174</f>
        <v>0</v>
      </c>
      <c r="I135" s="196">
        <v>0</v>
      </c>
    </row>
    <row r="136" spans="2:9" x14ac:dyDescent="0.35">
      <c r="B136" s="513"/>
      <c r="C136" s="507"/>
      <c r="D136" s="509"/>
      <c r="E136" s="513"/>
      <c r="F136" s="3" t="str">
        <f>'Маппинг со стандартами'!C179</f>
        <v>T-PREPROD-DAST-3-2</v>
      </c>
      <c r="G136" s="3" t="str">
        <f>'Маппинг со стандартами'!E179</f>
        <v>Не выполняется</v>
      </c>
      <c r="H136" s="280">
        <f>'Маппинг со стандартами'!O179</f>
        <v>0</v>
      </c>
      <c r="I136" s="196">
        <v>0</v>
      </c>
    </row>
    <row r="137" spans="2:9" x14ac:dyDescent="0.35">
      <c r="B137" s="513"/>
      <c r="C137" s="507">
        <v>3</v>
      </c>
      <c r="D137" s="509" t="s">
        <v>2314</v>
      </c>
      <c r="E137" s="513" t="s">
        <v>1396</v>
      </c>
      <c r="F137" s="3" t="str">
        <f>'Маппинг со стандартами'!C124</f>
        <v>T-CODE-SST-2-3</v>
      </c>
      <c r="G137" s="3" t="str">
        <f>'Маппинг со стандартами'!E124</f>
        <v>Не выполняется</v>
      </c>
      <c r="H137" s="280">
        <f>'Маппинг со стандартами'!O124</f>
        <v>0</v>
      </c>
      <c r="I137" s="196">
        <v>0</v>
      </c>
    </row>
    <row r="138" spans="2:9" x14ac:dyDescent="0.35">
      <c r="B138" s="513"/>
      <c r="C138" s="507"/>
      <c r="D138" s="509"/>
      <c r="E138" s="513"/>
      <c r="F138" s="3" t="str">
        <f>'Маппинг со стандартами'!C177</f>
        <v>T-PREPROD-DAST-2-4</v>
      </c>
      <c r="G138" s="3" t="str">
        <f>'Маппинг со стандартами'!E177</f>
        <v>Не выполняется</v>
      </c>
      <c r="H138" s="280">
        <f>'Маппинг со стандартами'!O177</f>
        <v>0</v>
      </c>
      <c r="I138" s="196">
        <v>0</v>
      </c>
    </row>
    <row r="139" spans="2:9" ht="15" thickBot="1" x14ac:dyDescent="0.4">
      <c r="B139" s="514"/>
      <c r="C139" s="508"/>
      <c r="D139" s="510"/>
      <c r="E139" s="514"/>
      <c r="F139" s="173" t="str">
        <f>'Маппинг со стандартами'!C137</f>
        <v>T-CODE-SC-2-4</v>
      </c>
      <c r="G139" s="173" t="str">
        <f>'Маппинг со стандартами'!E137</f>
        <v>Не выполняется</v>
      </c>
      <c r="H139" s="281">
        <f>'Маппинг со стандартами'!O137</f>
        <v>0</v>
      </c>
      <c r="I139" s="196">
        <v>0</v>
      </c>
    </row>
    <row r="140" spans="2:9" x14ac:dyDescent="0.35">
      <c r="B140" s="512" t="s">
        <v>2315</v>
      </c>
      <c r="C140" s="165">
        <v>1</v>
      </c>
      <c r="D140" s="171" t="s">
        <v>2316</v>
      </c>
      <c r="E140" s="191" t="s">
        <v>1403</v>
      </c>
      <c r="F140" s="171" t="str">
        <f>'Маппинг со стандартами'!C184</f>
        <v>T-PREPROD-DAST-4-3</v>
      </c>
      <c r="G140" s="171" t="str">
        <f>'Маппинг со стандартами'!E184</f>
        <v>Не выполняется</v>
      </c>
      <c r="H140" s="279">
        <f>'Маппинг со стандартами'!O184</f>
        <v>0</v>
      </c>
      <c r="I140" s="196">
        <v>0</v>
      </c>
    </row>
    <row r="141" spans="2:9" x14ac:dyDescent="0.35">
      <c r="B141" s="513"/>
      <c r="C141" s="507">
        <v>2</v>
      </c>
      <c r="D141" s="509" t="s">
        <v>2317</v>
      </c>
      <c r="E141" s="513" t="s">
        <v>1402</v>
      </c>
      <c r="F141" s="3" t="str">
        <f>'Маппинг со стандартами'!C185</f>
        <v>T-PREPROD-PENTEST-0-1</v>
      </c>
      <c r="G141" s="3" t="str">
        <f>'Маппинг со стандартами'!E185</f>
        <v>Верно</v>
      </c>
      <c r="H141" s="280">
        <f>'Маппинг со стандартами'!O185</f>
        <v>0</v>
      </c>
      <c r="I141" s="196">
        <v>0</v>
      </c>
    </row>
    <row r="142" spans="2:9" x14ac:dyDescent="0.35">
      <c r="B142" s="513"/>
      <c r="C142" s="507"/>
      <c r="D142" s="509"/>
      <c r="E142" s="513"/>
      <c r="F142" s="3" t="str">
        <f>'Маппинг со стандартами'!C186</f>
        <v>T-PREPROD-PENTEST-1-1</v>
      </c>
      <c r="G142" s="3" t="str">
        <f>'Маппинг со стандартами'!E186</f>
        <v>Не выполняется</v>
      </c>
      <c r="H142" s="280">
        <f>'Маппинг со стандартами'!O186</f>
        <v>0</v>
      </c>
      <c r="I142" s="196">
        <v>0</v>
      </c>
    </row>
    <row r="143" spans="2:9" x14ac:dyDescent="0.35">
      <c r="B143" s="513"/>
      <c r="C143" s="507"/>
      <c r="D143" s="509"/>
      <c r="E143" s="513"/>
      <c r="F143" s="3" t="str">
        <f>'Маппинг со стандартами'!C187</f>
        <v>T-PREPROD-PENTEST-1-2</v>
      </c>
      <c r="G143" s="3" t="str">
        <f>'Маппинг со стандартами'!E187</f>
        <v>Не выполняется</v>
      </c>
      <c r="H143" s="280">
        <f>'Маппинг со стандартами'!O187</f>
        <v>0</v>
      </c>
      <c r="I143" s="196">
        <v>0</v>
      </c>
    </row>
    <row r="144" spans="2:9" x14ac:dyDescent="0.35">
      <c r="B144" s="513"/>
      <c r="C144" s="507"/>
      <c r="D144" s="509"/>
      <c r="E144" s="513"/>
      <c r="F144" s="3" t="str">
        <f>'Маппинг со стандартами'!C188</f>
        <v>T-PREPROD-PENTEST-1-3</v>
      </c>
      <c r="G144" s="3" t="str">
        <f>'Маппинг со стандартами'!E188</f>
        <v>Не выполняется</v>
      </c>
      <c r="H144" s="280">
        <f>'Маппинг со стандартами'!O188</f>
        <v>0</v>
      </c>
      <c r="I144" s="196">
        <v>0</v>
      </c>
    </row>
    <row r="145" spans="2:9" x14ac:dyDescent="0.35">
      <c r="B145" s="513"/>
      <c r="C145" s="507"/>
      <c r="D145" s="509"/>
      <c r="E145" s="513"/>
      <c r="F145" s="3" t="str">
        <f>'Маппинг со стандартами'!C326</f>
        <v>P-REQ-CR-2-1</v>
      </c>
      <c r="G145" s="3" t="str">
        <f>'Маппинг со стандартами'!E326</f>
        <v>Не выполняется</v>
      </c>
      <c r="H145" s="280">
        <f>'Маппинг со стандартами'!O326</f>
        <v>0</v>
      </c>
      <c r="I145" s="196">
        <v>0</v>
      </c>
    </row>
    <row r="146" spans="2:9" ht="15" thickBot="1" x14ac:dyDescent="0.4">
      <c r="B146" s="514"/>
      <c r="C146" s="167">
        <v>3</v>
      </c>
      <c r="D146" s="173" t="s">
        <v>2318</v>
      </c>
      <c r="E146" s="193" t="s">
        <v>2420</v>
      </c>
      <c r="F146" s="284"/>
      <c r="G146" s="284"/>
      <c r="H146" s="281"/>
      <c r="I146" s="196">
        <v>0</v>
      </c>
    </row>
    <row r="147" spans="2:9" ht="15.5" x14ac:dyDescent="0.35">
      <c r="B147" s="521" t="s">
        <v>1340</v>
      </c>
      <c r="C147" s="522"/>
      <c r="D147" s="522"/>
      <c r="E147" s="522"/>
      <c r="F147" s="522"/>
      <c r="G147" s="522"/>
      <c r="H147" s="523"/>
      <c r="I147" s="196">
        <v>0</v>
      </c>
    </row>
    <row r="148" spans="2:9" ht="15" thickBot="1" x14ac:dyDescent="0.4">
      <c r="B148" s="516" t="s">
        <v>2319</v>
      </c>
      <c r="C148" s="517"/>
      <c r="D148" s="517"/>
      <c r="E148" s="517"/>
      <c r="F148" s="517"/>
      <c r="G148" s="517"/>
      <c r="H148" s="518"/>
      <c r="I148" s="196">
        <v>0</v>
      </c>
    </row>
    <row r="149" spans="2:9" x14ac:dyDescent="0.35">
      <c r="B149" s="512" t="s">
        <v>2320</v>
      </c>
      <c r="C149" s="165">
        <v>1</v>
      </c>
      <c r="D149" s="171" t="s">
        <v>2321</v>
      </c>
      <c r="E149" s="191" t="s">
        <v>2416</v>
      </c>
      <c r="F149" s="282"/>
      <c r="G149" s="282"/>
      <c r="H149" s="279"/>
      <c r="I149" s="196">
        <v>0</v>
      </c>
    </row>
    <row r="150" spans="2:9" x14ac:dyDescent="0.35">
      <c r="B150" s="513"/>
      <c r="C150" s="507">
        <v>2</v>
      </c>
      <c r="D150" s="509" t="s">
        <v>2322</v>
      </c>
      <c r="E150" s="513" t="s">
        <v>1399</v>
      </c>
      <c r="F150" s="3" t="str">
        <f>'Маппинг со стандартами'!C39</f>
        <v>T-DEV-SM-1-2</v>
      </c>
      <c r="G150" s="3" t="str">
        <f>'Маппинг со стандартами'!E39</f>
        <v>Не выполняется</v>
      </c>
      <c r="H150" s="280">
        <f>'Маппинг со стандартами'!O39</f>
        <v>0</v>
      </c>
      <c r="I150" s="196">
        <v>0</v>
      </c>
    </row>
    <row r="151" spans="2:9" x14ac:dyDescent="0.35">
      <c r="B151" s="513"/>
      <c r="C151" s="507"/>
      <c r="D151" s="509"/>
      <c r="E151" s="513"/>
      <c r="F151" s="3" t="str">
        <f>'Маппинг со стандартами'!C158</f>
        <v>T-CODE-SECDN-1-4</v>
      </c>
      <c r="G151" s="3" t="str">
        <f>'Маппинг со стандартами'!E158</f>
        <v>Не выполняется</v>
      </c>
      <c r="H151" s="280">
        <f>'Маппинг со стандартами'!O158</f>
        <v>0</v>
      </c>
      <c r="I151" s="196">
        <v>0</v>
      </c>
    </row>
    <row r="152" spans="2:9" ht="15" thickBot="1" x14ac:dyDescent="0.4">
      <c r="B152" s="514"/>
      <c r="C152" s="167">
        <v>3</v>
      </c>
      <c r="D152" s="173" t="s">
        <v>2323</v>
      </c>
      <c r="E152" s="193" t="s">
        <v>2417</v>
      </c>
      <c r="F152" s="284"/>
      <c r="G152" s="284"/>
      <c r="H152" s="281"/>
      <c r="I152" s="196">
        <v>0</v>
      </c>
    </row>
    <row r="153" spans="2:9" x14ac:dyDescent="0.35">
      <c r="B153" s="512" t="s">
        <v>2324</v>
      </c>
      <c r="C153" s="165">
        <v>1</v>
      </c>
      <c r="D153" s="171" t="s">
        <v>2325</v>
      </c>
      <c r="E153" s="191" t="s">
        <v>2418</v>
      </c>
      <c r="F153" s="282"/>
      <c r="G153" s="282"/>
      <c r="H153" s="279"/>
      <c r="I153" s="196">
        <v>0</v>
      </c>
    </row>
    <row r="154" spans="2:9" x14ac:dyDescent="0.35">
      <c r="B154" s="513"/>
      <c r="C154" s="166">
        <v>2</v>
      </c>
      <c r="D154" s="3" t="s">
        <v>2326</v>
      </c>
      <c r="E154" s="192" t="s">
        <v>1400</v>
      </c>
      <c r="F154" s="3" t="str">
        <f>'Маппинг со стандартами'!C161</f>
        <v>T-CODE-SECDN-2-3</v>
      </c>
      <c r="G154" s="3" t="str">
        <f>'Маппинг со стандартами'!E161</f>
        <v>Не выполняется</v>
      </c>
      <c r="H154" s="280">
        <f>'Маппинг со стандартами'!O161</f>
        <v>0</v>
      </c>
      <c r="I154" s="196">
        <v>0</v>
      </c>
    </row>
    <row r="155" spans="2:9" ht="15" thickBot="1" x14ac:dyDescent="0.4">
      <c r="B155" s="514"/>
      <c r="C155" s="167">
        <v>3</v>
      </c>
      <c r="D155" s="173" t="s">
        <v>2327</v>
      </c>
      <c r="E155" s="193" t="s">
        <v>2419</v>
      </c>
      <c r="F155" s="284"/>
      <c r="G155" s="284"/>
      <c r="H155" s="281"/>
      <c r="I155" s="196">
        <v>0</v>
      </c>
    </row>
    <row r="156" spans="2:9" ht="15" thickBot="1" x14ac:dyDescent="0.4">
      <c r="B156" s="516" t="s">
        <v>2328</v>
      </c>
      <c r="C156" s="517"/>
      <c r="D156" s="517"/>
      <c r="E156" s="517"/>
      <c r="F156" s="517"/>
      <c r="G156" s="517"/>
      <c r="H156" s="518"/>
      <c r="I156" s="196">
        <v>0</v>
      </c>
    </row>
    <row r="157" spans="2:9" x14ac:dyDescent="0.35">
      <c r="B157" s="512" t="s">
        <v>2329</v>
      </c>
      <c r="C157" s="515">
        <v>1</v>
      </c>
      <c r="D157" s="511" t="s">
        <v>2330</v>
      </c>
      <c r="E157" s="512" t="s">
        <v>1855</v>
      </c>
      <c r="F157" s="171" t="str">
        <f>'Маппинг со стандартами'!C7</f>
        <v>T-ADI-DEP-1-4</v>
      </c>
      <c r="G157" s="171" t="str">
        <f>'Маппинг со стандартами'!E7</f>
        <v>Не выполняется</v>
      </c>
      <c r="H157" s="279">
        <f>'Маппинг со стандартами'!O7</f>
        <v>0</v>
      </c>
      <c r="I157" s="196">
        <v>0</v>
      </c>
    </row>
    <row r="158" spans="2:9" x14ac:dyDescent="0.35">
      <c r="B158" s="513"/>
      <c r="C158" s="507"/>
      <c r="D158" s="509"/>
      <c r="E158" s="513"/>
      <c r="F158" s="3" t="str">
        <f>'Маппинг со стандартами'!C329</f>
        <v>P-REQ-STDR-App-0-1</v>
      </c>
      <c r="G158" s="3" t="str">
        <f>'Маппинг со стандартами'!E329</f>
        <v>Верно</v>
      </c>
      <c r="H158" s="280">
        <f>'Маппинг со стандартами'!O329</f>
        <v>0</v>
      </c>
      <c r="I158" s="196">
        <v>0</v>
      </c>
    </row>
    <row r="159" spans="2:9" x14ac:dyDescent="0.35">
      <c r="B159" s="513"/>
      <c r="C159" s="507"/>
      <c r="D159" s="509"/>
      <c r="E159" s="513"/>
      <c r="F159" s="3" t="str">
        <f>'Маппинг со стандартами'!C330</f>
        <v>P-REQ-STDR-App-1-1</v>
      </c>
      <c r="G159" s="3" t="str">
        <f>'Маппинг со стандартами'!E330</f>
        <v>Не выполняется</v>
      </c>
      <c r="H159" s="280">
        <f>'Маппинг со стандартами'!O330</f>
        <v>0</v>
      </c>
      <c r="I159" s="196">
        <v>0</v>
      </c>
    </row>
    <row r="160" spans="2:9" x14ac:dyDescent="0.35">
      <c r="B160" s="513"/>
      <c r="C160" s="507"/>
      <c r="D160" s="509"/>
      <c r="E160" s="513"/>
      <c r="F160" s="3" t="str">
        <f>'Маппинг со стандартами'!C332</f>
        <v>P-REQ-STDR-App-2-1</v>
      </c>
      <c r="G160" s="3" t="str">
        <f>'Маппинг со стандартами'!E332</f>
        <v>Не выполняется</v>
      </c>
      <c r="H160" s="280">
        <f>'Маппинг со стандартами'!O332</f>
        <v>0</v>
      </c>
      <c r="I160" s="196">
        <v>0</v>
      </c>
    </row>
    <row r="161" spans="2:9" x14ac:dyDescent="0.35">
      <c r="B161" s="513"/>
      <c r="C161" s="166">
        <v>2</v>
      </c>
      <c r="D161" s="3" t="s">
        <v>2331</v>
      </c>
      <c r="E161" s="192" t="s">
        <v>1875</v>
      </c>
      <c r="F161" s="3" t="str">
        <f>'Маппинг со стандартами'!C333</f>
        <v>P-REQ-STDR-App-3-1</v>
      </c>
      <c r="G161" s="3" t="str">
        <f>'Маппинг со стандартами'!E333</f>
        <v>Не выполняется</v>
      </c>
      <c r="H161" s="280">
        <f>'Маппинг со стандартами'!O333</f>
        <v>0</v>
      </c>
      <c r="I161" s="196">
        <v>0</v>
      </c>
    </row>
    <row r="162" spans="2:9" x14ac:dyDescent="0.35">
      <c r="B162" s="513"/>
      <c r="C162" s="507">
        <v>3</v>
      </c>
      <c r="D162" s="509" t="s">
        <v>2332</v>
      </c>
      <c r="E162" s="513" t="s">
        <v>1865</v>
      </c>
      <c r="F162" s="3" t="str">
        <f>'Маппинг со стандартами'!C208</f>
        <v>T-PREPROD-MANSEC-0-1</v>
      </c>
      <c r="G162" s="3" t="str">
        <f>'Маппинг со стандартами'!E208</f>
        <v>Верно</v>
      </c>
      <c r="H162" s="280">
        <f>'Маппинг со стандартами'!O208</f>
        <v>0</v>
      </c>
      <c r="I162" s="196">
        <v>0</v>
      </c>
    </row>
    <row r="163" spans="2:9" ht="15" thickBot="1" x14ac:dyDescent="0.4">
      <c r="B163" s="514"/>
      <c r="C163" s="508"/>
      <c r="D163" s="510"/>
      <c r="E163" s="514"/>
      <c r="F163" s="173" t="str">
        <f>'Маппинг со стандартами'!C335</f>
        <v>P-REQ-STDR-App-4-1</v>
      </c>
      <c r="G163" s="173" t="str">
        <f>'Маппинг со стандартами'!E335</f>
        <v>Не выполняется</v>
      </c>
      <c r="H163" s="281">
        <f>'Маппинг со стандартами'!O335</f>
        <v>0</v>
      </c>
      <c r="I163" s="196">
        <v>0</v>
      </c>
    </row>
    <row r="164" spans="2:9" x14ac:dyDescent="0.35">
      <c r="B164" s="512" t="s">
        <v>2333</v>
      </c>
      <c r="C164" s="165">
        <v>1</v>
      </c>
      <c r="D164" s="171" t="s">
        <v>2334</v>
      </c>
      <c r="E164" s="191" t="s">
        <v>2415</v>
      </c>
      <c r="F164" s="282"/>
      <c r="G164" s="282"/>
      <c r="H164" s="279"/>
      <c r="I164" s="196">
        <v>0</v>
      </c>
    </row>
    <row r="165" spans="2:9" ht="29" customHeight="1" x14ac:dyDescent="0.35">
      <c r="B165" s="513"/>
      <c r="C165" s="507">
        <v>2</v>
      </c>
      <c r="D165" s="509" t="s">
        <v>2335</v>
      </c>
      <c r="E165" s="513" t="s">
        <v>1862</v>
      </c>
      <c r="F165" s="3" t="str">
        <f>'Маппинг со стандартами'!C198</f>
        <v>T-PREPROD-VULN-1-2</v>
      </c>
      <c r="G165" s="3" t="str">
        <f>'Маппинг со стандартами'!E198</f>
        <v>Не выполняется</v>
      </c>
      <c r="H165" s="280">
        <f>'Маппинг со стандартами'!O198</f>
        <v>0</v>
      </c>
      <c r="I165" s="196">
        <v>0</v>
      </c>
    </row>
    <row r="166" spans="2:9" x14ac:dyDescent="0.35">
      <c r="B166" s="513"/>
      <c r="C166" s="507"/>
      <c r="D166" s="509"/>
      <c r="E166" s="513"/>
      <c r="F166" s="3" t="str">
        <f>'Маппинг со стандартами'!C269</f>
        <v>T-PROD-VULN-1-2</v>
      </c>
      <c r="G166" s="3" t="str">
        <f>'Маппинг со стандартами'!E269</f>
        <v>Не выполняется</v>
      </c>
      <c r="H166" s="280">
        <f>'Маппинг со стандартами'!O269</f>
        <v>0</v>
      </c>
      <c r="I166" s="196">
        <v>0</v>
      </c>
    </row>
    <row r="167" spans="2:9" x14ac:dyDescent="0.35">
      <c r="B167" s="513"/>
      <c r="C167" s="507">
        <v>3</v>
      </c>
      <c r="D167" s="509" t="s">
        <v>2336</v>
      </c>
      <c r="E167" s="513" t="s">
        <v>1863</v>
      </c>
      <c r="F167" s="3" t="str">
        <f>'Маппинг со стандартами'!C201</f>
        <v>T-PREPROD-VULN-2-3</v>
      </c>
      <c r="G167" s="3" t="str">
        <f>'Маппинг со стандартами'!E201</f>
        <v>Не выполняется</v>
      </c>
      <c r="H167" s="280">
        <f>'Маппинг со стандартами'!O201</f>
        <v>0</v>
      </c>
      <c r="I167" s="196">
        <v>0</v>
      </c>
    </row>
    <row r="168" spans="2:9" ht="15" thickBot="1" x14ac:dyDescent="0.4">
      <c r="B168" s="514"/>
      <c r="C168" s="508"/>
      <c r="D168" s="510"/>
      <c r="E168" s="514"/>
      <c r="F168" s="173" t="str">
        <f>'Маппинг со стандартами'!C272</f>
        <v>T-PROD-VULN-2-3</v>
      </c>
      <c r="G168" s="173" t="str">
        <f>'Маппинг со стандартами'!E272</f>
        <v>Не выполняется</v>
      </c>
      <c r="H168" s="281">
        <f>'Маппинг со стандартами'!O272</f>
        <v>0</v>
      </c>
      <c r="I168" s="196">
        <v>0</v>
      </c>
    </row>
    <row r="169" spans="2:9" ht="15" thickBot="1" x14ac:dyDescent="0.4">
      <c r="B169" s="516" t="s">
        <v>2337</v>
      </c>
      <c r="C169" s="517"/>
      <c r="D169" s="517"/>
      <c r="E169" s="517"/>
      <c r="F169" s="517"/>
      <c r="G169" s="517"/>
      <c r="H169" s="518"/>
      <c r="I169" s="196">
        <v>0</v>
      </c>
    </row>
    <row r="170" spans="2:9" ht="29" x14ac:dyDescent="0.35">
      <c r="B170" s="512" t="s">
        <v>2338</v>
      </c>
      <c r="C170" s="165">
        <v>1</v>
      </c>
      <c r="D170" s="171" t="s">
        <v>2339</v>
      </c>
      <c r="E170" s="191" t="s">
        <v>2414</v>
      </c>
      <c r="F170" s="282"/>
      <c r="G170" s="282"/>
      <c r="H170" s="279"/>
      <c r="I170" s="196">
        <v>0</v>
      </c>
    </row>
    <row r="171" spans="2:9" ht="29" x14ac:dyDescent="0.35">
      <c r="B171" s="513"/>
      <c r="C171" s="166">
        <v>2</v>
      </c>
      <c r="D171" s="3" t="s">
        <v>2340</v>
      </c>
      <c r="E171" s="192" t="s">
        <v>2413</v>
      </c>
      <c r="F171" s="283"/>
      <c r="G171" s="283"/>
      <c r="H171" s="280"/>
      <c r="I171" s="196">
        <v>0</v>
      </c>
    </row>
    <row r="172" spans="2:9" ht="29.5" thickBot="1" x14ac:dyDescent="0.4">
      <c r="B172" s="514"/>
      <c r="C172" s="167">
        <v>3</v>
      </c>
      <c r="D172" s="173" t="s">
        <v>2341</v>
      </c>
      <c r="E172" s="193" t="s">
        <v>2412</v>
      </c>
      <c r="F172" s="284"/>
      <c r="G172" s="284"/>
      <c r="H172" s="281"/>
      <c r="I172" s="196">
        <v>0</v>
      </c>
    </row>
    <row r="173" spans="2:9" ht="43.25" customHeight="1" x14ac:dyDescent="0.35">
      <c r="B173" s="512" t="s">
        <v>2342</v>
      </c>
      <c r="C173" s="515">
        <v>1</v>
      </c>
      <c r="D173" s="511" t="s">
        <v>2343</v>
      </c>
      <c r="E173" s="512" t="s">
        <v>1858</v>
      </c>
      <c r="F173" s="171" t="str">
        <f>'Маппинг со стандартами'!C10</f>
        <v>T-ADI-DEP-2-2</v>
      </c>
      <c r="G173" s="171" t="str">
        <f>'Маппинг со стандартами'!E10</f>
        <v>Не выполняется</v>
      </c>
      <c r="H173" s="279">
        <f>'Маппинг со стандартами'!O10</f>
        <v>0</v>
      </c>
      <c r="I173" s="196">
        <v>0</v>
      </c>
    </row>
    <row r="174" spans="2:9" x14ac:dyDescent="0.35">
      <c r="B174" s="513"/>
      <c r="C174" s="507"/>
      <c r="D174" s="509"/>
      <c r="E174" s="513"/>
      <c r="F174" s="3" t="str">
        <f>'Маппинг со стандартами'!C66</f>
        <v>T-DEV-SCM-2-4</v>
      </c>
      <c r="G174" s="3" t="str">
        <f>'Маппинг со стандартами'!E66</f>
        <v>Не выполняется</v>
      </c>
      <c r="H174" s="280">
        <f>'Маппинг со стандартами'!O66</f>
        <v>0</v>
      </c>
      <c r="I174" s="196">
        <v>0</v>
      </c>
    </row>
    <row r="175" spans="2:9" ht="43.25" customHeight="1" x14ac:dyDescent="0.35">
      <c r="B175" s="513"/>
      <c r="C175" s="507">
        <v>2</v>
      </c>
      <c r="D175" s="509" t="s">
        <v>2344</v>
      </c>
      <c r="E175" s="513" t="s">
        <v>1388</v>
      </c>
      <c r="F175" s="3" t="str">
        <f>'Маппинг со стандартами'!C10</f>
        <v>T-ADI-DEP-2-2</v>
      </c>
      <c r="G175" s="3" t="str">
        <f>'Маппинг со стандартами'!E10</f>
        <v>Не выполняется</v>
      </c>
      <c r="H175" s="280">
        <f>'Маппинг со стандартами'!O10</f>
        <v>0</v>
      </c>
      <c r="I175" s="196">
        <v>0</v>
      </c>
    </row>
    <row r="176" spans="2:9" x14ac:dyDescent="0.35">
      <c r="B176" s="513"/>
      <c r="C176" s="507"/>
      <c r="D176" s="509"/>
      <c r="E176" s="513"/>
      <c r="F176" s="3" t="str">
        <f>'Маппинг со стандартами'!C142</f>
        <v>T-CODE-SC-3-4</v>
      </c>
      <c r="G176" s="3" t="str">
        <f>'Маппинг со стандартами'!E142</f>
        <v>Не выполняется</v>
      </c>
      <c r="H176" s="280">
        <f>'Маппинг со стандартами'!O142</f>
        <v>0</v>
      </c>
      <c r="I176" s="196">
        <v>0</v>
      </c>
    </row>
    <row r="177" spans="2:9" ht="29" customHeight="1" x14ac:dyDescent="0.35">
      <c r="B177" s="513"/>
      <c r="C177" s="507">
        <v>3</v>
      </c>
      <c r="D177" s="509" t="s">
        <v>2345</v>
      </c>
      <c r="E177" s="513" t="s">
        <v>1864</v>
      </c>
      <c r="F177" s="3" t="str">
        <f>'Маппинг со стандартами'!C207</f>
        <v>T-PREPROD-VULN-4-2</v>
      </c>
      <c r="G177" s="3" t="str">
        <f>'Маппинг со стандартами'!E207</f>
        <v>Не выполняется</v>
      </c>
      <c r="H177" s="280">
        <f>'Маппинг со стандартами'!O207</f>
        <v>0</v>
      </c>
      <c r="I177" s="196">
        <v>0</v>
      </c>
    </row>
    <row r="178" spans="2:9" x14ac:dyDescent="0.35">
      <c r="B178" s="513"/>
      <c r="C178" s="507"/>
      <c r="D178" s="509"/>
      <c r="E178" s="513"/>
      <c r="F178" s="3" t="str">
        <f>'Маппинг со стандартами'!C278</f>
        <v>T-PROD-VULN-4-2</v>
      </c>
      <c r="G178" s="3" t="str">
        <f>'Маппинг со стандартами'!E278</f>
        <v>Не выполняется</v>
      </c>
      <c r="H178" s="280">
        <f>'Маппинг со стандартами'!O278</f>
        <v>0</v>
      </c>
      <c r="I178" s="196">
        <v>0</v>
      </c>
    </row>
    <row r="179" spans="2:9" ht="15" thickBot="1" x14ac:dyDescent="0.4">
      <c r="B179" s="514"/>
      <c r="C179" s="508"/>
      <c r="D179" s="510"/>
      <c r="E179" s="514"/>
      <c r="F179" s="173" t="str">
        <f>'Маппинг со стандартами'!C247</f>
        <v>T-PROD-ACCESS-0-1</v>
      </c>
      <c r="G179" s="173" t="str">
        <f>'Маппинг со стандартами'!E247</f>
        <v>Верно</v>
      </c>
      <c r="H179" s="281">
        <f>'Маппинг со стандартами'!O247</f>
        <v>0</v>
      </c>
      <c r="I179" s="196">
        <v>0</v>
      </c>
    </row>
  </sheetData>
  <mergeCells count="149">
    <mergeCell ref="E113:E114"/>
    <mergeCell ref="E116:E117"/>
    <mergeCell ref="B2:I2"/>
    <mergeCell ref="B3:I3"/>
    <mergeCell ref="B4:B6"/>
    <mergeCell ref="B7:B10"/>
    <mergeCell ref="C9:C10"/>
    <mergeCell ref="D9:D10"/>
    <mergeCell ref="E9:E10"/>
    <mergeCell ref="B11:H11"/>
    <mergeCell ref="B12:B14"/>
    <mergeCell ref="B15:B17"/>
    <mergeCell ref="B18:H18"/>
    <mergeCell ref="B19:B25"/>
    <mergeCell ref="B26:B31"/>
    <mergeCell ref="C26:C28"/>
    <mergeCell ref="C30:C31"/>
    <mergeCell ref="D30:D31"/>
    <mergeCell ref="D26:D28"/>
    <mergeCell ref="E19:E20"/>
    <mergeCell ref="E21:E23"/>
    <mergeCell ref="E24:E25"/>
    <mergeCell ref="E26:E28"/>
    <mergeCell ref="E30:E31"/>
    <mergeCell ref="B32:H32"/>
    <mergeCell ref="B33:H33"/>
    <mergeCell ref="B34:B37"/>
    <mergeCell ref="B38:B41"/>
    <mergeCell ref="B42:H42"/>
    <mergeCell ref="B43:B48"/>
    <mergeCell ref="C34:C35"/>
    <mergeCell ref="D34:D35"/>
    <mergeCell ref="C39:C40"/>
    <mergeCell ref="D39:D40"/>
    <mergeCell ref="E34:E35"/>
    <mergeCell ref="E44:E47"/>
    <mergeCell ref="D44:D47"/>
    <mergeCell ref="C44:C47"/>
    <mergeCell ref="E39:E40"/>
    <mergeCell ref="B80:B83"/>
    <mergeCell ref="B84:B91"/>
    <mergeCell ref="B92:H92"/>
    <mergeCell ref="E61:E65"/>
    <mergeCell ref="E66:E67"/>
    <mergeCell ref="E68:E71"/>
    <mergeCell ref="E72:E73"/>
    <mergeCell ref="B49:B51"/>
    <mergeCell ref="B52:H52"/>
    <mergeCell ref="B53:B55"/>
    <mergeCell ref="B56:B58"/>
    <mergeCell ref="B59:H59"/>
    <mergeCell ref="B60:H60"/>
    <mergeCell ref="B61:B71"/>
    <mergeCell ref="B72:B78"/>
    <mergeCell ref="B79:H79"/>
    <mergeCell ref="C61:C65"/>
    <mergeCell ref="C66:C67"/>
    <mergeCell ref="C68:C71"/>
    <mergeCell ref="D68:D71"/>
    <mergeCell ref="D61:D65"/>
    <mergeCell ref="D66:D67"/>
    <mergeCell ref="D84:D86"/>
    <mergeCell ref="C84:C86"/>
    <mergeCell ref="B173:B179"/>
    <mergeCell ref="C19:C20"/>
    <mergeCell ref="D19:D20"/>
    <mergeCell ref="D21:D23"/>
    <mergeCell ref="C21:C23"/>
    <mergeCell ref="C24:C25"/>
    <mergeCell ref="D24:D25"/>
    <mergeCell ref="B147:H147"/>
    <mergeCell ref="B148:H148"/>
    <mergeCell ref="B149:B152"/>
    <mergeCell ref="B153:B155"/>
    <mergeCell ref="B156:H156"/>
    <mergeCell ref="B157:B163"/>
    <mergeCell ref="E157:E160"/>
    <mergeCell ref="D157:D160"/>
    <mergeCell ref="C157:C160"/>
    <mergeCell ref="C162:C163"/>
    <mergeCell ref="B112:H112"/>
    <mergeCell ref="B113:B117"/>
    <mergeCell ref="B118:B122"/>
    <mergeCell ref="B123:H123"/>
    <mergeCell ref="B124:B139"/>
    <mergeCell ref="B140:B146"/>
    <mergeCell ref="C113:C114"/>
    <mergeCell ref="B164:B168"/>
    <mergeCell ref="B169:H169"/>
    <mergeCell ref="B170:B172"/>
    <mergeCell ref="D113:D114"/>
    <mergeCell ref="C116:C117"/>
    <mergeCell ref="D116:D117"/>
    <mergeCell ref="B93:B100"/>
    <mergeCell ref="B101:B103"/>
    <mergeCell ref="B104:H104"/>
    <mergeCell ref="B105:H105"/>
    <mergeCell ref="B106:B108"/>
    <mergeCell ref="B109:B111"/>
    <mergeCell ref="D94:D99"/>
    <mergeCell ref="C94:C99"/>
    <mergeCell ref="E94:E99"/>
    <mergeCell ref="E132:E136"/>
    <mergeCell ref="E137:E139"/>
    <mergeCell ref="C141:C145"/>
    <mergeCell ref="D141:D145"/>
    <mergeCell ref="E141:E145"/>
    <mergeCell ref="C150:C151"/>
    <mergeCell ref="D150:D151"/>
    <mergeCell ref="E150:E151"/>
    <mergeCell ref="C119:C121"/>
    <mergeCell ref="C87:C90"/>
    <mergeCell ref="D87:D90"/>
    <mergeCell ref="E87:E90"/>
    <mergeCell ref="E84:E86"/>
    <mergeCell ref="D72:D73"/>
    <mergeCell ref="D74:D77"/>
    <mergeCell ref="C74:C77"/>
    <mergeCell ref="C72:C73"/>
    <mergeCell ref="E74:E77"/>
    <mergeCell ref="D81:D82"/>
    <mergeCell ref="C81:C82"/>
    <mergeCell ref="E81:E82"/>
    <mergeCell ref="D119:D121"/>
    <mergeCell ref="E119:E121"/>
    <mergeCell ref="C124:C131"/>
    <mergeCell ref="C132:C136"/>
    <mergeCell ref="C137:C139"/>
    <mergeCell ref="D124:D131"/>
    <mergeCell ref="D132:D136"/>
    <mergeCell ref="D137:D139"/>
    <mergeCell ref="E124:E131"/>
    <mergeCell ref="C177:C179"/>
    <mergeCell ref="D175:D176"/>
    <mergeCell ref="D177:D179"/>
    <mergeCell ref="D173:D174"/>
    <mergeCell ref="E173:E174"/>
    <mergeCell ref="E175:E176"/>
    <mergeCell ref="E177:E179"/>
    <mergeCell ref="D162:D163"/>
    <mergeCell ref="E162:E163"/>
    <mergeCell ref="C165:C166"/>
    <mergeCell ref="C167:C168"/>
    <mergeCell ref="C173:C174"/>
    <mergeCell ref="C175:C176"/>
    <mergeCell ref="E165:E166"/>
    <mergeCell ref="D165:D166"/>
    <mergeCell ref="D167:D168"/>
    <mergeCell ref="E167:E1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7"/>
  <sheetViews>
    <sheetView workbookViewId="0">
      <pane xSplit="1" ySplit="1" topLeftCell="B20" activePane="bottomRight" state="frozen"/>
      <selection pane="topRight" activeCell="B1" sqref="B1"/>
      <selection pane="bottomLeft" activeCell="A2" sqref="A2"/>
      <selection pane="bottomRight" activeCell="D32" sqref="D32"/>
    </sheetView>
  </sheetViews>
  <sheetFormatPr defaultColWidth="8.90625" defaultRowHeight="14.5" x14ac:dyDescent="0.35"/>
  <cols>
    <col min="1" max="1" width="4" style="5" bestFit="1" customWidth="1"/>
    <col min="2" max="2" width="21.453125" style="33" bestFit="1" customWidth="1"/>
    <col min="3" max="3" width="22.1796875" style="33" customWidth="1"/>
    <col min="4" max="4" width="54.54296875" style="33" customWidth="1"/>
    <col min="5" max="5" width="44.36328125" style="33" bestFit="1" customWidth="1"/>
    <col min="6" max="6" width="21.6328125" style="33" bestFit="1" customWidth="1"/>
    <col min="7" max="7" width="22.6328125" style="33" bestFit="1" customWidth="1"/>
    <col min="8" max="8" width="19.6328125" style="33" customWidth="1"/>
    <col min="9" max="9" width="24" style="33" hidden="1" customWidth="1"/>
    <col min="10" max="10" width="8.90625" style="33"/>
    <col min="11" max="11" width="10.81640625" style="33" bestFit="1" customWidth="1"/>
    <col min="12" max="12" width="8.90625" style="33"/>
    <col min="13" max="13" width="20.453125" style="33" bestFit="1" customWidth="1"/>
    <col min="14" max="16384" width="8.90625" style="33"/>
  </cols>
  <sheetData>
    <row r="1" spans="1:13" ht="18.5" x14ac:dyDescent="0.35">
      <c r="A1" s="288" t="s">
        <v>2</v>
      </c>
      <c r="B1" s="288" t="s">
        <v>2427</v>
      </c>
      <c r="C1" s="288" t="s">
        <v>2428</v>
      </c>
      <c r="D1" s="288" t="s">
        <v>2429</v>
      </c>
      <c r="E1" s="288" t="s">
        <v>2430</v>
      </c>
      <c r="F1" s="288" t="s">
        <v>2823</v>
      </c>
      <c r="G1" s="288" t="s">
        <v>2824</v>
      </c>
      <c r="H1" s="288" t="s">
        <v>1467</v>
      </c>
      <c r="I1" s="289" t="s">
        <v>2347</v>
      </c>
    </row>
    <row r="2" spans="1:13" x14ac:dyDescent="0.35">
      <c r="A2" s="180">
        <v>1</v>
      </c>
      <c r="B2" s="290" t="s">
        <v>2431</v>
      </c>
      <c r="C2" s="290" t="s">
        <v>2432</v>
      </c>
      <c r="D2" s="290" t="s">
        <v>2433</v>
      </c>
      <c r="E2" s="291" t="s">
        <v>2434</v>
      </c>
      <c r="F2" s="205"/>
      <c r="G2" s="205"/>
      <c r="H2" s="205"/>
      <c r="I2" s="205">
        <v>0</v>
      </c>
    </row>
    <row r="3" spans="1:13" ht="15.5" x14ac:dyDescent="0.35">
      <c r="A3" s="180">
        <v>2</v>
      </c>
      <c r="B3" s="290" t="s">
        <v>2431</v>
      </c>
      <c r="C3" s="290" t="s">
        <v>2432</v>
      </c>
      <c r="D3" s="290" t="s">
        <v>2435</v>
      </c>
      <c r="E3" s="291" t="s">
        <v>2436</v>
      </c>
      <c r="F3" s="205"/>
      <c r="G3" s="205"/>
      <c r="H3" s="205"/>
      <c r="I3" s="205">
        <v>0</v>
      </c>
      <c r="K3" s="292" t="s">
        <v>2177</v>
      </c>
      <c r="L3" s="292" t="s">
        <v>2176</v>
      </c>
      <c r="M3" s="293" t="s">
        <v>2178</v>
      </c>
    </row>
    <row r="4" spans="1:13" x14ac:dyDescent="0.35">
      <c r="A4" s="545">
        <v>3</v>
      </c>
      <c r="B4" s="542" t="s">
        <v>2431</v>
      </c>
      <c r="C4" s="542" t="s">
        <v>2432</v>
      </c>
      <c r="D4" s="542" t="s">
        <v>2437</v>
      </c>
      <c r="E4" s="544" t="s">
        <v>2438</v>
      </c>
      <c r="F4" s="205" t="str">
        <f>'Маппинг со стандартами'!C51</f>
        <v>T-DEV-BLD-3-1</v>
      </c>
      <c r="G4" s="205" t="str">
        <f>'Маппинг со стандартами'!E51</f>
        <v>Не выполняется</v>
      </c>
      <c r="H4" s="205">
        <f>'Маппинг со стандартами'!O51</f>
        <v>0</v>
      </c>
      <c r="I4" s="205">
        <v>0</v>
      </c>
      <c r="K4" s="5">
        <f>COUNTA(H2:H257)</f>
        <v>138</v>
      </c>
      <c r="L4" s="5">
        <f>COUNTA(A2:A257)</f>
        <v>185</v>
      </c>
      <c r="M4" s="294">
        <f>(K4/L4)*100</f>
        <v>74.594594594594597</v>
      </c>
    </row>
    <row r="5" spans="1:13" x14ac:dyDescent="0.35">
      <c r="A5" s="545"/>
      <c r="B5" s="542"/>
      <c r="C5" s="542"/>
      <c r="D5" s="542"/>
      <c r="E5" s="544"/>
      <c r="F5" s="205" t="str">
        <f>'Маппинг со стандартами'!C54</f>
        <v>T-DEV-BLD-4-1</v>
      </c>
      <c r="G5" s="205" t="str">
        <f>'Маппинг со стандартами'!E54</f>
        <v>Не выполняется</v>
      </c>
      <c r="H5" s="205">
        <f>'Маппинг со стандартами'!O54</f>
        <v>0</v>
      </c>
      <c r="I5" s="205">
        <v>0</v>
      </c>
    </row>
    <row r="6" spans="1:13" x14ac:dyDescent="0.35">
      <c r="A6" s="545">
        <v>4</v>
      </c>
      <c r="B6" s="542" t="s">
        <v>2431</v>
      </c>
      <c r="C6" s="542" t="s">
        <v>2432</v>
      </c>
      <c r="D6" s="542" t="s">
        <v>2439</v>
      </c>
      <c r="E6" s="542" t="s">
        <v>2440</v>
      </c>
      <c r="F6" s="205" t="str">
        <f>'Маппинг со стандартами'!C3</f>
        <v>T-ADI-DEP-0-1</v>
      </c>
      <c r="G6" s="205" t="str">
        <f>'Маппинг со стандартами'!E3</f>
        <v>Верно</v>
      </c>
      <c r="H6" s="205">
        <f>'Маппинг со стандартами'!O3</f>
        <v>0</v>
      </c>
      <c r="I6" s="205">
        <v>0</v>
      </c>
    </row>
    <row r="7" spans="1:13" x14ac:dyDescent="0.35">
      <c r="A7" s="545"/>
      <c r="B7" s="542"/>
      <c r="C7" s="542"/>
      <c r="D7" s="542"/>
      <c r="E7" s="542"/>
      <c r="F7" s="205" t="str">
        <f>'Маппинг со стандартами'!C28</f>
        <v>T-ADI-ART-3-2</v>
      </c>
      <c r="G7" s="205" t="str">
        <f>'Маппинг со стандартами'!E28</f>
        <v>Не выполняется</v>
      </c>
      <c r="H7" s="205">
        <f>'Маппинг со стандартами'!O28</f>
        <v>0</v>
      </c>
      <c r="I7" s="205">
        <v>0</v>
      </c>
    </row>
    <row r="8" spans="1:13" x14ac:dyDescent="0.35">
      <c r="A8" s="545">
        <v>5</v>
      </c>
      <c r="B8" s="542" t="s">
        <v>2431</v>
      </c>
      <c r="C8" s="542" t="s">
        <v>2432</v>
      </c>
      <c r="D8" s="542" t="s">
        <v>2441</v>
      </c>
      <c r="E8" s="542" t="s">
        <v>2442</v>
      </c>
      <c r="F8" s="205" t="str">
        <f>'Маппинг со стандартами'!C16</f>
        <v>T-ADI-DEP-4-2</v>
      </c>
      <c r="G8" s="205" t="str">
        <f>'Маппинг со стандартами'!E16</f>
        <v>Не выполняется</v>
      </c>
      <c r="H8" s="205">
        <f>'Маппинг со стандартами'!O16</f>
        <v>0</v>
      </c>
      <c r="I8" s="205">
        <v>0</v>
      </c>
    </row>
    <row r="9" spans="1:13" x14ac:dyDescent="0.35">
      <c r="A9" s="545"/>
      <c r="B9" s="542"/>
      <c r="C9" s="542"/>
      <c r="D9" s="542"/>
      <c r="E9" s="542"/>
      <c r="F9" s="205" t="str">
        <f>'Маппинг со стандартами'!C17</f>
        <v>T-ADI-DEP-4-3</v>
      </c>
      <c r="G9" s="205" t="str">
        <f>'Маппинг со стандартами'!E17</f>
        <v>Не выполняется</v>
      </c>
      <c r="H9" s="205">
        <f>'Маппинг со стандартами'!O17</f>
        <v>0</v>
      </c>
      <c r="I9" s="205">
        <v>0</v>
      </c>
    </row>
    <row r="10" spans="1:13" x14ac:dyDescent="0.35">
      <c r="A10" s="180">
        <v>6</v>
      </c>
      <c r="B10" s="290" t="s">
        <v>2431</v>
      </c>
      <c r="C10" s="290" t="s">
        <v>2432</v>
      </c>
      <c r="D10" s="290" t="s">
        <v>2443</v>
      </c>
      <c r="E10" s="291" t="s">
        <v>2444</v>
      </c>
      <c r="F10" s="205"/>
      <c r="G10" s="205"/>
      <c r="H10" s="205"/>
      <c r="I10" s="205">
        <v>0</v>
      </c>
    </row>
    <row r="11" spans="1:13" x14ac:dyDescent="0.35">
      <c r="A11" s="545">
        <v>7</v>
      </c>
      <c r="B11" s="542" t="s">
        <v>2431</v>
      </c>
      <c r="C11" s="543" t="s">
        <v>2445</v>
      </c>
      <c r="D11" s="542" t="s">
        <v>2446</v>
      </c>
      <c r="E11" s="543" t="s">
        <v>2447</v>
      </c>
      <c r="F11" s="205" t="str">
        <f>'Маппинг со стандартами'!C37</f>
        <v>T-DEV-SM-0-1</v>
      </c>
      <c r="G11" s="205" t="str">
        <f>'Маппинг со стандартами'!E37</f>
        <v>Верно</v>
      </c>
      <c r="H11" s="205">
        <f>'Маппинг со стандартами'!O37</f>
        <v>0</v>
      </c>
      <c r="I11" s="205">
        <v>0</v>
      </c>
    </row>
    <row r="12" spans="1:13" x14ac:dyDescent="0.35">
      <c r="A12" s="545"/>
      <c r="B12" s="542"/>
      <c r="C12" s="543"/>
      <c r="D12" s="542"/>
      <c r="E12" s="543"/>
      <c r="F12" s="205" t="str">
        <f>'Маппинг со стандартами'!C38</f>
        <v>T-DEV-SM-1-1</v>
      </c>
      <c r="G12" s="205" t="str">
        <f>'Маппинг со стандартами'!E38</f>
        <v>Не выполняется</v>
      </c>
      <c r="H12" s="205">
        <f>'Маппинг со стандартами'!O38</f>
        <v>0</v>
      </c>
      <c r="I12" s="205">
        <v>0</v>
      </c>
    </row>
    <row r="13" spans="1:13" x14ac:dyDescent="0.35">
      <c r="A13" s="545"/>
      <c r="B13" s="542"/>
      <c r="C13" s="543"/>
      <c r="D13" s="542"/>
      <c r="E13" s="543"/>
      <c r="F13" s="205" t="str">
        <f>'Маппинг со стандартами'!C40</f>
        <v>T-DEV-SM-2-1</v>
      </c>
      <c r="G13" s="205" t="str">
        <f>'Маппинг со стандартами'!E40</f>
        <v>Не выполняется</v>
      </c>
      <c r="H13" s="205">
        <f>'Маппинг со стандартами'!O40</f>
        <v>0</v>
      </c>
      <c r="I13" s="205">
        <v>0</v>
      </c>
    </row>
    <row r="14" spans="1:13" x14ac:dyDescent="0.35">
      <c r="A14" s="545"/>
      <c r="B14" s="542"/>
      <c r="C14" s="543"/>
      <c r="D14" s="542"/>
      <c r="E14" s="543"/>
      <c r="F14" s="205" t="str">
        <f>'Маппинг со стандартами'!C213</f>
        <v>T-PROD-SM-1-1</v>
      </c>
      <c r="G14" s="205" t="str">
        <f>'Маппинг со стандартами'!E213</f>
        <v>Не выполняется</v>
      </c>
      <c r="H14" s="205">
        <f>'Маппинг со стандартами'!O213</f>
        <v>0</v>
      </c>
      <c r="I14" s="205">
        <v>0</v>
      </c>
    </row>
    <row r="15" spans="1:13" x14ac:dyDescent="0.35">
      <c r="A15" s="545"/>
      <c r="B15" s="542"/>
      <c r="C15" s="543"/>
      <c r="D15" s="542"/>
      <c r="E15" s="543"/>
      <c r="F15" s="205" t="str">
        <f>'Маппинг со стандартами'!C215</f>
        <v>T-PROD-SM-2-1</v>
      </c>
      <c r="G15" s="205" t="str">
        <f>'Маппинг со стандартами'!E215</f>
        <v>Не выполняется</v>
      </c>
      <c r="H15" s="205">
        <f>'Маппинг со стандартами'!O215</f>
        <v>0</v>
      </c>
      <c r="I15" s="205">
        <v>0</v>
      </c>
    </row>
    <row r="16" spans="1:13" x14ac:dyDescent="0.35">
      <c r="A16" s="545"/>
      <c r="B16" s="542"/>
      <c r="C16" s="543"/>
      <c r="D16" s="542"/>
      <c r="E16" s="543"/>
      <c r="F16" s="205" t="str">
        <f>'Маппинг со стандартами'!C42</f>
        <v>T-DEV-SM-3-1</v>
      </c>
      <c r="G16" s="205" t="str">
        <f>'Маппинг со стандартами'!E42</f>
        <v>Не выполняется</v>
      </c>
      <c r="H16" s="205">
        <f>'Маппинг со стандартами'!O42</f>
        <v>0</v>
      </c>
      <c r="I16" s="205">
        <v>0</v>
      </c>
    </row>
    <row r="17" spans="1:9" x14ac:dyDescent="0.35">
      <c r="A17" s="180">
        <v>8</v>
      </c>
      <c r="B17" s="290" t="s">
        <v>2431</v>
      </c>
      <c r="C17" s="290" t="s">
        <v>2445</v>
      </c>
      <c r="D17" s="290" t="s">
        <v>2448</v>
      </c>
      <c r="E17" s="291" t="s">
        <v>2449</v>
      </c>
      <c r="F17" s="205"/>
      <c r="G17" s="205"/>
      <c r="H17" s="205"/>
      <c r="I17" s="205">
        <v>0</v>
      </c>
    </row>
    <row r="18" spans="1:9" x14ac:dyDescent="0.35">
      <c r="A18" s="545">
        <v>9</v>
      </c>
      <c r="B18" s="542" t="s">
        <v>2431</v>
      </c>
      <c r="C18" s="542" t="s">
        <v>2450</v>
      </c>
      <c r="D18" s="542" t="s">
        <v>2451</v>
      </c>
      <c r="E18" s="544" t="s">
        <v>2452</v>
      </c>
      <c r="F18" s="205" t="str">
        <f>'Маппинг со стандартами'!C5</f>
        <v>T-ADI-DEP-1-2</v>
      </c>
      <c r="G18" s="205" t="str">
        <f>'Маппинг со стандартами'!E5</f>
        <v>Не выполняется</v>
      </c>
      <c r="H18" s="205">
        <f>'Маппинг со стандартами'!O5</f>
        <v>0</v>
      </c>
      <c r="I18" s="205">
        <v>0</v>
      </c>
    </row>
    <row r="19" spans="1:9" x14ac:dyDescent="0.35">
      <c r="A19" s="545"/>
      <c r="B19" s="542"/>
      <c r="C19" s="542"/>
      <c r="D19" s="542"/>
      <c r="E19" s="544"/>
      <c r="F19" s="205" t="str">
        <f>'Маппинг со стандартами'!C269</f>
        <v>T-PROD-VULN-1-2</v>
      </c>
      <c r="G19" s="205" t="str">
        <f>'Маппинг со стандартами'!E269</f>
        <v>Не выполняется</v>
      </c>
      <c r="H19" s="205">
        <f>'Маппинг со стандартами'!O269</f>
        <v>0</v>
      </c>
      <c r="I19" s="205">
        <v>0</v>
      </c>
    </row>
    <row r="20" spans="1:9" x14ac:dyDescent="0.35">
      <c r="A20" s="545"/>
      <c r="B20" s="542"/>
      <c r="C20" s="542"/>
      <c r="D20" s="542"/>
      <c r="E20" s="544"/>
      <c r="F20" s="205" t="str">
        <f>'Маппинг со стандартами'!C198</f>
        <v>T-PREPROD-VULN-1-2</v>
      </c>
      <c r="G20" s="205" t="str">
        <f>'Маппинг со стандартами'!E198</f>
        <v>Не выполняется</v>
      </c>
      <c r="H20" s="205">
        <f>'Маппинг со стандартами'!O198</f>
        <v>0</v>
      </c>
      <c r="I20" s="205">
        <v>0</v>
      </c>
    </row>
    <row r="21" spans="1:9" x14ac:dyDescent="0.35">
      <c r="A21" s="180">
        <v>10</v>
      </c>
      <c r="B21" s="290" t="s">
        <v>2431</v>
      </c>
      <c r="C21" s="290" t="s">
        <v>2450</v>
      </c>
      <c r="D21" s="290" t="s">
        <v>2453</v>
      </c>
      <c r="E21" s="291" t="s">
        <v>2454</v>
      </c>
      <c r="F21" s="205" t="str">
        <f>'Маппинг со стандартами'!C14</f>
        <v>T-ADI-DEP-3-4</v>
      </c>
      <c r="G21" s="205" t="str">
        <f>'Маппинг со стандартами'!E14</f>
        <v>Не выполняется</v>
      </c>
      <c r="H21" s="205">
        <f>'Маппинг со стандартами'!O14</f>
        <v>0</v>
      </c>
      <c r="I21" s="205">
        <v>0</v>
      </c>
    </row>
    <row r="22" spans="1:9" x14ac:dyDescent="0.35">
      <c r="A22" s="180">
        <v>11</v>
      </c>
      <c r="B22" s="290" t="s">
        <v>2431</v>
      </c>
      <c r="C22" s="290" t="s">
        <v>2445</v>
      </c>
      <c r="D22" s="290" t="s">
        <v>2455</v>
      </c>
      <c r="E22" s="291" t="s">
        <v>2456</v>
      </c>
      <c r="F22" s="205"/>
      <c r="G22" s="205"/>
      <c r="H22" s="205"/>
      <c r="I22" s="205">
        <v>0</v>
      </c>
    </row>
    <row r="23" spans="1:9" x14ac:dyDescent="0.35">
      <c r="A23" s="180">
        <v>12</v>
      </c>
      <c r="B23" s="290" t="s">
        <v>2431</v>
      </c>
      <c r="C23" s="290" t="s">
        <v>2450</v>
      </c>
      <c r="D23" s="290" t="s">
        <v>2457</v>
      </c>
      <c r="E23" s="291" t="s">
        <v>2458</v>
      </c>
      <c r="F23" s="205"/>
      <c r="G23" s="205"/>
      <c r="H23" s="205"/>
      <c r="I23" s="205">
        <v>0</v>
      </c>
    </row>
    <row r="24" spans="1:9" x14ac:dyDescent="0.35">
      <c r="A24" s="180">
        <v>13</v>
      </c>
      <c r="B24" s="290" t="s">
        <v>2431</v>
      </c>
      <c r="C24" s="290" t="s">
        <v>2445</v>
      </c>
      <c r="D24" s="290" t="s">
        <v>2459</v>
      </c>
      <c r="E24" s="291" t="s">
        <v>2460</v>
      </c>
      <c r="F24" s="205"/>
      <c r="G24" s="205"/>
      <c r="H24" s="205"/>
      <c r="I24" s="205">
        <v>0</v>
      </c>
    </row>
    <row r="25" spans="1:9" x14ac:dyDescent="0.35">
      <c r="A25" s="180">
        <v>14</v>
      </c>
      <c r="B25" s="290" t="s">
        <v>2431</v>
      </c>
      <c r="C25" s="290" t="s">
        <v>2450</v>
      </c>
      <c r="D25" s="290" t="s">
        <v>2461</v>
      </c>
      <c r="E25" s="291" t="s">
        <v>2462</v>
      </c>
      <c r="F25" s="205"/>
      <c r="G25" s="205"/>
      <c r="H25" s="205"/>
      <c r="I25" s="205">
        <v>0</v>
      </c>
    </row>
    <row r="26" spans="1:9" x14ac:dyDescent="0.35">
      <c r="A26" s="180">
        <v>15</v>
      </c>
      <c r="B26" s="290" t="s">
        <v>2431</v>
      </c>
      <c r="C26" s="290" t="s">
        <v>2450</v>
      </c>
      <c r="D26" s="290" t="s">
        <v>2463</v>
      </c>
      <c r="E26" s="291" t="s">
        <v>2464</v>
      </c>
      <c r="F26" s="205"/>
      <c r="G26" s="205"/>
      <c r="H26" s="205"/>
      <c r="I26" s="205">
        <v>0</v>
      </c>
    </row>
    <row r="27" spans="1:9" x14ac:dyDescent="0.35">
      <c r="A27" s="180">
        <v>16</v>
      </c>
      <c r="B27" s="290" t="s">
        <v>2431</v>
      </c>
      <c r="C27" s="290" t="s">
        <v>2450</v>
      </c>
      <c r="D27" s="290" t="s">
        <v>2465</v>
      </c>
      <c r="E27" s="291" t="s">
        <v>2466</v>
      </c>
      <c r="F27" s="205"/>
      <c r="G27" s="205"/>
      <c r="H27" s="205"/>
      <c r="I27" s="205">
        <v>0</v>
      </c>
    </row>
    <row r="28" spans="1:9" x14ac:dyDescent="0.35">
      <c r="A28" s="180">
        <v>17</v>
      </c>
      <c r="B28" s="290" t="s">
        <v>2431</v>
      </c>
      <c r="C28" s="290" t="s">
        <v>2450</v>
      </c>
      <c r="D28" s="290" t="s">
        <v>2467</v>
      </c>
      <c r="E28" s="291" t="s">
        <v>2468</v>
      </c>
      <c r="F28" s="205"/>
      <c r="G28" s="205"/>
      <c r="H28" s="205"/>
      <c r="I28" s="205">
        <v>0</v>
      </c>
    </row>
    <row r="29" spans="1:9" x14ac:dyDescent="0.35">
      <c r="A29" s="180">
        <v>18</v>
      </c>
      <c r="B29" s="290" t="s">
        <v>2431</v>
      </c>
      <c r="C29" s="290" t="s">
        <v>2450</v>
      </c>
      <c r="D29" s="290" t="s">
        <v>2469</v>
      </c>
      <c r="E29" s="291" t="s">
        <v>2470</v>
      </c>
      <c r="F29" s="205"/>
      <c r="G29" s="205"/>
      <c r="H29" s="205"/>
      <c r="I29" s="205">
        <v>0</v>
      </c>
    </row>
    <row r="30" spans="1:9" x14ac:dyDescent="0.35">
      <c r="A30" s="180">
        <v>19</v>
      </c>
      <c r="B30" s="290" t="s">
        <v>2431</v>
      </c>
      <c r="C30" s="290" t="s">
        <v>2445</v>
      </c>
      <c r="D30" s="290" t="s">
        <v>2471</v>
      </c>
      <c r="E30" s="291" t="s">
        <v>2472</v>
      </c>
      <c r="F30" s="205"/>
      <c r="G30" s="205"/>
      <c r="H30" s="205"/>
      <c r="I30" s="205">
        <v>0</v>
      </c>
    </row>
    <row r="31" spans="1:9" x14ac:dyDescent="0.35">
      <c r="A31" s="180">
        <v>20</v>
      </c>
      <c r="B31" s="290" t="s">
        <v>2431</v>
      </c>
      <c r="C31" s="290" t="s">
        <v>2445</v>
      </c>
      <c r="D31" s="290" t="s">
        <v>2473</v>
      </c>
      <c r="E31" s="291" t="s">
        <v>2474</v>
      </c>
      <c r="F31" s="205"/>
      <c r="G31" s="205"/>
      <c r="H31" s="205"/>
      <c r="I31" s="205">
        <v>0</v>
      </c>
    </row>
    <row r="32" spans="1:9" x14ac:dyDescent="0.35">
      <c r="A32" s="180">
        <v>21</v>
      </c>
      <c r="B32" s="290" t="s">
        <v>2431</v>
      </c>
      <c r="C32" s="290" t="s">
        <v>2445</v>
      </c>
      <c r="D32" s="290" t="s">
        <v>2475</v>
      </c>
      <c r="E32" s="291" t="s">
        <v>2476</v>
      </c>
      <c r="F32" s="205"/>
      <c r="G32" s="205"/>
      <c r="H32" s="205"/>
      <c r="I32" s="205">
        <v>0</v>
      </c>
    </row>
    <row r="33" spans="1:9" x14ac:dyDescent="0.35">
      <c r="A33" s="180">
        <v>22</v>
      </c>
      <c r="B33" s="290" t="s">
        <v>2431</v>
      </c>
      <c r="C33" s="290" t="s">
        <v>2445</v>
      </c>
      <c r="D33" s="290" t="s">
        <v>2477</v>
      </c>
      <c r="E33" s="291" t="s">
        <v>2478</v>
      </c>
      <c r="F33" s="205"/>
      <c r="G33" s="205"/>
      <c r="H33" s="205"/>
      <c r="I33" s="205">
        <v>0</v>
      </c>
    </row>
    <row r="34" spans="1:9" x14ac:dyDescent="0.35">
      <c r="A34" s="180">
        <v>23</v>
      </c>
      <c r="B34" s="290" t="s">
        <v>2431</v>
      </c>
      <c r="C34" s="290" t="s">
        <v>2445</v>
      </c>
      <c r="D34" s="290" t="s">
        <v>2479</v>
      </c>
      <c r="E34" s="291" t="s">
        <v>2480</v>
      </c>
      <c r="F34" s="205"/>
      <c r="G34" s="205"/>
      <c r="H34" s="205"/>
      <c r="I34" s="205">
        <v>0</v>
      </c>
    </row>
    <row r="35" spans="1:9" x14ac:dyDescent="0.35">
      <c r="A35" s="180">
        <v>24</v>
      </c>
      <c r="B35" s="290" t="s">
        <v>2431</v>
      </c>
      <c r="C35" s="290" t="s">
        <v>2445</v>
      </c>
      <c r="D35" s="290" t="s">
        <v>2481</v>
      </c>
      <c r="E35" s="291" t="s">
        <v>2482</v>
      </c>
      <c r="F35" s="205"/>
      <c r="G35" s="205"/>
      <c r="H35" s="205"/>
      <c r="I35" s="205">
        <v>0</v>
      </c>
    </row>
    <row r="36" spans="1:9" x14ac:dyDescent="0.35">
      <c r="A36" s="180">
        <v>25</v>
      </c>
      <c r="B36" s="290" t="s">
        <v>2431</v>
      </c>
      <c r="C36" s="290" t="s">
        <v>2445</v>
      </c>
      <c r="D36" s="290" t="s">
        <v>2483</v>
      </c>
      <c r="E36" s="291" t="s">
        <v>2484</v>
      </c>
      <c r="F36" s="205"/>
      <c r="G36" s="205"/>
      <c r="H36" s="205"/>
      <c r="I36" s="205">
        <v>0</v>
      </c>
    </row>
    <row r="37" spans="1:9" x14ac:dyDescent="0.35">
      <c r="A37" s="180">
        <v>26</v>
      </c>
      <c r="B37" s="290" t="s">
        <v>2431</v>
      </c>
      <c r="C37" s="290" t="s">
        <v>2445</v>
      </c>
      <c r="D37" s="290" t="s">
        <v>2485</v>
      </c>
      <c r="E37" s="295" t="s">
        <v>2486</v>
      </c>
      <c r="F37" s="205"/>
      <c r="G37" s="205"/>
      <c r="H37" s="205"/>
      <c r="I37" s="205">
        <v>0</v>
      </c>
    </row>
    <row r="38" spans="1:9" x14ac:dyDescent="0.35">
      <c r="A38" s="180">
        <v>27</v>
      </c>
      <c r="B38" s="290" t="s">
        <v>2487</v>
      </c>
      <c r="C38" s="290" t="s">
        <v>1337</v>
      </c>
      <c r="D38" s="290" t="s">
        <v>2488</v>
      </c>
      <c r="E38" s="291" t="s">
        <v>2489</v>
      </c>
      <c r="F38" s="205" t="str">
        <f>'Маппинг со стандартами'!C303</f>
        <v>P-REQ-TM-0-1</v>
      </c>
      <c r="G38" s="205" t="str">
        <f>'Маппинг со стандартами'!E303</f>
        <v>Верно</v>
      </c>
      <c r="H38" s="205">
        <f>'Маппинг со стандартами'!O303</f>
        <v>0</v>
      </c>
      <c r="I38" s="205">
        <v>0</v>
      </c>
    </row>
    <row r="39" spans="1:9" x14ac:dyDescent="0.35">
      <c r="A39" s="180">
        <v>28</v>
      </c>
      <c r="B39" s="290" t="s">
        <v>2487</v>
      </c>
      <c r="C39" s="290" t="s">
        <v>1337</v>
      </c>
      <c r="D39" s="290" t="s">
        <v>2490</v>
      </c>
      <c r="E39" s="296" t="s">
        <v>2491</v>
      </c>
      <c r="F39" s="205" t="str">
        <f>'Маппинг со стандартами'!C313</f>
        <v>P-REQ-TM-4-1</v>
      </c>
      <c r="G39" s="205" t="str">
        <f>'Маппинг со стандартами'!E313</f>
        <v>Не выполняется</v>
      </c>
      <c r="H39" s="205">
        <f>'Маппинг со стандартами'!O313</f>
        <v>0</v>
      </c>
      <c r="I39" s="205">
        <v>0</v>
      </c>
    </row>
    <row r="40" spans="1:9" x14ac:dyDescent="0.35">
      <c r="A40" s="180">
        <v>29</v>
      </c>
      <c r="B40" s="290" t="s">
        <v>2487</v>
      </c>
      <c r="C40" s="290" t="s">
        <v>1337</v>
      </c>
      <c r="D40" s="290" t="s">
        <v>2492</v>
      </c>
      <c r="E40" s="291" t="s">
        <v>2493</v>
      </c>
      <c r="F40" s="205" t="str">
        <f>'Маппинг со стандартами'!C313</f>
        <v>P-REQ-TM-4-1</v>
      </c>
      <c r="G40" s="205" t="str">
        <f>'Маппинг со стандартами'!E313</f>
        <v>Не выполняется</v>
      </c>
      <c r="H40" s="205">
        <f>'Маппинг со стандартами'!O313</f>
        <v>0</v>
      </c>
      <c r="I40" s="205">
        <v>0</v>
      </c>
    </row>
    <row r="41" spans="1:9" x14ac:dyDescent="0.35">
      <c r="A41" s="545">
        <v>30</v>
      </c>
      <c r="B41" s="542" t="s">
        <v>2487</v>
      </c>
      <c r="C41" s="542" t="s">
        <v>1337</v>
      </c>
      <c r="D41" s="542" t="s">
        <v>2494</v>
      </c>
      <c r="E41" s="544" t="s">
        <v>2495</v>
      </c>
      <c r="F41" s="205" t="str">
        <f>'Маппинг со стандартами'!C303</f>
        <v>P-REQ-TM-0-1</v>
      </c>
      <c r="G41" s="205" t="str">
        <f>'Маппинг со стандартами'!E303</f>
        <v>Верно</v>
      </c>
      <c r="H41" s="205">
        <f>'Маппинг со стандартами'!O303</f>
        <v>0</v>
      </c>
      <c r="I41" s="205">
        <v>0</v>
      </c>
    </row>
    <row r="42" spans="1:9" x14ac:dyDescent="0.35">
      <c r="A42" s="545"/>
      <c r="B42" s="542"/>
      <c r="C42" s="542"/>
      <c r="D42" s="542"/>
      <c r="E42" s="544"/>
      <c r="F42" s="205" t="str">
        <f>'Маппинг со стандартами'!C311</f>
        <v>P-REQ-TM-3-2</v>
      </c>
      <c r="G42" s="205" t="str">
        <f>'Маппинг со стандартами'!E311</f>
        <v>Не выполняется</v>
      </c>
      <c r="H42" s="205">
        <f>'Маппинг со стандартами'!O311</f>
        <v>0</v>
      </c>
      <c r="I42" s="205">
        <v>0</v>
      </c>
    </row>
    <row r="43" spans="1:9" x14ac:dyDescent="0.35">
      <c r="A43" s="180">
        <v>31</v>
      </c>
      <c r="B43" s="290" t="s">
        <v>2487</v>
      </c>
      <c r="C43" s="290" t="s">
        <v>2496</v>
      </c>
      <c r="D43" s="290" t="s">
        <v>2497</v>
      </c>
      <c r="E43" s="291" t="s">
        <v>2498</v>
      </c>
      <c r="F43" s="205"/>
      <c r="G43" s="205"/>
      <c r="H43" s="205"/>
      <c r="I43" s="205">
        <v>0</v>
      </c>
    </row>
    <row r="44" spans="1:9" x14ac:dyDescent="0.35">
      <c r="A44" s="180">
        <v>32</v>
      </c>
      <c r="B44" s="290" t="s">
        <v>2487</v>
      </c>
      <c r="C44" s="290" t="s">
        <v>2496</v>
      </c>
      <c r="D44" s="290" t="s">
        <v>2499</v>
      </c>
      <c r="E44" s="291" t="s">
        <v>2500</v>
      </c>
      <c r="F44" s="205"/>
      <c r="G44" s="205"/>
      <c r="H44" s="205"/>
      <c r="I44" s="205">
        <v>0</v>
      </c>
    </row>
    <row r="45" spans="1:9" x14ac:dyDescent="0.35">
      <c r="A45" s="180">
        <v>33</v>
      </c>
      <c r="B45" s="290" t="s">
        <v>2487</v>
      </c>
      <c r="C45" s="290" t="s">
        <v>2496</v>
      </c>
      <c r="D45" s="290" t="s">
        <v>2501</v>
      </c>
      <c r="E45" s="291" t="s">
        <v>2502</v>
      </c>
      <c r="F45" s="205" t="str">
        <f>'Маппинг со стандартами'!C283</f>
        <v>P-EDU-AWR-0-1</v>
      </c>
      <c r="G45" s="205" t="str">
        <f>'Маппинг со стандартами'!E283</f>
        <v>Верно</v>
      </c>
      <c r="H45" s="205">
        <f>'Маппинг со стандартами'!O283</f>
        <v>0</v>
      </c>
      <c r="I45" s="205">
        <v>0</v>
      </c>
    </row>
    <row r="46" spans="1:9" x14ac:dyDescent="0.35">
      <c r="A46" s="180">
        <v>34</v>
      </c>
      <c r="B46" s="290" t="s">
        <v>2487</v>
      </c>
      <c r="C46" s="290" t="s">
        <v>2496</v>
      </c>
      <c r="D46" s="290" t="s">
        <v>2503</v>
      </c>
      <c r="E46" s="291" t="s">
        <v>2504</v>
      </c>
      <c r="F46" s="205"/>
      <c r="G46" s="205"/>
      <c r="H46" s="205"/>
      <c r="I46" s="205">
        <v>0</v>
      </c>
    </row>
    <row r="47" spans="1:9" x14ac:dyDescent="0.35">
      <c r="A47" s="180">
        <v>35</v>
      </c>
      <c r="B47" s="290" t="s">
        <v>2487</v>
      </c>
      <c r="C47" s="290" t="s">
        <v>2496</v>
      </c>
      <c r="D47" s="290" t="s">
        <v>2505</v>
      </c>
      <c r="E47" s="291" t="s">
        <v>2506</v>
      </c>
      <c r="F47" s="205"/>
      <c r="G47" s="205"/>
      <c r="H47" s="205"/>
      <c r="I47" s="205">
        <v>0</v>
      </c>
    </row>
    <row r="48" spans="1:9" x14ac:dyDescent="0.35">
      <c r="A48" s="545">
        <v>36</v>
      </c>
      <c r="B48" s="542" t="s">
        <v>2487</v>
      </c>
      <c r="C48" s="542" t="s">
        <v>2496</v>
      </c>
      <c r="D48" s="542" t="s">
        <v>2507</v>
      </c>
      <c r="E48" s="544" t="s">
        <v>2508</v>
      </c>
      <c r="F48" s="205" t="str">
        <f>'Маппинг со стандартами'!C284</f>
        <v>P-EDU-AWR-1-1</v>
      </c>
      <c r="G48" s="205" t="str">
        <f>'Маппинг со стандартами'!E284</f>
        <v>Не выполняется</v>
      </c>
      <c r="H48" s="205">
        <f>'Маппинг со стандартами'!O284</f>
        <v>0</v>
      </c>
      <c r="I48" s="205">
        <v>0</v>
      </c>
    </row>
    <row r="49" spans="1:9" x14ac:dyDescent="0.35">
      <c r="A49" s="545"/>
      <c r="B49" s="542"/>
      <c r="C49" s="542"/>
      <c r="D49" s="542"/>
      <c r="E49" s="544"/>
      <c r="F49" s="205" t="str">
        <f>'Маппинг со стандартами'!C287</f>
        <v>P-EDU-AWR-2-2</v>
      </c>
      <c r="G49" s="205" t="str">
        <f>'Маппинг со стандартами'!E287</f>
        <v>Не выполняется</v>
      </c>
      <c r="H49" s="205">
        <f>'Маппинг со стандартами'!O287</f>
        <v>0</v>
      </c>
      <c r="I49" s="205">
        <v>0</v>
      </c>
    </row>
    <row r="50" spans="1:9" x14ac:dyDescent="0.35">
      <c r="A50" s="180">
        <v>37</v>
      </c>
      <c r="B50" s="290" t="s">
        <v>2487</v>
      </c>
      <c r="C50" s="290" t="s">
        <v>2496</v>
      </c>
      <c r="D50" s="290" t="s">
        <v>2509</v>
      </c>
      <c r="E50" s="291" t="s">
        <v>2510</v>
      </c>
      <c r="F50" s="205"/>
      <c r="G50" s="205"/>
      <c r="H50" s="205"/>
      <c r="I50" s="205">
        <v>0</v>
      </c>
    </row>
    <row r="51" spans="1:9" x14ac:dyDescent="0.35">
      <c r="A51" s="180">
        <v>38</v>
      </c>
      <c r="B51" s="290" t="s">
        <v>2487</v>
      </c>
      <c r="C51" s="290" t="s">
        <v>1337</v>
      </c>
      <c r="D51" s="290" t="s">
        <v>2511</v>
      </c>
      <c r="E51" s="291" t="s">
        <v>2512</v>
      </c>
      <c r="F51" s="205"/>
      <c r="G51" s="205"/>
      <c r="H51" s="205"/>
      <c r="I51" s="205">
        <v>0</v>
      </c>
    </row>
    <row r="52" spans="1:9" x14ac:dyDescent="0.35">
      <c r="A52" s="180">
        <v>39</v>
      </c>
      <c r="B52" s="290" t="s">
        <v>2487</v>
      </c>
      <c r="C52" s="290" t="s">
        <v>2496</v>
      </c>
      <c r="D52" s="290" t="s">
        <v>2513</v>
      </c>
      <c r="E52" s="291" t="s">
        <v>2514</v>
      </c>
      <c r="F52" s="205"/>
      <c r="G52" s="205"/>
      <c r="H52" s="205"/>
      <c r="I52" s="205">
        <v>0</v>
      </c>
    </row>
    <row r="53" spans="1:9" x14ac:dyDescent="0.35">
      <c r="A53" s="545">
        <v>40</v>
      </c>
      <c r="B53" s="542" t="s">
        <v>2487</v>
      </c>
      <c r="C53" s="542" t="s">
        <v>1337</v>
      </c>
      <c r="D53" s="542" t="s">
        <v>2515</v>
      </c>
      <c r="E53" s="544" t="s">
        <v>2516</v>
      </c>
      <c r="F53" s="205" t="str">
        <f>'Маппинг со стандартами'!C303</f>
        <v>P-REQ-TM-0-1</v>
      </c>
      <c r="G53" s="205" t="str">
        <f>'Маппинг со стандартами'!E303</f>
        <v>Верно</v>
      </c>
      <c r="H53" s="205">
        <f>'Маппинг со стандартами'!O303</f>
        <v>0</v>
      </c>
      <c r="I53" s="205">
        <v>0</v>
      </c>
    </row>
    <row r="54" spans="1:9" x14ac:dyDescent="0.35">
      <c r="A54" s="545"/>
      <c r="B54" s="542"/>
      <c r="C54" s="542"/>
      <c r="D54" s="542"/>
      <c r="E54" s="544"/>
      <c r="F54" s="205" t="str">
        <f>'Маппинг со стандартами'!C310</f>
        <v>P-REQ-TM-3-1</v>
      </c>
      <c r="G54" s="205" t="str">
        <f>'Маппинг со стандартами'!E310</f>
        <v>Не выполняется</v>
      </c>
      <c r="H54" s="205">
        <f>'Маппинг со стандартами'!O310</f>
        <v>0</v>
      </c>
      <c r="I54" s="205">
        <v>0</v>
      </c>
    </row>
    <row r="55" spans="1:9" x14ac:dyDescent="0.35">
      <c r="A55" s="545">
        <v>41</v>
      </c>
      <c r="B55" s="542" t="s">
        <v>2487</v>
      </c>
      <c r="C55" s="542" t="s">
        <v>1337</v>
      </c>
      <c r="D55" s="542" t="s">
        <v>2517</v>
      </c>
      <c r="E55" s="542" t="s">
        <v>2518</v>
      </c>
      <c r="F55" s="205" t="str">
        <f>'Маппинг со стандартами'!C307</f>
        <v>P-REQ-TM-2-1</v>
      </c>
      <c r="G55" s="205" t="str">
        <f>'Маппинг со стандартами'!E307</f>
        <v>Не выполняется</v>
      </c>
      <c r="H55" s="205">
        <f>'Маппинг со стандартами'!O307</f>
        <v>0</v>
      </c>
      <c r="I55" s="205">
        <v>0</v>
      </c>
    </row>
    <row r="56" spans="1:9" x14ac:dyDescent="0.35">
      <c r="A56" s="545"/>
      <c r="B56" s="542"/>
      <c r="C56" s="542"/>
      <c r="D56" s="542"/>
      <c r="E56" s="542"/>
      <c r="F56" s="205" t="str">
        <f>'Маппинг со стандартами'!C312</f>
        <v>P-REQ-TM-3-3</v>
      </c>
      <c r="G56" s="205" t="str">
        <f>'Маппинг со стандартами'!E312</f>
        <v>Не выполняется</v>
      </c>
      <c r="H56" s="205">
        <f>'Маппинг со стандартами'!O312</f>
        <v>0</v>
      </c>
      <c r="I56" s="205">
        <v>0</v>
      </c>
    </row>
    <row r="57" spans="1:9" x14ac:dyDescent="0.35">
      <c r="A57" s="180">
        <v>42</v>
      </c>
      <c r="B57" s="290" t="s">
        <v>2487</v>
      </c>
      <c r="C57" s="290" t="s">
        <v>2496</v>
      </c>
      <c r="D57" s="290" t="s">
        <v>2519</v>
      </c>
      <c r="E57" s="291" t="s">
        <v>2520</v>
      </c>
      <c r="F57" s="205"/>
      <c r="G57" s="205"/>
      <c r="H57" s="205"/>
      <c r="I57" s="205">
        <v>0</v>
      </c>
    </row>
    <row r="58" spans="1:9" x14ac:dyDescent="0.35">
      <c r="A58" s="180">
        <v>43</v>
      </c>
      <c r="B58" s="290" t="s">
        <v>2487</v>
      </c>
      <c r="C58" s="290" t="s">
        <v>2496</v>
      </c>
      <c r="D58" s="290" t="s">
        <v>2521</v>
      </c>
      <c r="E58" s="291" t="s">
        <v>2522</v>
      </c>
      <c r="F58" s="205" t="str">
        <f>'Маппинг со стандартами'!C379</f>
        <v>P-ROLE-SC-2-2</v>
      </c>
      <c r="G58" s="205" t="str">
        <f>'Маппинг со стандартами'!E379</f>
        <v>Не выполняется</v>
      </c>
      <c r="H58" s="205">
        <f>'Маппинг со стандартами'!O379</f>
        <v>0</v>
      </c>
      <c r="I58" s="205">
        <v>0</v>
      </c>
    </row>
    <row r="59" spans="1:9" x14ac:dyDescent="0.35">
      <c r="A59" s="180">
        <v>44</v>
      </c>
      <c r="B59" s="290" t="s">
        <v>2487</v>
      </c>
      <c r="C59" s="290" t="s">
        <v>2523</v>
      </c>
      <c r="D59" s="290" t="s">
        <v>2524</v>
      </c>
      <c r="E59" s="291" t="s">
        <v>2525</v>
      </c>
      <c r="F59" s="205"/>
      <c r="G59" s="205"/>
      <c r="H59" s="205"/>
      <c r="I59" s="205">
        <v>0</v>
      </c>
    </row>
    <row r="60" spans="1:9" x14ac:dyDescent="0.35">
      <c r="A60" s="180">
        <v>45</v>
      </c>
      <c r="B60" s="290" t="s">
        <v>2487</v>
      </c>
      <c r="C60" s="290" t="s">
        <v>2496</v>
      </c>
      <c r="D60" s="290" t="s">
        <v>2526</v>
      </c>
      <c r="E60" s="291" t="s">
        <v>2527</v>
      </c>
      <c r="F60" s="205"/>
      <c r="G60" s="205"/>
      <c r="H60" s="205"/>
      <c r="I60" s="205">
        <v>0</v>
      </c>
    </row>
    <row r="61" spans="1:9" x14ac:dyDescent="0.35">
      <c r="A61" s="180">
        <v>46</v>
      </c>
      <c r="B61" s="290" t="s">
        <v>2487</v>
      </c>
      <c r="C61" s="290" t="s">
        <v>2523</v>
      </c>
      <c r="D61" s="290" t="s">
        <v>2528</v>
      </c>
      <c r="E61" s="291" t="s">
        <v>2529</v>
      </c>
      <c r="F61" s="205"/>
      <c r="G61" s="205"/>
      <c r="H61" s="205"/>
      <c r="I61" s="205">
        <v>0</v>
      </c>
    </row>
    <row r="62" spans="1:9" x14ac:dyDescent="0.35">
      <c r="A62" s="180">
        <v>47</v>
      </c>
      <c r="B62" s="290" t="s">
        <v>2487</v>
      </c>
      <c r="C62" s="290" t="s">
        <v>2496</v>
      </c>
      <c r="D62" s="290" t="s">
        <v>2530</v>
      </c>
      <c r="E62" s="291" t="s">
        <v>2531</v>
      </c>
      <c r="F62" s="205"/>
      <c r="G62" s="205"/>
      <c r="H62" s="205"/>
      <c r="I62" s="205">
        <v>0</v>
      </c>
    </row>
    <row r="63" spans="1:9" x14ac:dyDescent="0.35">
      <c r="A63" s="180">
        <v>48</v>
      </c>
      <c r="B63" s="290" t="s">
        <v>2487</v>
      </c>
      <c r="C63" s="290" t="s">
        <v>2496</v>
      </c>
      <c r="D63" s="290" t="s">
        <v>2532</v>
      </c>
      <c r="E63" s="291" t="s">
        <v>2533</v>
      </c>
      <c r="F63" s="205"/>
      <c r="G63" s="205"/>
      <c r="H63" s="205"/>
      <c r="I63" s="205">
        <v>0</v>
      </c>
    </row>
    <row r="64" spans="1:9" x14ac:dyDescent="0.35">
      <c r="A64" s="180">
        <v>49</v>
      </c>
      <c r="B64" s="290" t="s">
        <v>2487</v>
      </c>
      <c r="C64" s="290" t="s">
        <v>2496</v>
      </c>
      <c r="D64" s="290" t="s">
        <v>2534</v>
      </c>
      <c r="E64" s="291" t="s">
        <v>2535</v>
      </c>
      <c r="F64" s="205" t="str">
        <f>'Маппинг со стандартами'!C290</f>
        <v>P-EDU-AWR-3-1</v>
      </c>
      <c r="G64" s="205" t="str">
        <f>'Маппинг со стандартами'!E290</f>
        <v>Не выполняется</v>
      </c>
      <c r="H64" s="205">
        <f>'Маппинг со стандартами'!O290</f>
        <v>0</v>
      </c>
      <c r="I64" s="205">
        <v>0</v>
      </c>
    </row>
    <row r="65" spans="1:9" x14ac:dyDescent="0.35">
      <c r="A65" s="545">
        <v>50</v>
      </c>
      <c r="B65" s="542" t="s">
        <v>2487</v>
      </c>
      <c r="C65" s="542" t="s">
        <v>2496</v>
      </c>
      <c r="D65" s="542" t="s">
        <v>2536</v>
      </c>
      <c r="E65" s="542" t="s">
        <v>2537</v>
      </c>
      <c r="F65" s="205" t="str">
        <f>'Маппинг со стандартами'!C376</f>
        <v>P-ROLE-SC-0-1</v>
      </c>
      <c r="G65" s="205" t="str">
        <f>'Маппинг со стандартами'!E376</f>
        <v>Верно</v>
      </c>
      <c r="H65" s="205">
        <f>'Маппинг со стандартами'!O376</f>
        <v>0</v>
      </c>
      <c r="I65" s="205">
        <v>0</v>
      </c>
    </row>
    <row r="66" spans="1:9" x14ac:dyDescent="0.35">
      <c r="A66" s="545"/>
      <c r="B66" s="542"/>
      <c r="C66" s="542"/>
      <c r="D66" s="542"/>
      <c r="E66" s="542"/>
      <c r="F66" s="205" t="str">
        <f>'Маппинг со стандартами'!C378</f>
        <v>P-ROLE-SC-2-1</v>
      </c>
      <c r="G66" s="205" t="str">
        <f>'Маппинг со стандартами'!E378</f>
        <v>Не выполняется</v>
      </c>
      <c r="H66" s="205">
        <f>'Маппинг со стандартами'!O378</f>
        <v>0</v>
      </c>
      <c r="I66" s="205">
        <v>0</v>
      </c>
    </row>
    <row r="67" spans="1:9" x14ac:dyDescent="0.35">
      <c r="A67" s="180">
        <v>51</v>
      </c>
      <c r="B67" s="290" t="s">
        <v>2487</v>
      </c>
      <c r="C67" s="290" t="s">
        <v>2496</v>
      </c>
      <c r="D67" s="290" t="s">
        <v>2538</v>
      </c>
      <c r="E67" s="291" t="s">
        <v>2539</v>
      </c>
      <c r="F67" s="205" t="str">
        <f>'Маппинг со стандартами'!C288</f>
        <v>P-EDU-AWR-2-3</v>
      </c>
      <c r="G67" s="205" t="str">
        <f>'Маппинг со стандартами'!E288</f>
        <v>Не выполняется</v>
      </c>
      <c r="H67" s="205">
        <f>'Маппинг со стандартами'!O288</f>
        <v>0</v>
      </c>
      <c r="I67" s="205">
        <v>0</v>
      </c>
    </row>
    <row r="68" spans="1:9" x14ac:dyDescent="0.35">
      <c r="A68" s="180">
        <v>52</v>
      </c>
      <c r="B68" s="290" t="s">
        <v>2487</v>
      </c>
      <c r="C68" s="290" t="s">
        <v>2523</v>
      </c>
      <c r="D68" s="290" t="s">
        <v>2540</v>
      </c>
      <c r="E68" s="291" t="s">
        <v>2541</v>
      </c>
      <c r="F68" s="205"/>
      <c r="G68" s="205"/>
      <c r="H68" s="205"/>
      <c r="I68" s="205">
        <v>0</v>
      </c>
    </row>
    <row r="69" spans="1:9" x14ac:dyDescent="0.35">
      <c r="A69" s="180">
        <v>53</v>
      </c>
      <c r="B69" s="290" t="s">
        <v>2487</v>
      </c>
      <c r="C69" s="290" t="s">
        <v>2496</v>
      </c>
      <c r="D69" s="290" t="s">
        <v>2542</v>
      </c>
      <c r="E69" s="291" t="s">
        <v>2543</v>
      </c>
      <c r="F69" s="205" t="str">
        <f>'Маппинг со стандартами'!C285</f>
        <v>P-EDU-AWR-1-2</v>
      </c>
      <c r="G69" s="205" t="str">
        <f>'Маппинг со стандартами'!E285</f>
        <v>Не выполняется</v>
      </c>
      <c r="H69" s="205">
        <f>'Маппинг со стандартами'!O285</f>
        <v>0</v>
      </c>
      <c r="I69" s="205">
        <v>0</v>
      </c>
    </row>
    <row r="70" spans="1:9" x14ac:dyDescent="0.35">
      <c r="A70" s="180">
        <v>54</v>
      </c>
      <c r="B70" s="290" t="s">
        <v>1338</v>
      </c>
      <c r="C70" s="290" t="s">
        <v>2544</v>
      </c>
      <c r="D70" s="290" t="s">
        <v>2545</v>
      </c>
      <c r="E70" s="291" t="s">
        <v>2546</v>
      </c>
      <c r="F70" s="205"/>
      <c r="G70" s="205"/>
      <c r="H70" s="205"/>
      <c r="I70" s="205">
        <v>0</v>
      </c>
    </row>
    <row r="71" spans="1:9" x14ac:dyDescent="0.35">
      <c r="A71" s="180">
        <v>55</v>
      </c>
      <c r="B71" s="290" t="s">
        <v>1338</v>
      </c>
      <c r="C71" s="290" t="s">
        <v>2544</v>
      </c>
      <c r="D71" s="290" t="s">
        <v>2547</v>
      </c>
      <c r="E71" s="291" t="s">
        <v>2548</v>
      </c>
      <c r="F71" s="205"/>
      <c r="G71" s="205"/>
      <c r="H71" s="205"/>
      <c r="I71" s="205">
        <v>0</v>
      </c>
    </row>
    <row r="72" spans="1:9" x14ac:dyDescent="0.35">
      <c r="A72" s="545">
        <v>56</v>
      </c>
      <c r="B72" s="542" t="s">
        <v>1338</v>
      </c>
      <c r="C72" s="542" t="s">
        <v>2544</v>
      </c>
      <c r="D72" s="542" t="s">
        <v>2549</v>
      </c>
      <c r="E72" s="542" t="s">
        <v>2550</v>
      </c>
      <c r="F72" s="205" t="str">
        <f>'Маппинг со стандартами'!C7</f>
        <v>T-ADI-DEP-1-4</v>
      </c>
      <c r="G72" s="205" t="str">
        <f>'Маппинг со стандартами'!E7</f>
        <v>Не выполняется</v>
      </c>
      <c r="H72" s="205">
        <f>'Маппинг со стандартами'!O7</f>
        <v>0</v>
      </c>
      <c r="I72" s="205">
        <v>0</v>
      </c>
    </row>
    <row r="73" spans="1:9" x14ac:dyDescent="0.35">
      <c r="A73" s="545"/>
      <c r="B73" s="542"/>
      <c r="C73" s="542"/>
      <c r="D73" s="542"/>
      <c r="E73" s="542"/>
      <c r="F73" s="205" t="str">
        <f>'Маппинг со стандартами'!C52</f>
        <v>T-DEV-BLD-3-2</v>
      </c>
      <c r="G73" s="205" t="str">
        <f>'Маппинг со стандартами'!E52</f>
        <v>Не выполняется</v>
      </c>
      <c r="H73" s="205">
        <f>'Маппинг со стандартами'!O52</f>
        <v>0</v>
      </c>
      <c r="I73" s="205">
        <v>0</v>
      </c>
    </row>
    <row r="74" spans="1:9" x14ac:dyDescent="0.35">
      <c r="A74" s="545"/>
      <c r="B74" s="542"/>
      <c r="C74" s="542"/>
      <c r="D74" s="542"/>
      <c r="E74" s="542"/>
      <c r="F74" s="205" t="str">
        <f>'Маппинг со стандартами'!C45</f>
        <v>T-DEV-BLD-0-1</v>
      </c>
      <c r="G74" s="205" t="str">
        <f>'Маппинг со стандартами'!E45</f>
        <v>Верно</v>
      </c>
      <c r="H74" s="205">
        <f>'Маппинг со стандартами'!O45</f>
        <v>0</v>
      </c>
      <c r="I74" s="205">
        <v>0</v>
      </c>
    </row>
    <row r="75" spans="1:9" x14ac:dyDescent="0.35">
      <c r="A75" s="545"/>
      <c r="B75" s="542"/>
      <c r="C75" s="542"/>
      <c r="D75" s="542"/>
      <c r="E75" s="542"/>
      <c r="F75" s="205" t="str">
        <f>'Маппинг со стандартами'!C95</f>
        <v>T-DEV-CICD-0-1</v>
      </c>
      <c r="G75" s="205" t="str">
        <f>'Маппинг со стандартами'!E95</f>
        <v>Верно</v>
      </c>
      <c r="H75" s="205">
        <f>'Маппинг со стандартами'!O95</f>
        <v>0</v>
      </c>
      <c r="I75" s="205">
        <v>0</v>
      </c>
    </row>
    <row r="76" spans="1:9" x14ac:dyDescent="0.35">
      <c r="A76" s="545">
        <v>57</v>
      </c>
      <c r="B76" s="542" t="s">
        <v>1338</v>
      </c>
      <c r="C76" s="542" t="s">
        <v>2544</v>
      </c>
      <c r="D76" s="542" t="s">
        <v>2551</v>
      </c>
      <c r="E76" s="542" t="s">
        <v>2552</v>
      </c>
      <c r="F76" s="205" t="str">
        <f>'Маппинг со стандартами'!C20</f>
        <v>T-ADI-ART-1-2</v>
      </c>
      <c r="G76" s="205" t="str">
        <f>'Маппинг со стандартами'!E20</f>
        <v>Не выполняется</v>
      </c>
      <c r="H76" s="205">
        <f>'Маппинг со стандартами'!O20</f>
        <v>0</v>
      </c>
      <c r="I76" s="205">
        <v>0</v>
      </c>
    </row>
    <row r="77" spans="1:9" x14ac:dyDescent="0.35">
      <c r="A77" s="545"/>
      <c r="B77" s="542"/>
      <c r="C77" s="542"/>
      <c r="D77" s="542"/>
      <c r="E77" s="542"/>
      <c r="F77" s="205" t="str">
        <f>'Маппинг со стандартами'!C55</f>
        <v>T-DEV-SCM-0-1</v>
      </c>
      <c r="G77" s="205" t="str">
        <f>'Маппинг со стандартами'!E55</f>
        <v>Верно</v>
      </c>
      <c r="H77" s="205">
        <f>'Маппинг со стандартами'!O55</f>
        <v>0</v>
      </c>
      <c r="I77" s="205">
        <v>0</v>
      </c>
    </row>
    <row r="78" spans="1:9" x14ac:dyDescent="0.35">
      <c r="A78" s="545"/>
      <c r="B78" s="542"/>
      <c r="C78" s="542"/>
      <c r="D78" s="542"/>
      <c r="E78" s="542"/>
      <c r="F78" s="205" t="str">
        <f>'Маппинг со стандартами'!C56</f>
        <v>T-DEV-SCM-1-1</v>
      </c>
      <c r="G78" s="205" t="str">
        <f>'Маппинг со стандартами'!E56</f>
        <v>Не выполняется</v>
      </c>
      <c r="H78" s="205">
        <f>'Маппинг со стандартами'!O56</f>
        <v>0</v>
      </c>
      <c r="I78" s="205">
        <v>0</v>
      </c>
    </row>
    <row r="79" spans="1:9" x14ac:dyDescent="0.35">
      <c r="A79" s="545"/>
      <c r="B79" s="542"/>
      <c r="C79" s="542"/>
      <c r="D79" s="542"/>
      <c r="E79" s="542"/>
      <c r="F79" s="205" t="str">
        <f>'Маппинг со стандартами'!C46</f>
        <v>T-DEV-BLD-1-1</v>
      </c>
      <c r="G79" s="205" t="str">
        <f>'Маппинг со стандартами'!E46</f>
        <v>Не выполняется</v>
      </c>
      <c r="H79" s="205">
        <f>'Маппинг со стандартами'!O46</f>
        <v>0</v>
      </c>
      <c r="I79" s="205">
        <v>0</v>
      </c>
    </row>
    <row r="80" spans="1:9" x14ac:dyDescent="0.35">
      <c r="A80" s="545">
        <v>58</v>
      </c>
      <c r="B80" s="542" t="s">
        <v>1338</v>
      </c>
      <c r="C80" s="542" t="s">
        <v>2544</v>
      </c>
      <c r="D80" s="542" t="s">
        <v>2553</v>
      </c>
      <c r="E80" s="542" t="s">
        <v>2554</v>
      </c>
      <c r="F80" s="205" t="str">
        <f>'Маппинг со стандартами'!C20</f>
        <v>T-ADI-ART-1-2</v>
      </c>
      <c r="G80" s="205" t="str">
        <f>'Маппинг со стандартами'!E20</f>
        <v>Не выполняется</v>
      </c>
      <c r="H80" s="205">
        <f>'Маппинг со стандартами'!O20</f>
        <v>0</v>
      </c>
      <c r="I80" s="205">
        <v>0</v>
      </c>
    </row>
    <row r="81" spans="1:9" x14ac:dyDescent="0.35">
      <c r="A81" s="545"/>
      <c r="B81" s="542"/>
      <c r="C81" s="542"/>
      <c r="D81" s="542"/>
      <c r="E81" s="542"/>
      <c r="F81" s="205" t="str">
        <f>'Маппинг со стандартами'!C46</f>
        <v>T-DEV-BLD-1-1</v>
      </c>
      <c r="G81" s="205" t="str">
        <f>'Маппинг со стандартами'!E46</f>
        <v>Не выполняется</v>
      </c>
      <c r="H81" s="205">
        <f>'Маппинг со стандартами'!O46</f>
        <v>0</v>
      </c>
      <c r="I81" s="205">
        <v>0</v>
      </c>
    </row>
    <row r="82" spans="1:9" x14ac:dyDescent="0.35">
      <c r="A82" s="545">
        <v>59</v>
      </c>
      <c r="B82" s="542" t="s">
        <v>1338</v>
      </c>
      <c r="C82" s="542" t="s">
        <v>2544</v>
      </c>
      <c r="D82" s="542" t="s">
        <v>2555</v>
      </c>
      <c r="E82" s="542" t="s">
        <v>2556</v>
      </c>
      <c r="F82" s="205" t="str">
        <f>'Маппинг со стандартами'!C21</f>
        <v>T-ADI-ART-1-3</v>
      </c>
      <c r="G82" s="205" t="str">
        <f>'Маппинг со стандартами'!E21</f>
        <v>Не выполняется</v>
      </c>
      <c r="H82" s="205">
        <f>'Маппинг со стандартами'!O21</f>
        <v>0</v>
      </c>
      <c r="I82" s="205">
        <v>0</v>
      </c>
    </row>
    <row r="83" spans="1:9" x14ac:dyDescent="0.35">
      <c r="A83" s="545"/>
      <c r="B83" s="542"/>
      <c r="C83" s="542"/>
      <c r="D83" s="542"/>
      <c r="E83" s="542"/>
      <c r="F83" s="205" t="str">
        <f>'Маппинг со стандартами'!C71</f>
        <v>T-DEV-SCM-3-3</v>
      </c>
      <c r="G83" s="205" t="str">
        <f>'Маппинг со стандартами'!E71</f>
        <v>Не выполняется</v>
      </c>
      <c r="H83" s="205">
        <f>'Маппинг со стандартами'!O71</f>
        <v>0</v>
      </c>
      <c r="I83" s="205">
        <v>0</v>
      </c>
    </row>
    <row r="84" spans="1:9" x14ac:dyDescent="0.35">
      <c r="A84" s="545"/>
      <c r="B84" s="542"/>
      <c r="C84" s="542"/>
      <c r="D84" s="542"/>
      <c r="E84" s="542"/>
      <c r="F84" s="205" t="str">
        <f>'Маппинг со стандартами'!C29</f>
        <v>T-ADI-ART-3-3</v>
      </c>
      <c r="G84" s="205" t="str">
        <f>'Маппинг со стандартами'!E29</f>
        <v>Не выполняется</v>
      </c>
      <c r="H84" s="205">
        <f>'Маппинг со стандартами'!O29</f>
        <v>0</v>
      </c>
      <c r="I84" s="205">
        <v>0</v>
      </c>
    </row>
    <row r="85" spans="1:9" x14ac:dyDescent="0.35">
      <c r="A85" s="545">
        <v>60</v>
      </c>
      <c r="B85" s="542" t="s">
        <v>1338</v>
      </c>
      <c r="C85" s="542" t="s">
        <v>2544</v>
      </c>
      <c r="D85" s="542" t="s">
        <v>2557</v>
      </c>
      <c r="E85" s="542" t="s">
        <v>2558</v>
      </c>
      <c r="F85" s="205" t="str">
        <f>'Маппинг со стандартами'!C20</f>
        <v>T-ADI-ART-1-2</v>
      </c>
      <c r="G85" s="205" t="str">
        <f>'Маппинг со стандартами'!E20</f>
        <v>Не выполняется</v>
      </c>
      <c r="H85" s="205">
        <f>'Маппинг со стандартами'!O20</f>
        <v>0</v>
      </c>
      <c r="I85" s="205">
        <v>0</v>
      </c>
    </row>
    <row r="86" spans="1:9" x14ac:dyDescent="0.35">
      <c r="A86" s="545"/>
      <c r="B86" s="542"/>
      <c r="C86" s="542"/>
      <c r="D86" s="542"/>
      <c r="E86" s="542"/>
      <c r="F86" s="205" t="str">
        <f>'Маппинг со стандартами'!C71</f>
        <v>T-DEV-SCM-3-3</v>
      </c>
      <c r="G86" s="205" t="str">
        <f>'Маппинг со стандартами'!E71</f>
        <v>Не выполняется</v>
      </c>
      <c r="H86" s="205">
        <f>'Маппинг со стандартами'!O71</f>
        <v>0</v>
      </c>
      <c r="I86" s="205">
        <v>0</v>
      </c>
    </row>
    <row r="87" spans="1:9" x14ac:dyDescent="0.35">
      <c r="A87" s="545"/>
      <c r="B87" s="542"/>
      <c r="C87" s="542"/>
      <c r="D87" s="542"/>
      <c r="E87" s="542"/>
      <c r="F87" s="205" t="str">
        <f>'Маппинг со стандартами'!C29</f>
        <v>T-ADI-ART-3-3</v>
      </c>
      <c r="G87" s="205" t="str">
        <f>'Маппинг со стандартами'!E29</f>
        <v>Не выполняется</v>
      </c>
      <c r="H87" s="205">
        <f>'Маппинг со стандартами'!O29</f>
        <v>0</v>
      </c>
      <c r="I87" s="205">
        <v>0</v>
      </c>
    </row>
    <row r="88" spans="1:9" x14ac:dyDescent="0.35">
      <c r="A88" s="545"/>
      <c r="B88" s="542"/>
      <c r="C88" s="542"/>
      <c r="D88" s="542"/>
      <c r="E88" s="542"/>
      <c r="F88" s="205" t="str">
        <f>'Маппинг со стандартами'!C21</f>
        <v>T-ADI-ART-1-3</v>
      </c>
      <c r="G88" s="205" t="str">
        <f>'Маппинг со стандартами'!E21</f>
        <v>Не выполняется</v>
      </c>
      <c r="H88" s="205">
        <f>'Маппинг со стандартами'!O21</f>
        <v>0</v>
      </c>
      <c r="I88" s="205">
        <v>0</v>
      </c>
    </row>
    <row r="89" spans="1:9" x14ac:dyDescent="0.35">
      <c r="A89" s="180">
        <v>61</v>
      </c>
      <c r="B89" s="290" t="s">
        <v>1338</v>
      </c>
      <c r="C89" s="290" t="s">
        <v>2559</v>
      </c>
      <c r="D89" s="290" t="s">
        <v>2560</v>
      </c>
      <c r="E89" s="291" t="s">
        <v>2561</v>
      </c>
      <c r="F89" s="205"/>
      <c r="G89" s="205"/>
      <c r="H89" s="205"/>
      <c r="I89" s="205">
        <v>0</v>
      </c>
    </row>
    <row r="90" spans="1:9" x14ac:dyDescent="0.35">
      <c r="A90" s="180">
        <v>62</v>
      </c>
      <c r="B90" s="290" t="s">
        <v>1338</v>
      </c>
      <c r="C90" s="290" t="s">
        <v>2544</v>
      </c>
      <c r="D90" s="290" t="s">
        <v>2562</v>
      </c>
      <c r="E90" s="291" t="s">
        <v>2563</v>
      </c>
      <c r="F90" s="205"/>
      <c r="G90" s="205"/>
      <c r="H90" s="205"/>
      <c r="I90" s="205">
        <v>0</v>
      </c>
    </row>
    <row r="91" spans="1:9" x14ac:dyDescent="0.35">
      <c r="A91" s="180">
        <v>63</v>
      </c>
      <c r="B91" s="290" t="s">
        <v>1338</v>
      </c>
      <c r="C91" s="290" t="s">
        <v>2559</v>
      </c>
      <c r="D91" s="290" t="s">
        <v>2564</v>
      </c>
      <c r="E91" s="291" t="s">
        <v>2565</v>
      </c>
      <c r="F91" s="205" t="str">
        <f>'Маппинг со стандартами'!C94</f>
        <v>T-DEV-SRC-4-1</v>
      </c>
      <c r="G91" s="205" t="str">
        <f>'Маппинг со стандартами'!E94</f>
        <v>Не выполняется</v>
      </c>
      <c r="H91" s="205">
        <f>'Маппинг со стандартами'!O94</f>
        <v>0</v>
      </c>
      <c r="I91" s="205">
        <v>0</v>
      </c>
    </row>
    <row r="92" spans="1:9" x14ac:dyDescent="0.35">
      <c r="A92" s="180">
        <v>64</v>
      </c>
      <c r="B92" s="290" t="s">
        <v>1338</v>
      </c>
      <c r="C92" s="290" t="s">
        <v>2559</v>
      </c>
      <c r="D92" s="290" t="s">
        <v>2566</v>
      </c>
      <c r="E92" s="291" t="s">
        <v>2567</v>
      </c>
      <c r="F92" s="205"/>
      <c r="G92" s="205"/>
      <c r="H92" s="205"/>
      <c r="I92" s="205">
        <v>0</v>
      </c>
    </row>
    <row r="93" spans="1:9" x14ac:dyDescent="0.35">
      <c r="A93" s="180">
        <v>65</v>
      </c>
      <c r="B93" s="290" t="s">
        <v>1338</v>
      </c>
      <c r="C93" s="290" t="s">
        <v>2559</v>
      </c>
      <c r="D93" s="290" t="s">
        <v>2568</v>
      </c>
      <c r="E93" s="291" t="s">
        <v>2569</v>
      </c>
      <c r="F93" s="205" t="str">
        <f>'Маппинг со стандартами'!C87</f>
        <v>T-DEV-SRC-2-6</v>
      </c>
      <c r="G93" s="205" t="str">
        <f>'Маппинг со стандартами'!E87</f>
        <v>Не выполняется</v>
      </c>
      <c r="H93" s="205">
        <f>'Маппинг со стандартами'!O87</f>
        <v>0</v>
      </c>
      <c r="I93" s="205">
        <v>0</v>
      </c>
    </row>
    <row r="94" spans="1:9" x14ac:dyDescent="0.35">
      <c r="A94" s="180">
        <v>66</v>
      </c>
      <c r="B94" s="290" t="s">
        <v>1338</v>
      </c>
      <c r="C94" s="290" t="s">
        <v>2544</v>
      </c>
      <c r="D94" s="290" t="s">
        <v>2570</v>
      </c>
      <c r="E94" s="291" t="s">
        <v>2571</v>
      </c>
      <c r="F94" s="205"/>
      <c r="G94" s="205"/>
      <c r="H94" s="205"/>
      <c r="I94" s="205">
        <v>0</v>
      </c>
    </row>
    <row r="95" spans="1:9" x14ac:dyDescent="0.35">
      <c r="A95" s="180">
        <v>67</v>
      </c>
      <c r="B95" s="290" t="s">
        <v>1338</v>
      </c>
      <c r="C95" s="290" t="s">
        <v>2559</v>
      </c>
      <c r="D95" s="290" t="s">
        <v>2572</v>
      </c>
      <c r="E95" s="291" t="s">
        <v>2573</v>
      </c>
      <c r="F95" s="205"/>
      <c r="G95" s="205"/>
      <c r="H95" s="205"/>
      <c r="I95" s="205">
        <v>0</v>
      </c>
    </row>
    <row r="96" spans="1:9" x14ac:dyDescent="0.35">
      <c r="A96" s="545">
        <v>68</v>
      </c>
      <c r="B96" s="542" t="s">
        <v>1338</v>
      </c>
      <c r="C96" s="542" t="s">
        <v>2559</v>
      </c>
      <c r="D96" s="542" t="s">
        <v>2574</v>
      </c>
      <c r="E96" s="542" t="s">
        <v>2575</v>
      </c>
      <c r="F96" s="205" t="str">
        <f>'Маппинг со стандартами'!C83</f>
        <v>T-DEV-SRC-2-2</v>
      </c>
      <c r="G96" s="205" t="str">
        <f>'Маппинг со стандартами'!E83</f>
        <v>Не выполняется</v>
      </c>
      <c r="H96" s="205">
        <f>'Маппинг со стандартами'!O83</f>
        <v>0</v>
      </c>
      <c r="I96" s="205">
        <v>0</v>
      </c>
    </row>
    <row r="97" spans="1:9" x14ac:dyDescent="0.35">
      <c r="A97" s="545"/>
      <c r="B97" s="542"/>
      <c r="C97" s="542"/>
      <c r="D97" s="542"/>
      <c r="E97" s="542"/>
      <c r="F97" s="205" t="str">
        <f>'Маппинг со стандартами'!C93</f>
        <v>T-DEV-SRC-3-6</v>
      </c>
      <c r="G97" s="205" t="str">
        <f>'Маппинг со стандартами'!E93</f>
        <v>Не выполняется</v>
      </c>
      <c r="H97" s="205">
        <f>'Маппинг со стандартами'!O93</f>
        <v>0</v>
      </c>
      <c r="I97" s="205">
        <v>0</v>
      </c>
    </row>
    <row r="98" spans="1:9" x14ac:dyDescent="0.35">
      <c r="A98" s="180">
        <v>69</v>
      </c>
      <c r="B98" s="290" t="s">
        <v>1338</v>
      </c>
      <c r="C98" s="290" t="s">
        <v>2576</v>
      </c>
      <c r="D98" s="290" t="s">
        <v>2577</v>
      </c>
      <c r="E98" s="291" t="s">
        <v>2578</v>
      </c>
      <c r="F98" s="205"/>
      <c r="G98" s="205"/>
      <c r="H98" s="205"/>
      <c r="I98" s="205">
        <v>0</v>
      </c>
    </row>
    <row r="99" spans="1:9" x14ac:dyDescent="0.35">
      <c r="A99" s="180">
        <v>70</v>
      </c>
      <c r="B99" s="290" t="s">
        <v>1338</v>
      </c>
      <c r="C99" s="290" t="s">
        <v>2576</v>
      </c>
      <c r="D99" s="290" t="s">
        <v>2579</v>
      </c>
      <c r="E99" s="291" t="s">
        <v>2580</v>
      </c>
      <c r="F99" s="205"/>
      <c r="G99" s="205"/>
      <c r="H99" s="205"/>
      <c r="I99" s="205">
        <v>0</v>
      </c>
    </row>
    <row r="100" spans="1:9" x14ac:dyDescent="0.35">
      <c r="A100" s="180">
        <v>71</v>
      </c>
      <c r="B100" s="290" t="s">
        <v>1338</v>
      </c>
      <c r="C100" s="290" t="s">
        <v>2576</v>
      </c>
      <c r="D100" s="290" t="s">
        <v>2581</v>
      </c>
      <c r="E100" s="291" t="s">
        <v>2582</v>
      </c>
      <c r="F100" s="205"/>
      <c r="G100" s="205"/>
      <c r="H100" s="205"/>
      <c r="I100" s="205">
        <v>0</v>
      </c>
    </row>
    <row r="101" spans="1:9" x14ac:dyDescent="0.35">
      <c r="A101" s="180">
        <v>72</v>
      </c>
      <c r="B101" s="290" t="s">
        <v>1338</v>
      </c>
      <c r="C101" s="290" t="s">
        <v>2576</v>
      </c>
      <c r="D101" s="290" t="s">
        <v>2583</v>
      </c>
      <c r="E101" s="291" t="s">
        <v>2584</v>
      </c>
      <c r="F101" s="205"/>
      <c r="G101" s="205"/>
      <c r="H101" s="205"/>
      <c r="I101" s="205">
        <v>0</v>
      </c>
    </row>
    <row r="102" spans="1:9" x14ac:dyDescent="0.35">
      <c r="A102" s="180">
        <v>73</v>
      </c>
      <c r="B102" s="290" t="s">
        <v>1338</v>
      </c>
      <c r="C102" s="290" t="s">
        <v>2576</v>
      </c>
      <c r="D102" s="290" t="s">
        <v>2585</v>
      </c>
      <c r="E102" s="291" t="s">
        <v>2586</v>
      </c>
      <c r="F102" s="205"/>
      <c r="G102" s="205"/>
      <c r="H102" s="205"/>
      <c r="I102" s="205">
        <v>0</v>
      </c>
    </row>
    <row r="103" spans="1:9" x14ac:dyDescent="0.35">
      <c r="A103" s="180">
        <v>74</v>
      </c>
      <c r="B103" s="290" t="s">
        <v>1338</v>
      </c>
      <c r="C103" s="290" t="s">
        <v>2576</v>
      </c>
      <c r="D103" s="290" t="s">
        <v>2587</v>
      </c>
      <c r="E103" s="291" t="s">
        <v>2588</v>
      </c>
      <c r="F103" s="205"/>
      <c r="G103" s="205"/>
      <c r="H103" s="205"/>
      <c r="I103" s="205">
        <v>0</v>
      </c>
    </row>
    <row r="104" spans="1:9" x14ac:dyDescent="0.35">
      <c r="A104" s="180">
        <v>75</v>
      </c>
      <c r="B104" s="290" t="s">
        <v>1338</v>
      </c>
      <c r="C104" s="290" t="s">
        <v>2576</v>
      </c>
      <c r="D104" s="290" t="s">
        <v>2589</v>
      </c>
      <c r="E104" s="291" t="s">
        <v>2590</v>
      </c>
      <c r="F104" s="205"/>
      <c r="G104" s="205"/>
      <c r="H104" s="205"/>
      <c r="I104" s="205">
        <v>0</v>
      </c>
    </row>
    <row r="105" spans="1:9" x14ac:dyDescent="0.35">
      <c r="A105" s="180">
        <v>76</v>
      </c>
      <c r="B105" s="290" t="s">
        <v>1338</v>
      </c>
      <c r="C105" s="290" t="s">
        <v>2576</v>
      </c>
      <c r="D105" s="290" t="s">
        <v>2591</v>
      </c>
      <c r="E105" s="291" t="s">
        <v>2592</v>
      </c>
      <c r="F105" s="205"/>
      <c r="G105" s="205"/>
      <c r="H105" s="205"/>
      <c r="I105" s="205">
        <v>0</v>
      </c>
    </row>
    <row r="106" spans="1:9" x14ac:dyDescent="0.35">
      <c r="A106" s="180">
        <v>77</v>
      </c>
      <c r="B106" s="290" t="s">
        <v>1338</v>
      </c>
      <c r="C106" s="290" t="s">
        <v>2576</v>
      </c>
      <c r="D106" s="290" t="s">
        <v>2593</v>
      </c>
      <c r="E106" s="291" t="s">
        <v>2594</v>
      </c>
      <c r="F106" s="205"/>
      <c r="G106" s="205"/>
      <c r="H106" s="205"/>
      <c r="I106" s="205">
        <v>0</v>
      </c>
    </row>
    <row r="107" spans="1:9" x14ac:dyDescent="0.35">
      <c r="A107" s="180">
        <v>78</v>
      </c>
      <c r="B107" s="290" t="s">
        <v>1338</v>
      </c>
      <c r="C107" s="290" t="s">
        <v>2544</v>
      </c>
      <c r="D107" s="290" t="s">
        <v>2595</v>
      </c>
      <c r="E107" s="291" t="s">
        <v>2596</v>
      </c>
      <c r="F107" s="205"/>
      <c r="G107" s="205"/>
      <c r="H107" s="205"/>
      <c r="I107" s="205">
        <v>0</v>
      </c>
    </row>
    <row r="108" spans="1:9" x14ac:dyDescent="0.35">
      <c r="A108" s="180">
        <v>79</v>
      </c>
      <c r="B108" s="290" t="s">
        <v>1338</v>
      </c>
      <c r="C108" s="290" t="s">
        <v>2559</v>
      </c>
      <c r="D108" s="290" t="s">
        <v>2597</v>
      </c>
      <c r="E108" s="291" t="s">
        <v>2598</v>
      </c>
      <c r="F108" s="205" t="str">
        <f>'Маппинг со стандартами'!C76</f>
        <v>T-DEV-SRC-0-1</v>
      </c>
      <c r="G108" s="205" t="str">
        <f>'Маппинг со стандартами'!E76</f>
        <v>Верно</v>
      </c>
      <c r="H108" s="205">
        <f>'Маппинг со стандартами'!O76</f>
        <v>0</v>
      </c>
      <c r="I108" s="205">
        <v>0</v>
      </c>
    </row>
    <row r="109" spans="1:9" x14ac:dyDescent="0.35">
      <c r="A109" s="180">
        <v>80</v>
      </c>
      <c r="B109" s="290" t="s">
        <v>1338</v>
      </c>
      <c r="C109" s="290" t="s">
        <v>2544</v>
      </c>
      <c r="D109" s="290" t="s">
        <v>2599</v>
      </c>
      <c r="E109" s="291" t="s">
        <v>2600</v>
      </c>
      <c r="F109" s="205"/>
      <c r="G109" s="205"/>
      <c r="H109" s="205"/>
      <c r="I109" s="205">
        <v>0</v>
      </c>
    </row>
    <row r="110" spans="1:9" x14ac:dyDescent="0.35">
      <c r="A110" s="180">
        <v>81</v>
      </c>
      <c r="B110" s="290" t="s">
        <v>1338</v>
      </c>
      <c r="C110" s="290" t="s">
        <v>2544</v>
      </c>
      <c r="D110" s="290" t="s">
        <v>2601</v>
      </c>
      <c r="E110" s="291" t="s">
        <v>2602</v>
      </c>
      <c r="F110" s="205"/>
      <c r="G110" s="205"/>
      <c r="H110" s="205"/>
      <c r="I110" s="205">
        <v>0</v>
      </c>
    </row>
    <row r="111" spans="1:9" x14ac:dyDescent="0.35">
      <c r="A111" s="180">
        <v>82</v>
      </c>
      <c r="B111" s="290" t="s">
        <v>1338</v>
      </c>
      <c r="C111" s="290" t="s">
        <v>2544</v>
      </c>
      <c r="D111" s="290" t="s">
        <v>2603</v>
      </c>
      <c r="E111" s="291" t="s">
        <v>2604</v>
      </c>
      <c r="F111" s="205"/>
      <c r="G111" s="205"/>
      <c r="H111" s="205"/>
      <c r="I111" s="205">
        <v>0</v>
      </c>
    </row>
    <row r="112" spans="1:9" x14ac:dyDescent="0.35">
      <c r="A112" s="545">
        <v>83</v>
      </c>
      <c r="B112" s="542" t="s">
        <v>1338</v>
      </c>
      <c r="C112" s="542" t="s">
        <v>2544</v>
      </c>
      <c r="D112" s="542" t="s">
        <v>2605</v>
      </c>
      <c r="E112" s="542" t="s">
        <v>2606</v>
      </c>
      <c r="F112" s="205" t="str">
        <f>'Маппинг со стандартами'!C7</f>
        <v>T-ADI-DEP-1-4</v>
      </c>
      <c r="G112" s="205" t="str">
        <f>'Маппинг со стандартами'!E7</f>
        <v>Не выполняется</v>
      </c>
      <c r="H112" s="205">
        <f>'Маппинг со стандартами'!O7</f>
        <v>0</v>
      </c>
      <c r="I112" s="205">
        <v>0</v>
      </c>
    </row>
    <row r="113" spans="1:9" x14ac:dyDescent="0.35">
      <c r="A113" s="545"/>
      <c r="B113" s="542"/>
      <c r="C113" s="542"/>
      <c r="D113" s="542"/>
      <c r="E113" s="542"/>
      <c r="F113" s="205" t="str">
        <f>'Маппинг со стандартами'!C52</f>
        <v>T-DEV-BLD-3-2</v>
      </c>
      <c r="G113" s="205" t="str">
        <f>'Маппинг со стандартами'!E52</f>
        <v>Не выполняется</v>
      </c>
      <c r="H113" s="205">
        <f>'Маппинг со стандартами'!O52</f>
        <v>0</v>
      </c>
      <c r="I113" s="205">
        <v>0</v>
      </c>
    </row>
    <row r="114" spans="1:9" x14ac:dyDescent="0.35">
      <c r="A114" s="545"/>
      <c r="B114" s="542"/>
      <c r="C114" s="542"/>
      <c r="D114" s="542"/>
      <c r="E114" s="542"/>
      <c r="F114" s="205" t="str">
        <f>'Маппинг со стандартами'!C45</f>
        <v>T-DEV-BLD-0-1</v>
      </c>
      <c r="G114" s="205" t="str">
        <f>'Маппинг со стандартами'!E45</f>
        <v>Верно</v>
      </c>
      <c r="H114" s="205">
        <f>'Маппинг со стандартами'!O45</f>
        <v>0</v>
      </c>
      <c r="I114" s="205">
        <v>0</v>
      </c>
    </row>
    <row r="115" spans="1:9" x14ac:dyDescent="0.35">
      <c r="A115" s="545"/>
      <c r="B115" s="542"/>
      <c r="C115" s="542"/>
      <c r="D115" s="542"/>
      <c r="E115" s="542"/>
      <c r="F115" s="205" t="str">
        <f>'Маппинг со стандартами'!C95</f>
        <v>T-DEV-CICD-0-1</v>
      </c>
      <c r="G115" s="205" t="str">
        <f>'Маппинг со стандартами'!E95</f>
        <v>Верно</v>
      </c>
      <c r="H115" s="205">
        <f>'Маппинг со стандартами'!O95</f>
        <v>0</v>
      </c>
      <c r="I115" s="205">
        <v>0</v>
      </c>
    </row>
    <row r="116" spans="1:9" x14ac:dyDescent="0.35">
      <c r="A116" s="180">
        <v>84</v>
      </c>
      <c r="B116" s="290" t="s">
        <v>1338</v>
      </c>
      <c r="C116" s="290" t="s">
        <v>2544</v>
      </c>
      <c r="D116" s="290" t="s">
        <v>2607</v>
      </c>
      <c r="E116" s="291" t="s">
        <v>2608</v>
      </c>
      <c r="F116" s="205"/>
      <c r="G116" s="205"/>
      <c r="H116" s="205"/>
      <c r="I116" s="205">
        <v>0</v>
      </c>
    </row>
    <row r="117" spans="1:9" x14ac:dyDescent="0.35">
      <c r="A117" s="180">
        <v>85</v>
      </c>
      <c r="B117" s="290" t="s">
        <v>1338</v>
      </c>
      <c r="C117" s="290" t="s">
        <v>2544</v>
      </c>
      <c r="D117" s="290" t="s">
        <v>2609</v>
      </c>
      <c r="E117" s="291" t="s">
        <v>2610</v>
      </c>
      <c r="F117" s="205"/>
      <c r="G117" s="205"/>
      <c r="H117" s="205"/>
      <c r="I117" s="205">
        <v>0</v>
      </c>
    </row>
    <row r="118" spans="1:9" x14ac:dyDescent="0.35">
      <c r="A118" s="545">
        <v>86</v>
      </c>
      <c r="B118" s="542" t="s">
        <v>1338</v>
      </c>
      <c r="C118" s="542" t="s">
        <v>2544</v>
      </c>
      <c r="D118" s="542" t="s">
        <v>2611</v>
      </c>
      <c r="E118" s="542" t="s">
        <v>2612</v>
      </c>
      <c r="F118" s="205" t="str">
        <f>'Маппинг со стандартами'!C247</f>
        <v>T-PROD-ACCESS-0-1</v>
      </c>
      <c r="G118" s="205" t="str">
        <f>'Маппинг со стандартами'!E247</f>
        <v>Верно</v>
      </c>
      <c r="H118" s="205">
        <f>'Маппинг со стандартами'!O247</f>
        <v>0</v>
      </c>
      <c r="I118" s="205">
        <v>0</v>
      </c>
    </row>
    <row r="119" spans="1:9" x14ac:dyDescent="0.35">
      <c r="A119" s="545"/>
      <c r="B119" s="542"/>
      <c r="C119" s="542"/>
      <c r="D119" s="542"/>
      <c r="E119" s="542"/>
      <c r="F119" s="205" t="str">
        <f>'Маппинг со стандартами'!C249</f>
        <v>T-PROD-ACCESS-1-2</v>
      </c>
      <c r="G119" s="205" t="str">
        <f>'Маппинг со стандартами'!E249</f>
        <v>Не выполняется</v>
      </c>
      <c r="H119" s="205">
        <f>'Маппинг со стандартами'!O249</f>
        <v>0</v>
      </c>
      <c r="I119" s="205">
        <v>0</v>
      </c>
    </row>
    <row r="120" spans="1:9" x14ac:dyDescent="0.35">
      <c r="A120" s="180">
        <v>87</v>
      </c>
      <c r="B120" s="290" t="s">
        <v>1338</v>
      </c>
      <c r="C120" s="290" t="s">
        <v>2544</v>
      </c>
      <c r="D120" s="290" t="s">
        <v>2613</v>
      </c>
      <c r="E120" s="291" t="s">
        <v>2614</v>
      </c>
      <c r="F120" s="205"/>
      <c r="G120" s="205"/>
      <c r="H120" s="205"/>
      <c r="I120" s="205">
        <v>0</v>
      </c>
    </row>
    <row r="121" spans="1:9" x14ac:dyDescent="0.35">
      <c r="A121" s="180">
        <v>88</v>
      </c>
      <c r="B121" s="290" t="s">
        <v>1338</v>
      </c>
      <c r="C121" s="290" t="s">
        <v>2544</v>
      </c>
      <c r="D121" s="290" t="s">
        <v>2615</v>
      </c>
      <c r="E121" s="291" t="s">
        <v>2616</v>
      </c>
      <c r="F121" s="205"/>
      <c r="G121" s="205"/>
      <c r="H121" s="205"/>
      <c r="I121" s="205">
        <v>0</v>
      </c>
    </row>
    <row r="122" spans="1:9" x14ac:dyDescent="0.35">
      <c r="A122" s="180">
        <v>89</v>
      </c>
      <c r="B122" s="290" t="s">
        <v>1338</v>
      </c>
      <c r="C122" s="290" t="s">
        <v>2544</v>
      </c>
      <c r="D122" s="290" t="s">
        <v>2617</v>
      </c>
      <c r="E122" s="291" t="s">
        <v>2618</v>
      </c>
      <c r="F122" s="205"/>
      <c r="G122" s="205"/>
      <c r="H122" s="205"/>
      <c r="I122" s="205">
        <v>0</v>
      </c>
    </row>
    <row r="123" spans="1:9" x14ac:dyDescent="0.35">
      <c r="A123" s="180">
        <v>90</v>
      </c>
      <c r="B123" s="290" t="s">
        <v>1338</v>
      </c>
      <c r="C123" s="290" t="s">
        <v>2544</v>
      </c>
      <c r="D123" s="290" t="s">
        <v>2619</v>
      </c>
      <c r="E123" s="291" t="s">
        <v>2620</v>
      </c>
      <c r="F123" s="205"/>
      <c r="G123" s="205"/>
      <c r="H123" s="205"/>
      <c r="I123" s="205">
        <v>0</v>
      </c>
    </row>
    <row r="124" spans="1:9" x14ac:dyDescent="0.35">
      <c r="A124" s="180">
        <v>91</v>
      </c>
      <c r="B124" s="290" t="s">
        <v>1338</v>
      </c>
      <c r="C124" s="290" t="s">
        <v>2544</v>
      </c>
      <c r="D124" s="290" t="s">
        <v>2621</v>
      </c>
      <c r="E124" s="291" t="s">
        <v>2622</v>
      </c>
      <c r="F124" s="205" t="str">
        <f>'Маппинг со стандартами'!C7</f>
        <v>T-ADI-DEP-1-4</v>
      </c>
      <c r="G124" s="205" t="str">
        <f>'Маппинг со стандартами'!E7</f>
        <v>Не выполняется</v>
      </c>
      <c r="H124" s="205">
        <f>'Маппинг со стандартами'!O7</f>
        <v>0</v>
      </c>
      <c r="I124" s="205">
        <v>0</v>
      </c>
    </row>
    <row r="125" spans="1:9" x14ac:dyDescent="0.35">
      <c r="A125" s="180">
        <v>92</v>
      </c>
      <c r="B125" s="290" t="s">
        <v>1338</v>
      </c>
      <c r="C125" s="290" t="s">
        <v>2544</v>
      </c>
      <c r="D125" s="290" t="s">
        <v>2623</v>
      </c>
      <c r="E125" s="291" t="s">
        <v>2624</v>
      </c>
      <c r="F125" s="205"/>
      <c r="G125" s="205"/>
      <c r="H125" s="205"/>
      <c r="I125" s="205">
        <v>0</v>
      </c>
    </row>
    <row r="126" spans="1:9" x14ac:dyDescent="0.35">
      <c r="A126" s="180">
        <v>93</v>
      </c>
      <c r="B126" s="290" t="s">
        <v>1338</v>
      </c>
      <c r="C126" s="290" t="s">
        <v>2544</v>
      </c>
      <c r="D126" s="290" t="s">
        <v>2625</v>
      </c>
      <c r="E126" s="291" t="s">
        <v>2626</v>
      </c>
      <c r="F126" s="205"/>
      <c r="G126" s="205"/>
      <c r="H126" s="205"/>
      <c r="I126" s="205">
        <v>0</v>
      </c>
    </row>
    <row r="127" spans="1:9" x14ac:dyDescent="0.35">
      <c r="A127" s="180">
        <v>94</v>
      </c>
      <c r="B127" s="290" t="s">
        <v>1338</v>
      </c>
      <c r="C127" s="290" t="s">
        <v>2544</v>
      </c>
      <c r="D127" s="290" t="s">
        <v>2627</v>
      </c>
      <c r="E127" s="291" t="s">
        <v>2628</v>
      </c>
      <c r="F127" s="205"/>
      <c r="G127" s="205"/>
      <c r="H127" s="205"/>
      <c r="I127" s="205">
        <v>0</v>
      </c>
    </row>
    <row r="128" spans="1:9" x14ac:dyDescent="0.35">
      <c r="A128" s="180">
        <v>95</v>
      </c>
      <c r="B128" s="290" t="s">
        <v>1338</v>
      </c>
      <c r="C128" s="290" t="s">
        <v>2544</v>
      </c>
      <c r="D128" s="290" t="s">
        <v>2629</v>
      </c>
      <c r="E128" s="291" t="s">
        <v>2630</v>
      </c>
      <c r="F128" s="205"/>
      <c r="G128" s="205"/>
      <c r="H128" s="205"/>
      <c r="I128" s="205">
        <v>0</v>
      </c>
    </row>
    <row r="129" spans="1:9" x14ac:dyDescent="0.35">
      <c r="A129" s="180">
        <v>96</v>
      </c>
      <c r="B129" s="290" t="s">
        <v>2631</v>
      </c>
      <c r="C129" s="290" t="s">
        <v>2632</v>
      </c>
      <c r="D129" s="290" t="s">
        <v>2633</v>
      </c>
      <c r="E129" s="291" t="s">
        <v>2634</v>
      </c>
      <c r="F129" s="205"/>
      <c r="G129" s="205"/>
      <c r="H129" s="205"/>
      <c r="I129" s="205">
        <v>0</v>
      </c>
    </row>
    <row r="130" spans="1:9" x14ac:dyDescent="0.35">
      <c r="A130" s="180">
        <v>97</v>
      </c>
      <c r="B130" s="290" t="s">
        <v>2631</v>
      </c>
      <c r="C130" s="290" t="s">
        <v>2632</v>
      </c>
      <c r="D130" s="290" t="s">
        <v>2635</v>
      </c>
      <c r="E130" s="291" t="s">
        <v>2636</v>
      </c>
      <c r="F130" s="205"/>
      <c r="G130" s="205"/>
      <c r="H130" s="205"/>
      <c r="I130" s="205">
        <v>0</v>
      </c>
    </row>
    <row r="131" spans="1:9" x14ac:dyDescent="0.35">
      <c r="A131" s="180">
        <v>98</v>
      </c>
      <c r="B131" s="290" t="s">
        <v>2631</v>
      </c>
      <c r="C131" s="290" t="s">
        <v>2632</v>
      </c>
      <c r="D131" s="290" t="s">
        <v>2637</v>
      </c>
      <c r="E131" s="291" t="s">
        <v>2638</v>
      </c>
      <c r="F131" s="205"/>
      <c r="G131" s="205"/>
      <c r="H131" s="205"/>
      <c r="I131" s="205">
        <v>0</v>
      </c>
    </row>
    <row r="132" spans="1:9" x14ac:dyDescent="0.35">
      <c r="A132" s="180">
        <v>99</v>
      </c>
      <c r="B132" s="290" t="s">
        <v>2631</v>
      </c>
      <c r="C132" s="290" t="s">
        <v>2639</v>
      </c>
      <c r="D132" s="290" t="s">
        <v>2640</v>
      </c>
      <c r="E132" s="291" t="s">
        <v>2641</v>
      </c>
      <c r="F132" s="205"/>
      <c r="G132" s="205"/>
      <c r="H132" s="205"/>
      <c r="I132" s="205">
        <v>0</v>
      </c>
    </row>
    <row r="133" spans="1:9" x14ac:dyDescent="0.35">
      <c r="A133" s="180">
        <v>100</v>
      </c>
      <c r="B133" s="290" t="s">
        <v>2631</v>
      </c>
      <c r="C133" s="290" t="s">
        <v>2632</v>
      </c>
      <c r="D133" s="290" t="s">
        <v>2642</v>
      </c>
      <c r="E133" s="291" t="s">
        <v>2643</v>
      </c>
      <c r="F133" s="205"/>
      <c r="G133" s="205"/>
      <c r="H133" s="205"/>
      <c r="I133" s="205">
        <v>0</v>
      </c>
    </row>
    <row r="134" spans="1:9" x14ac:dyDescent="0.35">
      <c r="A134" s="545">
        <v>101</v>
      </c>
      <c r="B134" s="542" t="s">
        <v>2631</v>
      </c>
      <c r="C134" s="542" t="s">
        <v>2632</v>
      </c>
      <c r="D134" s="542" t="s">
        <v>2644</v>
      </c>
      <c r="E134" s="542" t="s">
        <v>2645</v>
      </c>
      <c r="F134" s="205" t="str">
        <f>'Маппинг со стандартами'!C23</f>
        <v>T-ADI-ART-1-5</v>
      </c>
      <c r="G134" s="205" t="str">
        <f>'Маппинг со стандартами'!E23</f>
        <v>Не выполняется</v>
      </c>
      <c r="H134" s="205">
        <f>'Маппинг со стандартами'!O23</f>
        <v>0</v>
      </c>
      <c r="I134" s="205">
        <v>0</v>
      </c>
    </row>
    <row r="135" spans="1:9" x14ac:dyDescent="0.35">
      <c r="A135" s="545"/>
      <c r="B135" s="542"/>
      <c r="C135" s="542"/>
      <c r="D135" s="542"/>
      <c r="E135" s="542"/>
      <c r="F135" s="205" t="str">
        <f>'Маппинг со стандартами'!C254</f>
        <v>T-PROD-ACCESS-2-2</v>
      </c>
      <c r="G135" s="205" t="str">
        <f>'Маппинг со стандартами'!E254</f>
        <v>Не выполняется</v>
      </c>
      <c r="H135" s="205">
        <f>'Маппинг со стандартами'!O254</f>
        <v>0</v>
      </c>
      <c r="I135" s="205">
        <v>0</v>
      </c>
    </row>
    <row r="136" spans="1:9" x14ac:dyDescent="0.35">
      <c r="A136" s="545"/>
      <c r="B136" s="542"/>
      <c r="C136" s="542"/>
      <c r="D136" s="542"/>
      <c r="E136" s="542"/>
      <c r="F136" s="205" t="str">
        <f>'Маппинг со стандартами'!C279</f>
        <v>T-PROD-EVENTS-0-1</v>
      </c>
      <c r="G136" s="205" t="str">
        <f>'Маппинг со стандартами'!E279</f>
        <v>Верно</v>
      </c>
      <c r="H136" s="205">
        <f>'Маппинг со стандартами'!O279</f>
        <v>0</v>
      </c>
      <c r="I136" s="205">
        <v>0</v>
      </c>
    </row>
    <row r="137" spans="1:9" x14ac:dyDescent="0.35">
      <c r="A137" s="180">
        <v>102</v>
      </c>
      <c r="B137" s="290" t="s">
        <v>2631</v>
      </c>
      <c r="C137" s="290" t="s">
        <v>2632</v>
      </c>
      <c r="D137" s="290" t="s">
        <v>2646</v>
      </c>
      <c r="E137" s="291" t="s">
        <v>2647</v>
      </c>
      <c r="F137" s="205"/>
      <c r="G137" s="205"/>
      <c r="H137" s="205"/>
      <c r="I137" s="205">
        <v>0</v>
      </c>
    </row>
    <row r="138" spans="1:9" x14ac:dyDescent="0.35">
      <c r="A138" s="180">
        <v>103</v>
      </c>
      <c r="B138" s="290" t="s">
        <v>2631</v>
      </c>
      <c r="C138" s="290" t="s">
        <v>2632</v>
      </c>
      <c r="D138" s="290" t="s">
        <v>2648</v>
      </c>
      <c r="E138" s="291" t="s">
        <v>2649</v>
      </c>
      <c r="F138" s="205"/>
      <c r="G138" s="205"/>
      <c r="H138" s="205"/>
      <c r="I138" s="205">
        <v>0</v>
      </c>
    </row>
    <row r="139" spans="1:9" x14ac:dyDescent="0.35">
      <c r="A139" s="180">
        <v>104</v>
      </c>
      <c r="B139" s="290" t="s">
        <v>2631</v>
      </c>
      <c r="C139" s="290" t="s">
        <v>2639</v>
      </c>
      <c r="D139" s="290" t="s">
        <v>2650</v>
      </c>
      <c r="E139" s="291" t="s">
        <v>2651</v>
      </c>
      <c r="F139" s="205"/>
      <c r="G139" s="205"/>
      <c r="H139" s="205"/>
      <c r="I139" s="205">
        <v>0</v>
      </c>
    </row>
    <row r="140" spans="1:9" x14ac:dyDescent="0.35">
      <c r="A140" s="180">
        <v>105</v>
      </c>
      <c r="B140" s="290" t="s">
        <v>2631</v>
      </c>
      <c r="C140" s="290" t="s">
        <v>2652</v>
      </c>
      <c r="D140" s="290" t="s">
        <v>2653</v>
      </c>
      <c r="E140" s="291" t="s">
        <v>2654</v>
      </c>
      <c r="F140" s="205"/>
      <c r="G140" s="205"/>
      <c r="H140" s="205"/>
      <c r="I140" s="205">
        <v>0</v>
      </c>
    </row>
    <row r="141" spans="1:9" x14ac:dyDescent="0.35">
      <c r="A141" s="545">
        <v>106</v>
      </c>
      <c r="B141" s="542" t="s">
        <v>2631</v>
      </c>
      <c r="C141" s="542" t="s">
        <v>2652</v>
      </c>
      <c r="D141" s="542" t="s">
        <v>2655</v>
      </c>
      <c r="E141" s="542" t="s">
        <v>2656</v>
      </c>
      <c r="F141" s="205" t="str">
        <f>'Маппинг со стандартами'!C23</f>
        <v>T-ADI-ART-1-5</v>
      </c>
      <c r="G141" s="205" t="str">
        <f>'Маппинг со стандартами'!E23</f>
        <v>Не выполняется</v>
      </c>
      <c r="H141" s="205">
        <f>'Маппинг со стандартами'!O23</f>
        <v>0</v>
      </c>
      <c r="I141" s="205">
        <v>0</v>
      </c>
    </row>
    <row r="142" spans="1:9" x14ac:dyDescent="0.35">
      <c r="A142" s="545"/>
      <c r="B142" s="542"/>
      <c r="C142" s="542"/>
      <c r="D142" s="542"/>
      <c r="E142" s="542"/>
      <c r="F142" s="205" t="str">
        <f>'Маппинг со стандартами'!C254</f>
        <v>T-PROD-ACCESS-2-2</v>
      </c>
      <c r="G142" s="205" t="str">
        <f>'Маппинг со стандартами'!E254</f>
        <v>Не выполняется</v>
      </c>
      <c r="H142" s="205">
        <f>'Маппинг со стандартами'!O254</f>
        <v>0</v>
      </c>
      <c r="I142" s="205">
        <v>0</v>
      </c>
    </row>
    <row r="143" spans="1:9" x14ac:dyDescent="0.35">
      <c r="A143" s="545"/>
      <c r="B143" s="542"/>
      <c r="C143" s="542"/>
      <c r="D143" s="542"/>
      <c r="E143" s="542"/>
      <c r="F143" s="205" t="str">
        <f>'Маппинг со стандартами'!C281</f>
        <v>T-PROD-EVENTS-3-1</v>
      </c>
      <c r="G143" s="205" t="str">
        <f>'Маппинг со стандартами'!E281</f>
        <v>Не выполняется</v>
      </c>
      <c r="H143" s="205">
        <f>'Маппинг со стандартами'!O281</f>
        <v>0</v>
      </c>
      <c r="I143" s="205">
        <v>0</v>
      </c>
    </row>
    <row r="144" spans="1:9" x14ac:dyDescent="0.35">
      <c r="A144" s="180">
        <v>107</v>
      </c>
      <c r="B144" s="290" t="s">
        <v>2631</v>
      </c>
      <c r="C144" s="290" t="s">
        <v>2652</v>
      </c>
      <c r="D144" s="290" t="s">
        <v>2657</v>
      </c>
      <c r="E144" s="291" t="s">
        <v>2658</v>
      </c>
      <c r="F144" s="205"/>
      <c r="G144" s="205"/>
      <c r="H144" s="205"/>
      <c r="I144" s="205">
        <v>0</v>
      </c>
    </row>
    <row r="145" spans="1:9" x14ac:dyDescent="0.35">
      <c r="A145" s="545">
        <v>108</v>
      </c>
      <c r="B145" s="542" t="s">
        <v>2631</v>
      </c>
      <c r="C145" s="542" t="s">
        <v>2652</v>
      </c>
      <c r="D145" s="542" t="s">
        <v>2659</v>
      </c>
      <c r="E145" s="542" t="s">
        <v>2660</v>
      </c>
      <c r="F145" s="205" t="str">
        <f>'Маппинг со стандартами'!C23</f>
        <v>T-ADI-ART-1-5</v>
      </c>
      <c r="G145" s="205" t="str">
        <f>'Маппинг со стандартами'!E23</f>
        <v>Не выполняется</v>
      </c>
      <c r="H145" s="205">
        <f>'Маппинг со стандартами'!O23</f>
        <v>0</v>
      </c>
      <c r="I145" s="205">
        <v>0</v>
      </c>
    </row>
    <row r="146" spans="1:9" x14ac:dyDescent="0.35">
      <c r="A146" s="545"/>
      <c r="B146" s="542"/>
      <c r="C146" s="542"/>
      <c r="D146" s="542"/>
      <c r="E146" s="542"/>
      <c r="F146" s="205" t="str">
        <f>'Маппинг со стандартами'!C279</f>
        <v>T-PROD-EVENTS-0-1</v>
      </c>
      <c r="G146" s="205" t="str">
        <f>'Маппинг со стандартами'!E279</f>
        <v>Верно</v>
      </c>
      <c r="H146" s="205">
        <f>'Маппинг со стандартами'!O279</f>
        <v>0</v>
      </c>
      <c r="I146" s="205">
        <v>0</v>
      </c>
    </row>
    <row r="147" spans="1:9" x14ac:dyDescent="0.35">
      <c r="A147" s="545"/>
      <c r="B147" s="542"/>
      <c r="C147" s="542"/>
      <c r="D147" s="542"/>
      <c r="E147" s="542"/>
      <c r="F147" s="205" t="str">
        <f>'Маппинг со стандартами'!C254</f>
        <v>T-PROD-ACCESS-2-2</v>
      </c>
      <c r="G147" s="205" t="str">
        <f>'Маппинг со стандартами'!E254</f>
        <v>Не выполняется</v>
      </c>
      <c r="H147" s="205">
        <f>'Маппинг со стандартами'!O254</f>
        <v>0</v>
      </c>
      <c r="I147" s="205">
        <v>0</v>
      </c>
    </row>
    <row r="148" spans="1:9" x14ac:dyDescent="0.35">
      <c r="A148" s="545"/>
      <c r="B148" s="542"/>
      <c r="C148" s="542"/>
      <c r="D148" s="542"/>
      <c r="E148" s="542"/>
      <c r="F148" s="205" t="str">
        <f>'Маппинг со стандартами'!C280</f>
        <v>T-PROD-EVENTS-2-1</v>
      </c>
      <c r="G148" s="205" t="str">
        <f>'Маппинг со стандартами'!E280</f>
        <v>Не выполняется</v>
      </c>
      <c r="H148" s="205">
        <f>'Маппинг со стандартами'!O280</f>
        <v>0</v>
      </c>
      <c r="I148" s="205">
        <v>0</v>
      </c>
    </row>
    <row r="149" spans="1:9" x14ac:dyDescent="0.35">
      <c r="A149" s="180">
        <v>109</v>
      </c>
      <c r="B149" s="290" t="s">
        <v>2631</v>
      </c>
      <c r="C149" s="290" t="s">
        <v>2652</v>
      </c>
      <c r="D149" s="290" t="s">
        <v>2661</v>
      </c>
      <c r="E149" s="291" t="s">
        <v>2662</v>
      </c>
      <c r="F149" s="205"/>
      <c r="G149" s="205"/>
      <c r="H149" s="205"/>
      <c r="I149" s="205">
        <v>0</v>
      </c>
    </row>
    <row r="150" spans="1:9" x14ac:dyDescent="0.35">
      <c r="A150" s="180">
        <v>110</v>
      </c>
      <c r="B150" s="290" t="s">
        <v>2631</v>
      </c>
      <c r="C150" s="290" t="s">
        <v>2652</v>
      </c>
      <c r="D150" s="290" t="s">
        <v>2663</v>
      </c>
      <c r="E150" s="291" t="s">
        <v>2664</v>
      </c>
      <c r="F150" s="205"/>
      <c r="G150" s="205"/>
      <c r="H150" s="205"/>
      <c r="I150" s="205">
        <v>0</v>
      </c>
    </row>
    <row r="151" spans="1:9" x14ac:dyDescent="0.35">
      <c r="A151" s="180">
        <v>111</v>
      </c>
      <c r="B151" s="290" t="s">
        <v>2631</v>
      </c>
      <c r="C151" s="290" t="s">
        <v>2632</v>
      </c>
      <c r="D151" s="290" t="s">
        <v>2665</v>
      </c>
      <c r="E151" s="291" t="s">
        <v>2666</v>
      </c>
      <c r="F151" s="205"/>
      <c r="G151" s="205"/>
      <c r="H151" s="205"/>
      <c r="I151" s="205">
        <v>0</v>
      </c>
    </row>
    <row r="152" spans="1:9" x14ac:dyDescent="0.35">
      <c r="A152" s="180">
        <v>112</v>
      </c>
      <c r="B152" s="290" t="s">
        <v>2631</v>
      </c>
      <c r="C152" s="290" t="s">
        <v>2632</v>
      </c>
      <c r="D152" s="290" t="s">
        <v>2667</v>
      </c>
      <c r="E152" s="291" t="s">
        <v>2668</v>
      </c>
      <c r="F152" s="205"/>
      <c r="G152" s="205"/>
      <c r="H152" s="205"/>
      <c r="I152" s="205">
        <v>0</v>
      </c>
    </row>
    <row r="153" spans="1:9" x14ac:dyDescent="0.35">
      <c r="A153" s="180">
        <v>113</v>
      </c>
      <c r="B153" s="290" t="s">
        <v>2631</v>
      </c>
      <c r="C153" s="290" t="s">
        <v>2632</v>
      </c>
      <c r="D153" s="290" t="s">
        <v>2669</v>
      </c>
      <c r="E153" s="291" t="s">
        <v>2670</v>
      </c>
      <c r="F153" s="205"/>
      <c r="G153" s="205"/>
      <c r="H153" s="205"/>
      <c r="I153" s="205">
        <v>0</v>
      </c>
    </row>
    <row r="154" spans="1:9" x14ac:dyDescent="0.35">
      <c r="A154" s="180">
        <v>114</v>
      </c>
      <c r="B154" s="290" t="s">
        <v>2631</v>
      </c>
      <c r="C154" s="290" t="s">
        <v>2632</v>
      </c>
      <c r="D154" s="290" t="s">
        <v>2671</v>
      </c>
      <c r="E154" s="291" t="s">
        <v>2672</v>
      </c>
      <c r="F154" s="205"/>
      <c r="G154" s="205"/>
      <c r="H154" s="205"/>
      <c r="I154" s="205">
        <v>0</v>
      </c>
    </row>
    <row r="155" spans="1:9" x14ac:dyDescent="0.35">
      <c r="A155" s="180">
        <v>115</v>
      </c>
      <c r="B155" s="290" t="s">
        <v>2631</v>
      </c>
      <c r="C155" s="290" t="s">
        <v>2632</v>
      </c>
      <c r="D155" s="290" t="s">
        <v>2673</v>
      </c>
      <c r="E155" s="291" t="s">
        <v>2674</v>
      </c>
      <c r="F155" s="205"/>
      <c r="G155" s="205"/>
      <c r="H155" s="205"/>
      <c r="I155" s="205">
        <v>0</v>
      </c>
    </row>
    <row r="156" spans="1:9" x14ac:dyDescent="0.35">
      <c r="A156" s="180">
        <v>116</v>
      </c>
      <c r="B156" s="290" t="s">
        <v>2631</v>
      </c>
      <c r="C156" s="290" t="s">
        <v>2632</v>
      </c>
      <c r="D156" s="290" t="s">
        <v>2675</v>
      </c>
      <c r="E156" s="291" t="s">
        <v>2676</v>
      </c>
      <c r="F156" s="205"/>
      <c r="G156" s="205"/>
      <c r="H156" s="205"/>
      <c r="I156" s="205">
        <v>0</v>
      </c>
    </row>
    <row r="157" spans="1:9" x14ac:dyDescent="0.35">
      <c r="A157" s="180">
        <v>117</v>
      </c>
      <c r="B157" s="290" t="s">
        <v>2631</v>
      </c>
      <c r="C157" s="290" t="s">
        <v>2632</v>
      </c>
      <c r="D157" s="290" t="s">
        <v>2677</v>
      </c>
      <c r="E157" s="291" t="s">
        <v>2678</v>
      </c>
      <c r="F157" s="205"/>
      <c r="G157" s="205"/>
      <c r="H157" s="205"/>
      <c r="I157" s="205">
        <v>0</v>
      </c>
    </row>
    <row r="158" spans="1:9" x14ac:dyDescent="0.35">
      <c r="A158" s="180">
        <v>118</v>
      </c>
      <c r="B158" s="290" t="s">
        <v>2631</v>
      </c>
      <c r="C158" s="290" t="s">
        <v>2632</v>
      </c>
      <c r="D158" s="290" t="s">
        <v>2679</v>
      </c>
      <c r="E158" s="291" t="s">
        <v>2680</v>
      </c>
      <c r="F158" s="205"/>
      <c r="G158" s="205"/>
      <c r="H158" s="205"/>
      <c r="I158" s="205">
        <v>0</v>
      </c>
    </row>
    <row r="159" spans="1:9" x14ac:dyDescent="0.35">
      <c r="A159" s="180">
        <v>119</v>
      </c>
      <c r="B159" s="290" t="s">
        <v>2631</v>
      </c>
      <c r="C159" s="290" t="s">
        <v>2632</v>
      </c>
      <c r="D159" s="290" t="s">
        <v>2681</v>
      </c>
      <c r="E159" s="291" t="s">
        <v>2682</v>
      </c>
      <c r="F159" s="205"/>
      <c r="G159" s="205"/>
      <c r="H159" s="205"/>
      <c r="I159" s="205">
        <v>0</v>
      </c>
    </row>
    <row r="160" spans="1:9" x14ac:dyDescent="0.35">
      <c r="A160" s="180">
        <v>120</v>
      </c>
      <c r="B160" s="205" t="s">
        <v>2631</v>
      </c>
      <c r="C160" s="205" t="s">
        <v>2639</v>
      </c>
      <c r="D160" s="205" t="s">
        <v>2683</v>
      </c>
      <c r="E160" s="205" t="s">
        <v>2684</v>
      </c>
      <c r="F160" s="205"/>
      <c r="G160" s="205"/>
      <c r="H160" s="205"/>
      <c r="I160" s="205">
        <v>0</v>
      </c>
    </row>
    <row r="161" spans="1:9" x14ac:dyDescent="0.35">
      <c r="A161" s="180">
        <v>121</v>
      </c>
      <c r="B161" s="205" t="s">
        <v>2631</v>
      </c>
      <c r="C161" s="205" t="s">
        <v>2639</v>
      </c>
      <c r="D161" s="205" t="s">
        <v>2685</v>
      </c>
      <c r="E161" s="205" t="s">
        <v>2686</v>
      </c>
      <c r="F161" s="205"/>
      <c r="G161" s="205"/>
      <c r="H161" s="205"/>
      <c r="I161" s="205">
        <v>0</v>
      </c>
    </row>
    <row r="162" spans="1:9" x14ac:dyDescent="0.35">
      <c r="A162" s="545">
        <v>122</v>
      </c>
      <c r="B162" s="543" t="s">
        <v>2687</v>
      </c>
      <c r="C162" s="543" t="s">
        <v>2688</v>
      </c>
      <c r="D162" s="543" t="s">
        <v>2689</v>
      </c>
      <c r="E162" s="543" t="s">
        <v>2690</v>
      </c>
      <c r="F162" s="205" t="str">
        <f>'Маппинг со стандартами'!C175</f>
        <v>T-PREPROD-DAST-2-2</v>
      </c>
      <c r="G162" s="205" t="str">
        <f>'Маппинг со стандартами'!E175</f>
        <v>Не выполняется</v>
      </c>
      <c r="H162" s="205">
        <f>'Маппинг со стандартами'!O175</f>
        <v>0</v>
      </c>
      <c r="I162" s="205">
        <v>0</v>
      </c>
    </row>
    <row r="163" spans="1:9" x14ac:dyDescent="0.35">
      <c r="A163" s="545"/>
      <c r="B163" s="543"/>
      <c r="C163" s="543"/>
      <c r="D163" s="543"/>
      <c r="E163" s="543"/>
      <c r="F163" s="205" t="str">
        <f>'Маппинг со стандартами'!C180</f>
        <v>T-PREPROD-DAST-3-3</v>
      </c>
      <c r="G163" s="205" t="str">
        <f>'Маппинг со стандартами'!E180</f>
        <v>Не выполняется</v>
      </c>
      <c r="H163" s="205">
        <f>'Маппинг со стандартами'!O180</f>
        <v>0</v>
      </c>
      <c r="I163" s="205">
        <v>0</v>
      </c>
    </row>
    <row r="164" spans="1:9" x14ac:dyDescent="0.35">
      <c r="A164" s="545"/>
      <c r="B164" s="543"/>
      <c r="C164" s="543"/>
      <c r="D164" s="543"/>
      <c r="E164" s="543"/>
      <c r="F164" s="205" t="str">
        <f>'Маппинг со стандартами'!C242</f>
        <v>T-PROD-DAST-3-3</v>
      </c>
      <c r="G164" s="205" t="str">
        <f>'Маппинг со стандартами'!E242</f>
        <v>Не выполняется</v>
      </c>
      <c r="H164" s="205">
        <f>'Маппинг со стандартами'!O242</f>
        <v>0</v>
      </c>
      <c r="I164" s="205">
        <v>0</v>
      </c>
    </row>
    <row r="165" spans="1:9" x14ac:dyDescent="0.35">
      <c r="A165" s="545"/>
      <c r="B165" s="543"/>
      <c r="C165" s="543"/>
      <c r="D165" s="543"/>
      <c r="E165" s="543"/>
      <c r="F165" s="205" t="str">
        <f>'Маппинг со стандартами'!C236</f>
        <v>T-PROD-DAST-2-2</v>
      </c>
      <c r="G165" s="205" t="str">
        <f>'Маппинг со стандартами'!E236</f>
        <v>Не выполняется</v>
      </c>
      <c r="H165" s="205">
        <f>'Маппинг со стандартами'!O236</f>
        <v>0</v>
      </c>
      <c r="I165" s="205">
        <v>0</v>
      </c>
    </row>
    <row r="166" spans="1:9" x14ac:dyDescent="0.35">
      <c r="A166" s="545">
        <v>123</v>
      </c>
      <c r="B166" s="542" t="s">
        <v>2687</v>
      </c>
      <c r="C166" s="542" t="s">
        <v>2688</v>
      </c>
      <c r="D166" s="542" t="s">
        <v>2691</v>
      </c>
      <c r="E166" s="542" t="s">
        <v>2692</v>
      </c>
      <c r="F166" s="205" t="str">
        <f>'Маппинг со стандартами'!C175</f>
        <v>T-PREPROD-DAST-2-2</v>
      </c>
      <c r="G166" s="205" t="str">
        <f>'Маппинг со стандартами'!E175</f>
        <v>Не выполняется</v>
      </c>
      <c r="H166" s="205">
        <f>'Маппинг со стандартами'!O175</f>
        <v>0</v>
      </c>
      <c r="I166" s="205">
        <v>0</v>
      </c>
    </row>
    <row r="167" spans="1:9" x14ac:dyDescent="0.35">
      <c r="A167" s="545"/>
      <c r="B167" s="542"/>
      <c r="C167" s="542"/>
      <c r="D167" s="542"/>
      <c r="E167" s="542"/>
      <c r="F167" s="205" t="str">
        <f>'Маппинг со стандартами'!C182</f>
        <v>T-PREPROD-DAST-4-1</v>
      </c>
      <c r="G167" s="205" t="str">
        <f>'Маппинг со стандартами'!E182</f>
        <v>Не выполняется</v>
      </c>
      <c r="H167" s="205">
        <f>'Маппинг со стандартами'!O182</f>
        <v>0</v>
      </c>
      <c r="I167" s="205">
        <v>0</v>
      </c>
    </row>
    <row r="168" spans="1:9" x14ac:dyDescent="0.35">
      <c r="A168" s="545"/>
      <c r="B168" s="542"/>
      <c r="C168" s="542"/>
      <c r="D168" s="542"/>
      <c r="E168" s="542"/>
      <c r="F168" s="205" t="str">
        <f>'Маппинг со стандартами'!C236</f>
        <v>T-PROD-DAST-2-2</v>
      </c>
      <c r="G168" s="205" t="str">
        <f>'Маппинг со стандартами'!E236</f>
        <v>Не выполняется</v>
      </c>
      <c r="H168" s="205">
        <f>'Маппинг со стандартами'!O236</f>
        <v>0</v>
      </c>
      <c r="I168" s="205">
        <v>0</v>
      </c>
    </row>
    <row r="169" spans="1:9" x14ac:dyDescent="0.35">
      <c r="A169" s="545"/>
      <c r="B169" s="542"/>
      <c r="C169" s="542"/>
      <c r="D169" s="542"/>
      <c r="E169" s="542"/>
      <c r="F169" s="205" t="str">
        <f>'Маппинг со стандартами'!C240</f>
        <v>T-PROD-DAST-3-1</v>
      </c>
      <c r="G169" s="205" t="str">
        <f>'Маппинг со стандартами'!E240</f>
        <v>Не выполняется</v>
      </c>
      <c r="H169" s="205">
        <f>'Маппинг со стандартами'!O240</f>
        <v>0</v>
      </c>
      <c r="I169" s="205">
        <v>0</v>
      </c>
    </row>
    <row r="170" spans="1:9" x14ac:dyDescent="0.35">
      <c r="A170" s="545"/>
      <c r="B170" s="542"/>
      <c r="C170" s="542"/>
      <c r="D170" s="542"/>
      <c r="E170" s="542"/>
      <c r="F170" s="205" t="str">
        <f>'Маппинг со стандартами'!C244</f>
        <v>T-PROD-DAST-4-1</v>
      </c>
      <c r="G170" s="205" t="str">
        <f>'Маппинг со стандартами'!E244</f>
        <v>Не выполняется</v>
      </c>
      <c r="H170" s="205">
        <f>'Маппинг со стандартами'!O244</f>
        <v>0</v>
      </c>
      <c r="I170" s="205">
        <v>0</v>
      </c>
    </row>
    <row r="171" spans="1:9" x14ac:dyDescent="0.35">
      <c r="A171" s="545"/>
      <c r="B171" s="542"/>
      <c r="C171" s="542"/>
      <c r="D171" s="542"/>
      <c r="E171" s="542"/>
      <c r="F171" s="205" t="str">
        <f>'Маппинг со стандартами'!C178</f>
        <v>T-PREPROD-DAST-3-1</v>
      </c>
      <c r="G171" s="205" t="str">
        <f>'Маппинг со стандартами'!E178</f>
        <v>Не выполняется</v>
      </c>
      <c r="H171" s="205">
        <f>'Маппинг со стандартами'!O178</f>
        <v>0</v>
      </c>
      <c r="I171" s="205">
        <v>0</v>
      </c>
    </row>
    <row r="172" spans="1:9" x14ac:dyDescent="0.35">
      <c r="A172" s="545">
        <v>124</v>
      </c>
      <c r="B172" s="542" t="s">
        <v>2687</v>
      </c>
      <c r="C172" s="542" t="s">
        <v>2688</v>
      </c>
      <c r="D172" s="542" t="s">
        <v>2693</v>
      </c>
      <c r="E172" s="542" t="s">
        <v>2694</v>
      </c>
      <c r="F172" s="205" t="str">
        <f>'Маппинг со стандартами'!C179</f>
        <v>T-PREPROD-DAST-3-2</v>
      </c>
      <c r="G172" s="205" t="str">
        <f>'Маппинг со стандартами'!E179</f>
        <v>Не выполняется</v>
      </c>
      <c r="H172" s="205">
        <f>'Маппинг со стандартами'!O179</f>
        <v>0</v>
      </c>
      <c r="I172" s="205">
        <v>0</v>
      </c>
    </row>
    <row r="173" spans="1:9" x14ac:dyDescent="0.35">
      <c r="A173" s="545"/>
      <c r="B173" s="542"/>
      <c r="C173" s="542"/>
      <c r="D173" s="542"/>
      <c r="E173" s="542"/>
      <c r="F173" s="205" t="str">
        <f>'Маппинг со стандартами'!C241</f>
        <v>T-PROD-DAST-3-2</v>
      </c>
      <c r="G173" s="205" t="str">
        <f>'Маппинг со стандартами'!E241</f>
        <v>Не выполняется</v>
      </c>
      <c r="H173" s="205">
        <f>'Маппинг со стандартами'!O241</f>
        <v>0</v>
      </c>
      <c r="I173" s="205">
        <v>0</v>
      </c>
    </row>
    <row r="174" spans="1:9" x14ac:dyDescent="0.35">
      <c r="A174" s="545"/>
      <c r="B174" s="542"/>
      <c r="C174" s="542"/>
      <c r="D174" s="542"/>
      <c r="E174" s="542"/>
      <c r="F174" s="205" t="str">
        <f>'Маппинг со стандартами'!C244</f>
        <v>T-PROD-DAST-4-1</v>
      </c>
      <c r="G174" s="205" t="str">
        <f>'Маппинг со стандартами'!E244</f>
        <v>Не выполняется</v>
      </c>
      <c r="H174" s="205">
        <f>'Маппинг со стандартами'!O244</f>
        <v>0</v>
      </c>
      <c r="I174" s="205">
        <v>0</v>
      </c>
    </row>
    <row r="175" spans="1:9" x14ac:dyDescent="0.35">
      <c r="A175" s="545"/>
      <c r="B175" s="542"/>
      <c r="C175" s="542"/>
      <c r="D175" s="542"/>
      <c r="E175" s="542"/>
      <c r="F175" s="205" t="str">
        <f>'Маппинг со стандартами'!C182</f>
        <v>T-PREPROD-DAST-4-1</v>
      </c>
      <c r="G175" s="205" t="str">
        <f>'Маппинг со стандартами'!E182</f>
        <v>Не выполняется</v>
      </c>
      <c r="H175" s="205">
        <f>'Маппинг со стандартами'!O182</f>
        <v>0</v>
      </c>
      <c r="I175" s="205">
        <v>0</v>
      </c>
    </row>
    <row r="176" spans="1:9" x14ac:dyDescent="0.35">
      <c r="A176" s="180">
        <v>125</v>
      </c>
      <c r="B176" s="290" t="s">
        <v>2687</v>
      </c>
      <c r="C176" s="290" t="s">
        <v>2695</v>
      </c>
      <c r="D176" s="290" t="s">
        <v>2696</v>
      </c>
      <c r="E176" s="291" t="s">
        <v>2697</v>
      </c>
      <c r="F176" s="205"/>
      <c r="G176" s="205"/>
      <c r="H176" s="205"/>
      <c r="I176" s="205">
        <v>0</v>
      </c>
    </row>
    <row r="177" spans="1:9" x14ac:dyDescent="0.35">
      <c r="A177" s="180">
        <v>126</v>
      </c>
      <c r="B177" s="290" t="s">
        <v>2687</v>
      </c>
      <c r="C177" s="290" t="s">
        <v>2695</v>
      </c>
      <c r="D177" s="290" t="s">
        <v>2698</v>
      </c>
      <c r="E177" s="291" t="s">
        <v>2699</v>
      </c>
      <c r="F177" s="205"/>
      <c r="G177" s="205"/>
      <c r="H177" s="205"/>
      <c r="I177" s="205">
        <v>0</v>
      </c>
    </row>
    <row r="178" spans="1:9" x14ac:dyDescent="0.35">
      <c r="A178" s="180">
        <v>127</v>
      </c>
      <c r="B178" s="290" t="s">
        <v>2687</v>
      </c>
      <c r="C178" s="290" t="s">
        <v>2700</v>
      </c>
      <c r="D178" s="290" t="s">
        <v>2701</v>
      </c>
      <c r="E178" s="291" t="s">
        <v>2702</v>
      </c>
      <c r="F178" s="205" t="str">
        <f>'Маппинг со стандартами'!C191</f>
        <v>T-PREPROD-SECTEST-0-1</v>
      </c>
      <c r="G178" s="205" t="str">
        <f>'Маппинг со стандартами'!E191</f>
        <v>Верно</v>
      </c>
      <c r="H178" s="205">
        <f>'Маппинг со стандартами'!O191</f>
        <v>0</v>
      </c>
      <c r="I178" s="205">
        <v>0</v>
      </c>
    </row>
    <row r="179" spans="1:9" x14ac:dyDescent="0.35">
      <c r="A179" s="180">
        <v>128</v>
      </c>
      <c r="B179" s="290" t="s">
        <v>2687</v>
      </c>
      <c r="C179" s="290" t="s">
        <v>2703</v>
      </c>
      <c r="D179" s="290" t="s">
        <v>2704</v>
      </c>
      <c r="E179" s="291" t="s">
        <v>2705</v>
      </c>
      <c r="F179" s="205"/>
      <c r="G179" s="205"/>
      <c r="H179" s="205"/>
      <c r="I179" s="205">
        <v>0</v>
      </c>
    </row>
    <row r="180" spans="1:9" x14ac:dyDescent="0.35">
      <c r="A180" s="180">
        <v>129</v>
      </c>
      <c r="B180" s="290" t="s">
        <v>2687</v>
      </c>
      <c r="C180" s="290" t="s">
        <v>2688</v>
      </c>
      <c r="D180" s="290" t="s">
        <v>2706</v>
      </c>
      <c r="E180" s="291" t="s">
        <v>2707</v>
      </c>
      <c r="F180" s="205"/>
      <c r="G180" s="205"/>
      <c r="H180" s="205"/>
      <c r="I180" s="205">
        <v>0</v>
      </c>
    </row>
    <row r="181" spans="1:9" x14ac:dyDescent="0.35">
      <c r="A181" s="180">
        <v>130</v>
      </c>
      <c r="B181" s="290" t="s">
        <v>2687</v>
      </c>
      <c r="C181" s="290" t="s">
        <v>2688</v>
      </c>
      <c r="D181" s="290" t="s">
        <v>2708</v>
      </c>
      <c r="E181" s="291" t="s">
        <v>2709</v>
      </c>
      <c r="F181" s="205"/>
      <c r="G181" s="205"/>
      <c r="H181" s="205"/>
      <c r="I181" s="205">
        <v>0</v>
      </c>
    </row>
    <row r="182" spans="1:9" x14ac:dyDescent="0.35">
      <c r="A182" s="545">
        <v>131</v>
      </c>
      <c r="B182" s="542" t="s">
        <v>2687</v>
      </c>
      <c r="C182" s="542" t="s">
        <v>2695</v>
      </c>
      <c r="D182" s="542" t="s">
        <v>2710</v>
      </c>
      <c r="E182" s="542" t="s">
        <v>2711</v>
      </c>
      <c r="F182" s="205" t="str">
        <f>'Маппинг со стандартами'!C154</f>
        <v>T-CODE-SECDN-0-1</v>
      </c>
      <c r="G182" s="205" t="str">
        <f>'Маппинг со стандартами'!E154</f>
        <v>Верно</v>
      </c>
      <c r="H182" s="205">
        <f>'Маппинг со стандартами'!O154</f>
        <v>0</v>
      </c>
      <c r="I182" s="205">
        <v>0</v>
      </c>
    </row>
    <row r="183" spans="1:9" x14ac:dyDescent="0.35">
      <c r="A183" s="545"/>
      <c r="B183" s="542"/>
      <c r="C183" s="542"/>
      <c r="D183" s="542"/>
      <c r="E183" s="542"/>
      <c r="F183" s="205" t="str">
        <f>'Маппинг со стандартами'!C155</f>
        <v>T-CODE-SECDN-1-1</v>
      </c>
      <c r="G183" s="205" t="str">
        <f>'Маппинг со стандартами'!E155</f>
        <v>Не выполняется</v>
      </c>
      <c r="H183" s="205">
        <f>'Маппинг со стандартами'!O155</f>
        <v>0</v>
      </c>
      <c r="I183" s="205">
        <v>0</v>
      </c>
    </row>
    <row r="184" spans="1:9" x14ac:dyDescent="0.35">
      <c r="A184" s="545"/>
      <c r="B184" s="542"/>
      <c r="C184" s="542"/>
      <c r="D184" s="542"/>
      <c r="E184" s="542"/>
      <c r="F184" s="205" t="str">
        <f>'Маппинг со стандартами'!C159</f>
        <v>T-CODE-SECDN-2-1</v>
      </c>
      <c r="G184" s="205" t="str">
        <f>'Маппинг со стандартами'!E159</f>
        <v>Не выполняется</v>
      </c>
      <c r="H184" s="205">
        <f>'Маппинг со стандартами'!O159</f>
        <v>0</v>
      </c>
      <c r="I184" s="205">
        <v>0</v>
      </c>
    </row>
    <row r="185" spans="1:9" x14ac:dyDescent="0.35">
      <c r="A185" s="180">
        <v>132</v>
      </c>
      <c r="B185" s="290" t="s">
        <v>2687</v>
      </c>
      <c r="C185" s="290" t="s">
        <v>2712</v>
      </c>
      <c r="D185" s="290" t="s">
        <v>2713</v>
      </c>
      <c r="E185" s="291" t="s">
        <v>2714</v>
      </c>
      <c r="F185" s="205"/>
      <c r="G185" s="205"/>
      <c r="H185" s="205"/>
      <c r="I185" s="205">
        <v>0</v>
      </c>
    </row>
    <row r="186" spans="1:9" x14ac:dyDescent="0.35">
      <c r="A186" s="180">
        <v>133</v>
      </c>
      <c r="B186" s="290" t="s">
        <v>2687</v>
      </c>
      <c r="C186" s="290" t="s">
        <v>2712</v>
      </c>
      <c r="D186" s="290" t="s">
        <v>2715</v>
      </c>
      <c r="E186" s="291" t="s">
        <v>2716</v>
      </c>
      <c r="F186" s="205" t="str">
        <f>'Маппинг со стандартами'!C346</f>
        <v>P-DEFECT-MNG-0-1</v>
      </c>
      <c r="G186" s="205" t="str">
        <f>'Маппинг со стандартами'!E346</f>
        <v>Верно</v>
      </c>
      <c r="H186" s="205">
        <f>'Маппинг со стандартами'!O346</f>
        <v>0</v>
      </c>
      <c r="I186" s="205">
        <v>0</v>
      </c>
    </row>
    <row r="187" spans="1:9" x14ac:dyDescent="0.35">
      <c r="A187" s="180">
        <v>134</v>
      </c>
      <c r="B187" s="290" t="s">
        <v>2687</v>
      </c>
      <c r="C187" s="290" t="s">
        <v>2712</v>
      </c>
      <c r="D187" s="290" t="s">
        <v>2717</v>
      </c>
      <c r="E187" s="291" t="s">
        <v>2718</v>
      </c>
      <c r="F187" s="205" t="str">
        <f>'Маппинг со стандартами'!C349</f>
        <v>P-DEFECT-MNG-2-2</v>
      </c>
      <c r="G187" s="205" t="str">
        <f>'Маппинг со стандартами'!E349</f>
        <v>Не выполняется</v>
      </c>
      <c r="H187" s="205">
        <f>'Маппинг со стандартами'!O349</f>
        <v>0</v>
      </c>
      <c r="I187" s="205">
        <v>0</v>
      </c>
    </row>
    <row r="188" spans="1:9" x14ac:dyDescent="0.35">
      <c r="A188" s="545">
        <v>135</v>
      </c>
      <c r="B188" s="542" t="s">
        <v>2687</v>
      </c>
      <c r="C188" s="542" t="s">
        <v>2712</v>
      </c>
      <c r="D188" s="542" t="s">
        <v>2719</v>
      </c>
      <c r="E188" s="542" t="s">
        <v>2720</v>
      </c>
      <c r="F188" s="205" t="str">
        <f>'Маппинг со стандартами'!C346</f>
        <v>P-DEFECT-MNG-0-1</v>
      </c>
      <c r="G188" s="205" t="str">
        <f>'Маппинг со стандартами'!E346</f>
        <v>Верно</v>
      </c>
      <c r="H188" s="205">
        <f>'Маппинг со стандартами'!O346</f>
        <v>0</v>
      </c>
      <c r="I188" s="205">
        <v>0</v>
      </c>
    </row>
    <row r="189" spans="1:9" x14ac:dyDescent="0.35">
      <c r="A189" s="545"/>
      <c r="B189" s="542"/>
      <c r="C189" s="542"/>
      <c r="D189" s="542"/>
      <c r="E189" s="542"/>
      <c r="F189" s="205" t="str">
        <f>'Маппинг со стандартами'!C347</f>
        <v>P-DEFECT-MNG-1-1</v>
      </c>
      <c r="G189" s="205" t="str">
        <f>'Маппинг со стандартами'!E347</f>
        <v>Не выполняется</v>
      </c>
      <c r="H189" s="205">
        <f>'Маппинг со стандартами'!O347</f>
        <v>0</v>
      </c>
      <c r="I189" s="205">
        <v>0</v>
      </c>
    </row>
    <row r="190" spans="1:9" x14ac:dyDescent="0.35">
      <c r="A190" s="545">
        <v>136</v>
      </c>
      <c r="B190" s="542" t="s">
        <v>2687</v>
      </c>
      <c r="C190" s="542" t="s">
        <v>2688</v>
      </c>
      <c r="D190" s="542" t="s">
        <v>2721</v>
      </c>
      <c r="E190" s="542" t="s">
        <v>2722</v>
      </c>
      <c r="F190" s="205" t="str">
        <f>'Маппинг со стандартами'!C184</f>
        <v>T-PREPROD-DAST-4-3</v>
      </c>
      <c r="G190" s="205" t="str">
        <f>'Маппинг со стандартами'!E184</f>
        <v>Не выполняется</v>
      </c>
      <c r="H190" s="205">
        <f>'Маппинг со стандартами'!O184</f>
        <v>0</v>
      </c>
      <c r="I190" s="205">
        <v>0</v>
      </c>
    </row>
    <row r="191" spans="1:9" x14ac:dyDescent="0.35">
      <c r="A191" s="545"/>
      <c r="B191" s="542"/>
      <c r="C191" s="542"/>
      <c r="D191" s="542"/>
      <c r="E191" s="542"/>
      <c r="F191" s="205" t="str">
        <f>'Маппинг со стандартами'!C246</f>
        <v>T-PROD-DAST-4-3</v>
      </c>
      <c r="G191" s="205" t="str">
        <f>'Маппинг со стандартами'!E246</f>
        <v>Не выполняется</v>
      </c>
      <c r="H191" s="205">
        <f>'Маппинг со стандартами'!O246</f>
        <v>0</v>
      </c>
      <c r="I191" s="205">
        <v>0</v>
      </c>
    </row>
    <row r="192" spans="1:9" x14ac:dyDescent="0.35">
      <c r="A192" s="545">
        <v>137</v>
      </c>
      <c r="B192" s="542" t="s">
        <v>2687</v>
      </c>
      <c r="C192" s="542" t="s">
        <v>2688</v>
      </c>
      <c r="D192" s="542" t="s">
        <v>2723</v>
      </c>
      <c r="E192" s="542" t="s">
        <v>2724</v>
      </c>
      <c r="F192" s="205" t="str">
        <f>'Маппинг со стандартами'!C183</f>
        <v>T-PREPROD-DAST-4-2</v>
      </c>
      <c r="G192" s="205" t="str">
        <f>'Маппинг со стандартами'!E183</f>
        <v>Не выполняется</v>
      </c>
      <c r="H192" s="205">
        <f>'Маппинг со стандартами'!O183</f>
        <v>0</v>
      </c>
      <c r="I192" s="205">
        <v>0</v>
      </c>
    </row>
    <row r="193" spans="1:9" x14ac:dyDescent="0.35">
      <c r="A193" s="545"/>
      <c r="B193" s="542"/>
      <c r="C193" s="542"/>
      <c r="D193" s="542"/>
      <c r="E193" s="542"/>
      <c r="F193" s="205" t="str">
        <f>'Маппинг со стандартами'!C245</f>
        <v>T-PROD-DAST-4-2</v>
      </c>
      <c r="G193" s="205" t="str">
        <f>'Маппинг со стандартами'!E245</f>
        <v>Не выполняется</v>
      </c>
      <c r="H193" s="205">
        <f>'Маппинг со стандартами'!O245</f>
        <v>0</v>
      </c>
      <c r="I193" s="205">
        <v>0</v>
      </c>
    </row>
    <row r="194" spans="1:9" x14ac:dyDescent="0.35">
      <c r="A194" s="180">
        <v>138</v>
      </c>
      <c r="B194" s="290" t="s">
        <v>2687</v>
      </c>
      <c r="C194" s="290" t="s">
        <v>2712</v>
      </c>
      <c r="D194" s="290" t="s">
        <v>2725</v>
      </c>
      <c r="E194" s="291" t="s">
        <v>2726</v>
      </c>
      <c r="F194" s="205"/>
      <c r="G194" s="205"/>
      <c r="H194" s="205"/>
      <c r="I194" s="205">
        <v>0</v>
      </c>
    </row>
    <row r="195" spans="1:9" x14ac:dyDescent="0.35">
      <c r="A195" s="180">
        <v>139</v>
      </c>
      <c r="B195" s="290" t="s">
        <v>2687</v>
      </c>
      <c r="C195" s="290" t="s">
        <v>2712</v>
      </c>
      <c r="D195" s="290" t="s">
        <v>2727</v>
      </c>
      <c r="E195" s="291" t="s">
        <v>2728</v>
      </c>
      <c r="F195" s="205"/>
      <c r="G195" s="205"/>
      <c r="H195" s="205"/>
      <c r="I195" s="205">
        <v>0</v>
      </c>
    </row>
    <row r="196" spans="1:9" x14ac:dyDescent="0.35">
      <c r="A196" s="545">
        <v>140</v>
      </c>
      <c r="B196" s="542" t="s">
        <v>2687</v>
      </c>
      <c r="C196" s="542" t="s">
        <v>2712</v>
      </c>
      <c r="D196" s="542" t="s">
        <v>2729</v>
      </c>
      <c r="E196" s="542" t="s">
        <v>2730</v>
      </c>
      <c r="F196" s="205" t="str">
        <f>'Маппинг со стандартами'!C354</f>
        <v>P-DEFECT-CNS-0-1</v>
      </c>
      <c r="G196" s="205" t="str">
        <f>'Маппинг со стандартами'!E354</f>
        <v>Верно</v>
      </c>
      <c r="H196" s="205">
        <f>'Маппинг со стандартами'!O354</f>
        <v>0</v>
      </c>
      <c r="I196" s="205">
        <v>0</v>
      </c>
    </row>
    <row r="197" spans="1:9" x14ac:dyDescent="0.35">
      <c r="A197" s="545"/>
      <c r="B197" s="542"/>
      <c r="C197" s="542"/>
      <c r="D197" s="542"/>
      <c r="E197" s="542"/>
      <c r="F197" s="205" t="str">
        <f>'Маппинг со стандартами'!C355</f>
        <v>P-DEFECT-CNS-1-1</v>
      </c>
      <c r="G197" s="205" t="str">
        <f>'Маппинг со стандартами'!E355</f>
        <v>Не выполняется</v>
      </c>
      <c r="H197" s="205">
        <f>'Маппинг со стандартами'!O355</f>
        <v>0</v>
      </c>
      <c r="I197" s="205">
        <v>0</v>
      </c>
    </row>
    <row r="198" spans="1:9" x14ac:dyDescent="0.35">
      <c r="A198" s="545"/>
      <c r="B198" s="542"/>
      <c r="C198" s="542"/>
      <c r="D198" s="542"/>
      <c r="E198" s="542"/>
      <c r="F198" s="205" t="str">
        <f>'Маппинг со стандартами'!C357</f>
        <v>P-DEFECT-CNS-2-1</v>
      </c>
      <c r="G198" s="205" t="str">
        <f>'Маппинг со стандартами'!E357</f>
        <v>Не выполняется</v>
      </c>
      <c r="H198" s="205">
        <f>'Маппинг со стандартами'!O357</f>
        <v>0</v>
      </c>
      <c r="I198" s="205">
        <v>0</v>
      </c>
    </row>
    <row r="199" spans="1:9" x14ac:dyDescent="0.35">
      <c r="A199" s="180">
        <v>141</v>
      </c>
      <c r="B199" s="290" t="s">
        <v>2687</v>
      </c>
      <c r="C199" s="290" t="s">
        <v>2688</v>
      </c>
      <c r="D199" s="290" t="s">
        <v>2731</v>
      </c>
      <c r="E199" s="291" t="s">
        <v>2732</v>
      </c>
      <c r="F199" s="205"/>
      <c r="G199" s="205"/>
      <c r="H199" s="205"/>
      <c r="I199" s="205">
        <v>0</v>
      </c>
    </row>
    <row r="200" spans="1:9" x14ac:dyDescent="0.35">
      <c r="A200" s="545">
        <v>142</v>
      </c>
      <c r="B200" s="542" t="s">
        <v>2687</v>
      </c>
      <c r="C200" s="542" t="s">
        <v>2703</v>
      </c>
      <c r="D200" s="542" t="s">
        <v>2733</v>
      </c>
      <c r="E200" s="542" t="s">
        <v>2734</v>
      </c>
      <c r="F200" s="205" t="str">
        <f>'Маппинг со стандартами'!C196</f>
        <v>T-PREPROD-VULN-0-1</v>
      </c>
      <c r="G200" s="205" t="str">
        <f>'Маппинг со стандартами'!E196</f>
        <v>Верно</v>
      </c>
      <c r="H200" s="205">
        <f>'Маппинг со стандартами'!O196</f>
        <v>0</v>
      </c>
      <c r="I200" s="205">
        <v>0</v>
      </c>
    </row>
    <row r="201" spans="1:9" x14ac:dyDescent="0.35">
      <c r="A201" s="545"/>
      <c r="B201" s="542"/>
      <c r="C201" s="542"/>
      <c r="D201" s="542"/>
      <c r="E201" s="542"/>
      <c r="F201" s="205" t="str">
        <f>'Маппинг со стандартами'!C267</f>
        <v>T-PROD-VULN-0-1</v>
      </c>
      <c r="G201" s="205" t="str">
        <f>'Маппинг со стандартами'!E267</f>
        <v>Верно</v>
      </c>
      <c r="H201" s="205">
        <f>'Маппинг со стандартами'!O267</f>
        <v>0</v>
      </c>
      <c r="I201" s="205">
        <v>0</v>
      </c>
    </row>
    <row r="202" spans="1:9" x14ac:dyDescent="0.35">
      <c r="A202" s="180">
        <v>143</v>
      </c>
      <c r="B202" s="290" t="s">
        <v>2687</v>
      </c>
      <c r="C202" s="290" t="s">
        <v>2695</v>
      </c>
      <c r="D202" s="290" t="s">
        <v>2735</v>
      </c>
      <c r="E202" s="291" t="s">
        <v>2736</v>
      </c>
      <c r="F202" s="205"/>
      <c r="G202" s="205"/>
      <c r="H202" s="205"/>
      <c r="I202" s="205">
        <v>0</v>
      </c>
    </row>
    <row r="203" spans="1:9" x14ac:dyDescent="0.35">
      <c r="A203" s="180">
        <v>144</v>
      </c>
      <c r="B203" s="290" t="s">
        <v>2687</v>
      </c>
      <c r="C203" s="290" t="s">
        <v>2737</v>
      </c>
      <c r="D203" s="290" t="s">
        <v>2738</v>
      </c>
      <c r="E203" s="291" t="s">
        <v>2739</v>
      </c>
      <c r="F203" s="205"/>
      <c r="G203" s="205"/>
      <c r="H203" s="205"/>
      <c r="I203" s="205">
        <v>0</v>
      </c>
    </row>
    <row r="204" spans="1:9" x14ac:dyDescent="0.35">
      <c r="A204" s="180">
        <v>145</v>
      </c>
      <c r="B204" s="290" t="s">
        <v>2687</v>
      </c>
      <c r="C204" s="290" t="s">
        <v>2700</v>
      </c>
      <c r="D204" s="290" t="s">
        <v>2740</v>
      </c>
      <c r="E204" s="291" t="s">
        <v>2741</v>
      </c>
      <c r="F204" s="205"/>
      <c r="G204" s="205"/>
      <c r="H204" s="205"/>
      <c r="I204" s="205">
        <v>0</v>
      </c>
    </row>
    <row r="205" spans="1:9" x14ac:dyDescent="0.35">
      <c r="A205" s="180">
        <v>146</v>
      </c>
      <c r="B205" s="290" t="s">
        <v>2687</v>
      </c>
      <c r="C205" s="290" t="s">
        <v>2700</v>
      </c>
      <c r="D205" s="290" t="s">
        <v>2742</v>
      </c>
      <c r="E205" s="291" t="s">
        <v>2743</v>
      </c>
      <c r="F205" s="205"/>
      <c r="G205" s="205"/>
      <c r="H205" s="205"/>
      <c r="I205" s="205">
        <v>0</v>
      </c>
    </row>
    <row r="206" spans="1:9" x14ac:dyDescent="0.35">
      <c r="A206" s="180">
        <v>147</v>
      </c>
      <c r="B206" s="290" t="s">
        <v>2687</v>
      </c>
      <c r="C206" s="290" t="s">
        <v>2700</v>
      </c>
      <c r="D206" s="290" t="s">
        <v>2744</v>
      </c>
      <c r="E206" s="291" t="s">
        <v>2745</v>
      </c>
      <c r="F206" s="205"/>
      <c r="G206" s="205"/>
      <c r="H206" s="205"/>
      <c r="I206" s="205">
        <v>0</v>
      </c>
    </row>
    <row r="207" spans="1:9" x14ac:dyDescent="0.35">
      <c r="A207" s="180">
        <v>148</v>
      </c>
      <c r="B207" s="290" t="s">
        <v>2687</v>
      </c>
      <c r="C207" s="290" t="s">
        <v>2746</v>
      </c>
      <c r="D207" s="290" t="s">
        <v>2747</v>
      </c>
      <c r="E207" s="291" t="s">
        <v>2748</v>
      </c>
      <c r="F207" s="205" t="str">
        <f>'Маппинг со стандартами'!C326</f>
        <v>P-REQ-CR-2-1</v>
      </c>
      <c r="G207" s="205" t="str">
        <f>'Маппинг со стандартами'!E326</f>
        <v>Не выполняется</v>
      </c>
      <c r="H207" s="205">
        <f>'Маппинг со стандартами'!O326</f>
        <v>0</v>
      </c>
      <c r="I207" s="205">
        <v>0</v>
      </c>
    </row>
    <row r="208" spans="1:9" x14ac:dyDescent="0.35">
      <c r="A208" s="545">
        <v>149</v>
      </c>
      <c r="B208" s="542" t="s">
        <v>2687</v>
      </c>
      <c r="C208" s="542" t="s">
        <v>2746</v>
      </c>
      <c r="D208" s="542" t="s">
        <v>2749</v>
      </c>
      <c r="E208" s="542" t="s">
        <v>2750</v>
      </c>
      <c r="F208" s="205" t="str">
        <f>'Маппинг со стандартами'!C191</f>
        <v>T-PREPROD-SECTEST-0-1</v>
      </c>
      <c r="G208" s="205" t="str">
        <f>'Маппинг со стандартами'!E191</f>
        <v>Верно</v>
      </c>
      <c r="H208" s="205">
        <f>'Маппинг со стандартами'!O191</f>
        <v>0</v>
      </c>
      <c r="I208" s="205">
        <v>0</v>
      </c>
    </row>
    <row r="209" spans="1:9" x14ac:dyDescent="0.35">
      <c r="A209" s="545"/>
      <c r="B209" s="542"/>
      <c r="C209" s="542"/>
      <c r="D209" s="542"/>
      <c r="E209" s="542"/>
      <c r="F209" s="205" t="str">
        <f>'Маппинг со стандартами'!C324</f>
        <v>P-REQ-CR-0-1</v>
      </c>
      <c r="G209" s="205" t="str">
        <f>'Маппинг со стандартами'!E324</f>
        <v>Верно</v>
      </c>
      <c r="H209" s="205">
        <f>'Маппинг со стандартами'!O324</f>
        <v>0</v>
      </c>
      <c r="I209" s="205">
        <v>0</v>
      </c>
    </row>
    <row r="210" spans="1:9" x14ac:dyDescent="0.35">
      <c r="A210" s="545">
        <v>150</v>
      </c>
      <c r="B210" s="542" t="s">
        <v>2687</v>
      </c>
      <c r="C210" s="542" t="s">
        <v>2746</v>
      </c>
      <c r="D210" s="542" t="s">
        <v>2751</v>
      </c>
      <c r="E210" s="542" t="s">
        <v>2752</v>
      </c>
      <c r="F210" s="205" t="str">
        <f>'Маппинг со стандартами'!C191</f>
        <v>T-PREPROD-SECTEST-0-1</v>
      </c>
      <c r="G210" s="205" t="str">
        <f>'Маппинг со стандартами'!E191</f>
        <v>Верно</v>
      </c>
      <c r="H210" s="205">
        <f>'Маппинг со стандартами'!O191</f>
        <v>0</v>
      </c>
      <c r="I210" s="205">
        <v>0</v>
      </c>
    </row>
    <row r="211" spans="1:9" x14ac:dyDescent="0.35">
      <c r="A211" s="545"/>
      <c r="B211" s="542"/>
      <c r="C211" s="542"/>
      <c r="D211" s="542"/>
      <c r="E211" s="542"/>
      <c r="F211" s="205" t="str">
        <f>'Маппинг со стандартами'!C324</f>
        <v>P-REQ-CR-0-1</v>
      </c>
      <c r="G211" s="205" t="str">
        <f>'Маппинг со стандартами'!E324</f>
        <v>Верно</v>
      </c>
      <c r="H211" s="205">
        <f>'Маппинг со стандартами'!O324</f>
        <v>0</v>
      </c>
      <c r="I211" s="205">
        <v>0</v>
      </c>
    </row>
    <row r="212" spans="1:9" x14ac:dyDescent="0.35">
      <c r="A212" s="180">
        <v>151</v>
      </c>
      <c r="B212" s="290" t="s">
        <v>2687</v>
      </c>
      <c r="C212" s="290" t="s">
        <v>2746</v>
      </c>
      <c r="D212" s="290" t="s">
        <v>2753</v>
      </c>
      <c r="E212" s="291" t="s">
        <v>2754</v>
      </c>
      <c r="F212" s="205" t="str">
        <f>'Маппинг со стандартами'!C325</f>
        <v>P-REQ-CR-1-1</v>
      </c>
      <c r="G212" s="205" t="str">
        <f>'Маппинг со стандартами'!E325</f>
        <v>Не выполняется</v>
      </c>
      <c r="H212" s="205">
        <f>'Маппинг со стандартами'!O325</f>
        <v>0</v>
      </c>
      <c r="I212" s="205">
        <v>0</v>
      </c>
    </row>
    <row r="213" spans="1:9" x14ac:dyDescent="0.35">
      <c r="A213" s="545">
        <v>152</v>
      </c>
      <c r="B213" s="542" t="s">
        <v>2687</v>
      </c>
      <c r="C213" s="542" t="s">
        <v>2688</v>
      </c>
      <c r="D213" s="542" t="s">
        <v>2755</v>
      </c>
      <c r="E213" s="542" t="s">
        <v>2756</v>
      </c>
      <c r="F213" s="205" t="str">
        <f>'Маппинг со стандартами'!C171</f>
        <v>T-PREPROD-DAST-0-1</v>
      </c>
      <c r="G213" s="205" t="str">
        <f>'Маппинг со стандартами'!E171</f>
        <v>Верно</v>
      </c>
      <c r="H213" s="205">
        <f>'Маппинг со стандартами'!O171</f>
        <v>0</v>
      </c>
      <c r="I213" s="205">
        <v>0</v>
      </c>
    </row>
    <row r="214" spans="1:9" x14ac:dyDescent="0.35">
      <c r="A214" s="545"/>
      <c r="B214" s="542"/>
      <c r="C214" s="542"/>
      <c r="D214" s="542"/>
      <c r="E214" s="542"/>
      <c r="F214" s="205" t="str">
        <f>'Маппинг со стандартами'!C172</f>
        <v>T-PREPROD-DAST-1-1</v>
      </c>
      <c r="G214" s="205" t="str">
        <f>'Маппинг со стандартами'!E172</f>
        <v>Не выполняется</v>
      </c>
      <c r="H214" s="205">
        <f>'Маппинг со стандартами'!O172</f>
        <v>0</v>
      </c>
      <c r="I214" s="205">
        <v>0</v>
      </c>
    </row>
    <row r="215" spans="1:9" x14ac:dyDescent="0.35">
      <c r="A215" s="545"/>
      <c r="B215" s="542"/>
      <c r="C215" s="542"/>
      <c r="D215" s="542"/>
      <c r="E215" s="542"/>
      <c r="F215" s="205" t="str">
        <f>'Маппинг со стандартами'!C231</f>
        <v>T-PROD-DAST-0-1</v>
      </c>
      <c r="G215" s="205" t="str">
        <f>'Маппинг со стандартами'!E231</f>
        <v>Верно</v>
      </c>
      <c r="H215" s="205">
        <f>'Маппинг со стандартами'!O231</f>
        <v>0</v>
      </c>
      <c r="I215" s="205">
        <v>0</v>
      </c>
    </row>
    <row r="216" spans="1:9" x14ac:dyDescent="0.35">
      <c r="A216" s="545"/>
      <c r="B216" s="542"/>
      <c r="C216" s="542"/>
      <c r="D216" s="542"/>
      <c r="E216" s="542"/>
      <c r="F216" s="205" t="str">
        <f>'Маппинг со стандартами'!C232</f>
        <v>T-PROD-DAST-1-1</v>
      </c>
      <c r="G216" s="205" t="str">
        <f>'Маппинг со стандартами'!E232</f>
        <v>Не выполняется</v>
      </c>
      <c r="H216" s="205">
        <f>'Маппинг со стандартами'!O232</f>
        <v>0</v>
      </c>
      <c r="I216" s="205">
        <v>0</v>
      </c>
    </row>
    <row r="217" spans="1:9" x14ac:dyDescent="0.35">
      <c r="A217" s="180">
        <v>153</v>
      </c>
      <c r="B217" s="290" t="s">
        <v>2687</v>
      </c>
      <c r="C217" s="290" t="s">
        <v>2703</v>
      </c>
      <c r="D217" s="290" t="s">
        <v>2757</v>
      </c>
      <c r="E217" s="291" t="s">
        <v>2758</v>
      </c>
      <c r="F217" s="205"/>
      <c r="G217" s="205"/>
      <c r="H217" s="205"/>
      <c r="I217" s="205">
        <v>0</v>
      </c>
    </row>
    <row r="218" spans="1:9" x14ac:dyDescent="0.35">
      <c r="A218" s="545">
        <v>154</v>
      </c>
      <c r="B218" s="543" t="s">
        <v>2687</v>
      </c>
      <c r="C218" s="543" t="s">
        <v>2703</v>
      </c>
      <c r="D218" s="543" t="s">
        <v>2759</v>
      </c>
      <c r="E218" s="543" t="s">
        <v>2760</v>
      </c>
      <c r="F218" s="205" t="str">
        <f>'Маппинг со стандартами'!C196</f>
        <v>T-PREPROD-VULN-0-1</v>
      </c>
      <c r="G218" s="205" t="str">
        <f>'Маппинг со стандартами'!E196</f>
        <v>Верно</v>
      </c>
      <c r="H218" s="205">
        <f>'Маппинг со стандартами'!O196</f>
        <v>0</v>
      </c>
      <c r="I218" s="205">
        <v>0</v>
      </c>
    </row>
    <row r="219" spans="1:9" x14ac:dyDescent="0.35">
      <c r="A219" s="545"/>
      <c r="B219" s="543"/>
      <c r="C219" s="543"/>
      <c r="D219" s="543"/>
      <c r="E219" s="543"/>
      <c r="F219" s="205" t="str">
        <f>'Маппинг со стандартами'!C267</f>
        <v>T-PROD-VULN-0-1</v>
      </c>
      <c r="G219" s="205" t="str">
        <f>'Маппинг со стандартами'!E267</f>
        <v>Верно</v>
      </c>
      <c r="H219" s="205">
        <f>'Маппинг со стандартами'!O267</f>
        <v>0</v>
      </c>
      <c r="I219" s="205">
        <v>0</v>
      </c>
    </row>
    <row r="220" spans="1:9" x14ac:dyDescent="0.35">
      <c r="A220" s="180">
        <v>155</v>
      </c>
      <c r="B220" s="290" t="s">
        <v>2687</v>
      </c>
      <c r="C220" s="290" t="s">
        <v>2703</v>
      </c>
      <c r="D220" s="290" t="s">
        <v>2761</v>
      </c>
      <c r="E220" s="291" t="s">
        <v>2762</v>
      </c>
      <c r="F220" s="205"/>
      <c r="G220" s="205"/>
      <c r="H220" s="205"/>
      <c r="I220" s="205">
        <v>0</v>
      </c>
    </row>
    <row r="221" spans="1:9" x14ac:dyDescent="0.35">
      <c r="A221" s="545">
        <v>156</v>
      </c>
      <c r="B221" s="542" t="s">
        <v>2687</v>
      </c>
      <c r="C221" s="542" t="s">
        <v>2703</v>
      </c>
      <c r="D221" s="542" t="s">
        <v>2763</v>
      </c>
      <c r="E221" s="542" t="s">
        <v>2764</v>
      </c>
      <c r="F221" s="205" t="str">
        <f>'Маппинг со стандартами'!C257</f>
        <v>T-PROD-NETWORK-0-1</v>
      </c>
      <c r="G221" s="205" t="str">
        <f>'Маппинг со стандартами'!E257</f>
        <v>Верно</v>
      </c>
      <c r="H221" s="205">
        <f>'Маппинг со стандартами'!O257</f>
        <v>0</v>
      </c>
      <c r="I221" s="205">
        <v>0</v>
      </c>
    </row>
    <row r="222" spans="1:9" x14ac:dyDescent="0.35">
      <c r="A222" s="545"/>
      <c r="B222" s="542"/>
      <c r="C222" s="542"/>
      <c r="D222" s="542"/>
      <c r="E222" s="542"/>
      <c r="F222" s="205" t="str">
        <f>'Маппинг со стандартами'!C259</f>
        <v>T-PROD-NETWORK-1-2</v>
      </c>
      <c r="G222" s="205" t="str">
        <f>'Маппинг со стандартами'!E259</f>
        <v>Не выполняется</v>
      </c>
      <c r="H222" s="205">
        <f>'Маппинг со стандартами'!O259</f>
        <v>0</v>
      </c>
      <c r="I222" s="205">
        <v>0</v>
      </c>
    </row>
    <row r="223" spans="1:9" x14ac:dyDescent="0.35">
      <c r="A223" s="545"/>
      <c r="B223" s="542"/>
      <c r="C223" s="542"/>
      <c r="D223" s="542"/>
      <c r="E223" s="542"/>
      <c r="F223" s="205" t="str">
        <f>'Маппинг со стандартами'!C260</f>
        <v>T-PROD-NETWORK-2-1</v>
      </c>
      <c r="G223" s="205" t="str">
        <f>'Маппинг со стандартами'!E260</f>
        <v>Не выполняется</v>
      </c>
      <c r="H223" s="205">
        <f>'Маппинг со стандартами'!O260</f>
        <v>0</v>
      </c>
      <c r="I223" s="205">
        <v>0</v>
      </c>
    </row>
    <row r="224" spans="1:9" x14ac:dyDescent="0.35">
      <c r="A224" s="180">
        <v>157</v>
      </c>
      <c r="B224" s="290" t="s">
        <v>2687</v>
      </c>
      <c r="C224" s="290" t="s">
        <v>2695</v>
      </c>
      <c r="D224" s="290" t="s">
        <v>2765</v>
      </c>
      <c r="E224" s="291" t="s">
        <v>2766</v>
      </c>
      <c r="F224" s="205"/>
      <c r="G224" s="205"/>
      <c r="H224" s="205"/>
      <c r="I224" s="205">
        <v>0</v>
      </c>
    </row>
    <row r="225" spans="1:9" x14ac:dyDescent="0.35">
      <c r="A225" s="180">
        <v>158</v>
      </c>
      <c r="B225" s="290" t="s">
        <v>2687</v>
      </c>
      <c r="C225" s="290" t="s">
        <v>2700</v>
      </c>
      <c r="D225" s="290" t="s">
        <v>2767</v>
      </c>
      <c r="E225" s="291" t="s">
        <v>2768</v>
      </c>
      <c r="F225" s="205"/>
      <c r="G225" s="205"/>
      <c r="H225" s="205"/>
      <c r="I225" s="205">
        <v>0</v>
      </c>
    </row>
    <row r="226" spans="1:9" x14ac:dyDescent="0.35">
      <c r="A226" s="180">
        <v>159</v>
      </c>
      <c r="B226" s="290" t="s">
        <v>2687</v>
      </c>
      <c r="C226" s="290" t="s">
        <v>2700</v>
      </c>
      <c r="D226" s="290" t="s">
        <v>2769</v>
      </c>
      <c r="E226" s="291" t="s">
        <v>2770</v>
      </c>
      <c r="F226" s="205"/>
      <c r="G226" s="205"/>
      <c r="H226" s="205"/>
      <c r="I226" s="205">
        <v>0</v>
      </c>
    </row>
    <row r="227" spans="1:9" x14ac:dyDescent="0.35">
      <c r="A227" s="180">
        <v>160</v>
      </c>
      <c r="B227" s="290" t="s">
        <v>2687</v>
      </c>
      <c r="C227" s="290" t="s">
        <v>2700</v>
      </c>
      <c r="D227" s="290" t="s">
        <v>2771</v>
      </c>
      <c r="E227" s="291" t="s">
        <v>2772</v>
      </c>
      <c r="F227" s="205"/>
      <c r="G227" s="205"/>
      <c r="H227" s="205"/>
      <c r="I227" s="205">
        <v>0</v>
      </c>
    </row>
    <row r="228" spans="1:9" x14ac:dyDescent="0.35">
      <c r="A228" s="545">
        <v>161</v>
      </c>
      <c r="B228" s="542" t="s">
        <v>2687</v>
      </c>
      <c r="C228" s="542" t="s">
        <v>2700</v>
      </c>
      <c r="D228" s="542" t="s">
        <v>2773</v>
      </c>
      <c r="E228" s="542" t="s">
        <v>2774</v>
      </c>
      <c r="F228" s="205" t="str">
        <f>'Маппинг со стандартами'!C119</f>
        <v>T-CODE-SST-0-1</v>
      </c>
      <c r="G228" s="205" t="str">
        <f>'Маппинг со стандартами'!E119</f>
        <v>Верно</v>
      </c>
      <c r="H228" s="205">
        <f>'Маппинг со стандартами'!O119</f>
        <v>0</v>
      </c>
      <c r="I228" s="205">
        <v>0</v>
      </c>
    </row>
    <row r="229" spans="1:9" x14ac:dyDescent="0.35">
      <c r="A229" s="545"/>
      <c r="B229" s="542"/>
      <c r="C229" s="542"/>
      <c r="D229" s="542"/>
      <c r="E229" s="542"/>
      <c r="F229" s="205" t="str">
        <f>'Маппинг со стандартами'!C140</f>
        <v>T-CODE-SC-3-2</v>
      </c>
      <c r="G229" s="205" t="str">
        <f>'Маппинг со стандартами'!E140</f>
        <v>Не выполняется</v>
      </c>
      <c r="H229" s="205">
        <f>'Маппинг со стандартами'!O140</f>
        <v>0</v>
      </c>
      <c r="I229" s="205">
        <v>0</v>
      </c>
    </row>
    <row r="230" spans="1:9" x14ac:dyDescent="0.35">
      <c r="A230" s="180">
        <v>162</v>
      </c>
      <c r="B230" s="290" t="s">
        <v>2687</v>
      </c>
      <c r="C230" s="290" t="s">
        <v>2695</v>
      </c>
      <c r="D230" s="290" t="s">
        <v>2775</v>
      </c>
      <c r="E230" s="291" t="s">
        <v>2776</v>
      </c>
      <c r="F230" s="205"/>
      <c r="G230" s="205"/>
      <c r="H230" s="205"/>
      <c r="I230" s="205">
        <v>0</v>
      </c>
    </row>
    <row r="231" spans="1:9" x14ac:dyDescent="0.35">
      <c r="A231" s="180">
        <v>163</v>
      </c>
      <c r="B231" s="290" t="s">
        <v>2687</v>
      </c>
      <c r="C231" s="290" t="s">
        <v>2737</v>
      </c>
      <c r="D231" s="290" t="s">
        <v>2777</v>
      </c>
      <c r="E231" s="291" t="s">
        <v>2778</v>
      </c>
      <c r="F231" s="205"/>
      <c r="G231" s="205"/>
      <c r="H231" s="205"/>
      <c r="I231" s="205">
        <v>0</v>
      </c>
    </row>
    <row r="232" spans="1:9" x14ac:dyDescent="0.35">
      <c r="A232" s="180">
        <v>164</v>
      </c>
      <c r="B232" s="290" t="s">
        <v>2687</v>
      </c>
      <c r="C232" s="290" t="s">
        <v>2737</v>
      </c>
      <c r="D232" s="290" t="s">
        <v>2779</v>
      </c>
      <c r="E232" s="291" t="s">
        <v>2780</v>
      </c>
      <c r="F232" s="205"/>
      <c r="G232" s="205"/>
      <c r="H232" s="205"/>
      <c r="I232" s="205">
        <v>0</v>
      </c>
    </row>
    <row r="233" spans="1:9" x14ac:dyDescent="0.35">
      <c r="A233" s="180">
        <v>165</v>
      </c>
      <c r="B233" s="290" t="s">
        <v>2687</v>
      </c>
      <c r="C233" s="290" t="s">
        <v>2737</v>
      </c>
      <c r="D233" s="290" t="s">
        <v>2781</v>
      </c>
      <c r="E233" s="291" t="s">
        <v>2782</v>
      </c>
      <c r="F233" s="205"/>
      <c r="G233" s="205"/>
      <c r="H233" s="205"/>
      <c r="I233" s="205">
        <v>0</v>
      </c>
    </row>
    <row r="234" spans="1:9" x14ac:dyDescent="0.35">
      <c r="A234" s="180">
        <v>166</v>
      </c>
      <c r="B234" s="290" t="s">
        <v>2687</v>
      </c>
      <c r="C234" s="290" t="s">
        <v>2737</v>
      </c>
      <c r="D234" s="290" t="s">
        <v>2783</v>
      </c>
      <c r="E234" s="291" t="s">
        <v>2784</v>
      </c>
      <c r="F234" s="205"/>
      <c r="G234" s="205"/>
      <c r="H234" s="205"/>
      <c r="I234" s="205">
        <v>0</v>
      </c>
    </row>
    <row r="235" spans="1:9" x14ac:dyDescent="0.35">
      <c r="A235" s="180">
        <v>167</v>
      </c>
      <c r="B235" s="290" t="s">
        <v>2687</v>
      </c>
      <c r="C235" s="290" t="s">
        <v>2712</v>
      </c>
      <c r="D235" s="290" t="s">
        <v>2785</v>
      </c>
      <c r="E235" s="291" t="s">
        <v>2786</v>
      </c>
      <c r="F235" s="205" t="str">
        <f>'Маппинг со стандартами'!C352</f>
        <v>P-DEFECT-MNG-3-3</v>
      </c>
      <c r="G235" s="205" t="str">
        <f>'Маппинг со стандартами'!E352</f>
        <v>Не выполняется</v>
      </c>
      <c r="H235" s="205">
        <f>'Маппинг со стандартами'!O352</f>
        <v>0</v>
      </c>
      <c r="I235" s="205">
        <v>0</v>
      </c>
    </row>
    <row r="236" spans="1:9" x14ac:dyDescent="0.35">
      <c r="A236" s="545">
        <v>168</v>
      </c>
      <c r="B236" s="542" t="s">
        <v>2687</v>
      </c>
      <c r="C236" s="542" t="s">
        <v>2712</v>
      </c>
      <c r="D236" s="542" t="s">
        <v>2787</v>
      </c>
      <c r="E236" s="542" t="s">
        <v>2788</v>
      </c>
      <c r="F236" s="205" t="str">
        <f>'Маппинг со стандартами'!C346</f>
        <v>P-DEFECT-MNG-0-1</v>
      </c>
      <c r="G236" s="205" t="str">
        <f>'Маппинг со стандартами'!E346</f>
        <v>Верно</v>
      </c>
      <c r="H236" s="205">
        <f>'Маппинг со стандартами'!O346</f>
        <v>0</v>
      </c>
      <c r="I236" s="205">
        <v>0</v>
      </c>
    </row>
    <row r="237" spans="1:9" x14ac:dyDescent="0.35">
      <c r="A237" s="545"/>
      <c r="B237" s="542"/>
      <c r="C237" s="542"/>
      <c r="D237" s="542"/>
      <c r="E237" s="542"/>
      <c r="F237" s="205" t="str">
        <f>'Маппинг со стандартами'!C348</f>
        <v>P-DEFECT-MNG-2-1</v>
      </c>
      <c r="G237" s="205" t="str">
        <f>'Маппинг со стандартами'!E348</f>
        <v>Не выполняется</v>
      </c>
      <c r="H237" s="205">
        <f>'Маппинг со стандартами'!O348</f>
        <v>0</v>
      </c>
      <c r="I237" s="205">
        <v>0</v>
      </c>
    </row>
    <row r="238" spans="1:9" x14ac:dyDescent="0.35">
      <c r="A238" s="180">
        <v>169</v>
      </c>
      <c r="B238" s="290" t="s">
        <v>2687</v>
      </c>
      <c r="C238" s="290" t="s">
        <v>2712</v>
      </c>
      <c r="D238" s="290" t="s">
        <v>2789</v>
      </c>
      <c r="E238" s="291" t="s">
        <v>2790</v>
      </c>
      <c r="F238" s="205" t="str">
        <f>'Маппинг со стандартами'!C352</f>
        <v>P-DEFECT-MNG-3-3</v>
      </c>
      <c r="G238" s="205" t="str">
        <f>'Маппинг со стандартами'!E352</f>
        <v>Не выполняется</v>
      </c>
      <c r="H238" s="205">
        <f>'Маппинг со стандартами'!O352</f>
        <v>0</v>
      </c>
      <c r="I238" s="205">
        <v>0</v>
      </c>
    </row>
    <row r="239" spans="1:9" x14ac:dyDescent="0.35">
      <c r="A239" s="180">
        <v>170</v>
      </c>
      <c r="B239" s="290" t="s">
        <v>2687</v>
      </c>
      <c r="C239" s="290" t="s">
        <v>2700</v>
      </c>
      <c r="D239" s="290" t="s">
        <v>2791</v>
      </c>
      <c r="E239" s="291" t="s">
        <v>2792</v>
      </c>
      <c r="F239" s="205"/>
      <c r="G239" s="205"/>
      <c r="H239" s="205"/>
      <c r="I239" s="205">
        <v>0</v>
      </c>
    </row>
    <row r="240" spans="1:9" x14ac:dyDescent="0.35">
      <c r="A240" s="180">
        <v>171</v>
      </c>
      <c r="B240" s="290" t="s">
        <v>2687</v>
      </c>
      <c r="C240" s="290" t="s">
        <v>2700</v>
      </c>
      <c r="D240" s="290" t="s">
        <v>2793</v>
      </c>
      <c r="E240" s="291" t="s">
        <v>2794</v>
      </c>
      <c r="F240" s="205" t="str">
        <f>'Маппинг со стандартами'!C130</f>
        <v>T-CODE-SC-0-1</v>
      </c>
      <c r="G240" s="205" t="str">
        <f>'Маппинг со стандартами'!E130</f>
        <v>Верно</v>
      </c>
      <c r="H240" s="205">
        <f>'Маппинг со стандартами'!O130</f>
        <v>0</v>
      </c>
      <c r="I240" s="205">
        <v>0</v>
      </c>
    </row>
    <row r="241" spans="1:9" x14ac:dyDescent="0.35">
      <c r="A241" s="180">
        <v>172</v>
      </c>
      <c r="B241" s="290" t="s">
        <v>2687</v>
      </c>
      <c r="C241" s="290" t="s">
        <v>2700</v>
      </c>
      <c r="D241" s="290" t="s">
        <v>2795</v>
      </c>
      <c r="E241" s="291" t="s">
        <v>2796</v>
      </c>
      <c r="F241" s="205" t="str">
        <f>'Маппинг со стандартами'!C130</f>
        <v>T-CODE-SC-0-1</v>
      </c>
      <c r="G241" s="205" t="str">
        <f>'Маппинг со стандартами'!E130</f>
        <v>Верно</v>
      </c>
      <c r="H241" s="205">
        <f>'Маппинг со стандартами'!O130</f>
        <v>0</v>
      </c>
      <c r="I241" s="205">
        <v>0</v>
      </c>
    </row>
    <row r="242" spans="1:9" x14ac:dyDescent="0.35">
      <c r="A242" s="180">
        <v>173</v>
      </c>
      <c r="B242" s="290" t="s">
        <v>2687</v>
      </c>
      <c r="C242" s="290" t="s">
        <v>2700</v>
      </c>
      <c r="D242" s="290" t="s">
        <v>2797</v>
      </c>
      <c r="E242" s="291" t="s">
        <v>2798</v>
      </c>
      <c r="F242" s="205" t="str">
        <f>'Маппинг со стандартами'!C129</f>
        <v>T-CODE-SST-4-1</v>
      </c>
      <c r="G242" s="205" t="str">
        <f>'Маппинг со стандартами'!E129</f>
        <v>Не выполняется</v>
      </c>
      <c r="H242" s="205">
        <f>'Маппинг со стандартами'!O129</f>
        <v>0</v>
      </c>
      <c r="I242" s="205">
        <v>0</v>
      </c>
    </row>
    <row r="243" spans="1:9" x14ac:dyDescent="0.35">
      <c r="A243" s="545">
        <v>174</v>
      </c>
      <c r="B243" s="542" t="s">
        <v>2687</v>
      </c>
      <c r="C243" s="542" t="s">
        <v>2700</v>
      </c>
      <c r="D243" s="542" t="s">
        <v>2799</v>
      </c>
      <c r="E243" s="542" t="s">
        <v>2800</v>
      </c>
      <c r="F243" s="205" t="str">
        <f>'Маппинг со стандартами'!C119</f>
        <v>T-CODE-SST-0-1</v>
      </c>
      <c r="G243" s="205" t="str">
        <f>'Маппинг со стандартами'!E119</f>
        <v>Верно</v>
      </c>
      <c r="H243" s="205">
        <f>'Маппинг со стандартами'!O119</f>
        <v>0</v>
      </c>
      <c r="I243" s="205">
        <v>0</v>
      </c>
    </row>
    <row r="244" spans="1:9" x14ac:dyDescent="0.35">
      <c r="A244" s="545"/>
      <c r="B244" s="542"/>
      <c r="C244" s="542"/>
      <c r="D244" s="542"/>
      <c r="E244" s="542"/>
      <c r="F244" s="205" t="str">
        <f>'Маппинг со стандартами'!C122</f>
        <v>T-CODE-SST-2-1</v>
      </c>
      <c r="G244" s="205" t="str">
        <f>'Маппинг со стандартами'!E122</f>
        <v>Не выполняется</v>
      </c>
      <c r="H244" s="205">
        <f>'Маппинг со стандартами'!O122</f>
        <v>0</v>
      </c>
      <c r="I244" s="205">
        <v>0</v>
      </c>
    </row>
    <row r="245" spans="1:9" x14ac:dyDescent="0.35">
      <c r="A245" s="545">
        <v>175</v>
      </c>
      <c r="B245" s="542" t="s">
        <v>2687</v>
      </c>
      <c r="C245" s="542" t="s">
        <v>2700</v>
      </c>
      <c r="D245" s="542" t="s">
        <v>2801</v>
      </c>
      <c r="E245" s="542" t="s">
        <v>2802</v>
      </c>
      <c r="F245" s="205" t="str">
        <f>'Маппинг со стандартами'!C119</f>
        <v>T-CODE-SST-0-1</v>
      </c>
      <c r="G245" s="205" t="str">
        <f>'Маппинг со стандартами'!E119</f>
        <v>Верно</v>
      </c>
      <c r="H245" s="205">
        <f>'Маппинг со стандартами'!O119</f>
        <v>0</v>
      </c>
      <c r="I245" s="205">
        <v>0</v>
      </c>
    </row>
    <row r="246" spans="1:9" x14ac:dyDescent="0.35">
      <c r="A246" s="545"/>
      <c r="B246" s="542"/>
      <c r="C246" s="542"/>
      <c r="D246" s="542"/>
      <c r="E246" s="542"/>
      <c r="F246" s="205" t="str">
        <f>'Маппинг со стандартами'!C122</f>
        <v>T-CODE-SST-2-1</v>
      </c>
      <c r="G246" s="205" t="str">
        <f>'Маппинг со стандартами'!E122</f>
        <v>Не выполняется</v>
      </c>
      <c r="H246" s="205">
        <f>'Маппинг со стандартами'!O122</f>
        <v>0</v>
      </c>
      <c r="I246" s="205">
        <v>0</v>
      </c>
    </row>
    <row r="247" spans="1:9" x14ac:dyDescent="0.35">
      <c r="A247" s="545">
        <v>176</v>
      </c>
      <c r="B247" s="542" t="s">
        <v>2687</v>
      </c>
      <c r="C247" s="542" t="s">
        <v>2700</v>
      </c>
      <c r="D247" s="542" t="s">
        <v>2803</v>
      </c>
      <c r="E247" s="542" t="s">
        <v>2804</v>
      </c>
      <c r="F247" s="205" t="str">
        <f>'Маппинг со стандартами'!C119</f>
        <v>T-CODE-SST-0-1</v>
      </c>
      <c r="G247" s="205" t="str">
        <f>'Маппинг со стандартами'!E119</f>
        <v>Верно</v>
      </c>
      <c r="H247" s="205">
        <f>'Маппинг со стандартами'!O119</f>
        <v>0</v>
      </c>
      <c r="I247" s="205">
        <v>0</v>
      </c>
    </row>
    <row r="248" spans="1:9" x14ac:dyDescent="0.35">
      <c r="A248" s="545"/>
      <c r="B248" s="542"/>
      <c r="C248" s="542"/>
      <c r="D248" s="542"/>
      <c r="E248" s="542"/>
      <c r="F248" s="205" t="str">
        <f>'Маппинг со стандартами'!C122</f>
        <v>T-CODE-SST-2-1</v>
      </c>
      <c r="G248" s="205" t="str">
        <f>'Маппинг со стандартами'!E122</f>
        <v>Не выполняется</v>
      </c>
      <c r="H248" s="205">
        <f>'Маппинг со стандартами'!O122</f>
        <v>0</v>
      </c>
      <c r="I248" s="205">
        <v>0</v>
      </c>
    </row>
    <row r="249" spans="1:9" x14ac:dyDescent="0.35">
      <c r="A249" s="180">
        <v>177</v>
      </c>
      <c r="B249" s="290" t="s">
        <v>2687</v>
      </c>
      <c r="C249" s="290" t="s">
        <v>2700</v>
      </c>
      <c r="D249" s="290" t="s">
        <v>2805</v>
      </c>
      <c r="E249" s="291" t="s">
        <v>2806</v>
      </c>
      <c r="F249" s="205"/>
      <c r="G249" s="205"/>
      <c r="H249" s="205"/>
      <c r="I249" s="205">
        <v>0</v>
      </c>
    </row>
    <row r="250" spans="1:9" x14ac:dyDescent="0.35">
      <c r="A250" s="180">
        <v>178</v>
      </c>
      <c r="B250" s="290" t="s">
        <v>2687</v>
      </c>
      <c r="C250" s="290" t="s">
        <v>2695</v>
      </c>
      <c r="D250" s="290" t="s">
        <v>2807</v>
      </c>
      <c r="E250" s="291" t="s">
        <v>2808</v>
      </c>
      <c r="F250" s="205" t="str">
        <f>'Маппинг со стандартами'!C130</f>
        <v>T-CODE-SC-0-1</v>
      </c>
      <c r="G250" s="205" t="str">
        <f>'Маппинг со стандартами'!E130</f>
        <v>Верно</v>
      </c>
      <c r="H250" s="205">
        <f>'Маппинг со стандартами'!O130</f>
        <v>0</v>
      </c>
      <c r="I250" s="205">
        <v>0</v>
      </c>
    </row>
    <row r="251" spans="1:9" x14ac:dyDescent="0.35">
      <c r="A251" s="180">
        <v>179</v>
      </c>
      <c r="B251" s="290" t="s">
        <v>2687</v>
      </c>
      <c r="C251" s="290" t="s">
        <v>2695</v>
      </c>
      <c r="D251" s="290" t="s">
        <v>2809</v>
      </c>
      <c r="E251" s="291" t="s">
        <v>2810</v>
      </c>
      <c r="F251" s="205"/>
      <c r="G251" s="205"/>
      <c r="H251" s="205"/>
      <c r="I251" s="205">
        <v>0</v>
      </c>
    </row>
    <row r="252" spans="1:9" x14ac:dyDescent="0.35">
      <c r="A252" s="180">
        <v>180</v>
      </c>
      <c r="B252" s="290" t="s">
        <v>2687</v>
      </c>
      <c r="C252" s="290" t="s">
        <v>2695</v>
      </c>
      <c r="D252" s="290" t="s">
        <v>2811</v>
      </c>
      <c r="E252" s="291" t="s">
        <v>2812</v>
      </c>
      <c r="F252" s="205"/>
      <c r="G252" s="205"/>
      <c r="H252" s="205"/>
      <c r="I252" s="205">
        <v>0</v>
      </c>
    </row>
    <row r="253" spans="1:9" x14ac:dyDescent="0.35">
      <c r="A253" s="180">
        <v>181</v>
      </c>
      <c r="B253" s="290" t="s">
        <v>2687</v>
      </c>
      <c r="C253" s="290" t="s">
        <v>2695</v>
      </c>
      <c r="D253" s="290" t="s">
        <v>2813</v>
      </c>
      <c r="E253" s="291" t="s">
        <v>2814</v>
      </c>
      <c r="F253" s="205" t="str">
        <f>'Маппинг со стандартами'!C267</f>
        <v>T-PROD-VULN-0-1</v>
      </c>
      <c r="G253" s="205" t="str">
        <f>'Маппинг со стандартами'!E267</f>
        <v>Верно</v>
      </c>
      <c r="H253" s="205">
        <f>'Маппинг со стандартами'!O267</f>
        <v>0</v>
      </c>
      <c r="I253" s="205">
        <v>0</v>
      </c>
    </row>
    <row r="254" spans="1:9" x14ac:dyDescent="0.35">
      <c r="A254" s="180">
        <v>182</v>
      </c>
      <c r="B254" s="290" t="s">
        <v>2687</v>
      </c>
      <c r="C254" s="290" t="s">
        <v>2695</v>
      </c>
      <c r="D254" s="290" t="s">
        <v>2815</v>
      </c>
      <c r="E254" s="291" t="s">
        <v>2816</v>
      </c>
      <c r="F254" s="205"/>
      <c r="G254" s="205"/>
      <c r="H254" s="205"/>
      <c r="I254" s="205">
        <v>0</v>
      </c>
    </row>
    <row r="255" spans="1:9" x14ac:dyDescent="0.35">
      <c r="A255" s="180">
        <v>183</v>
      </c>
      <c r="B255" s="290" t="s">
        <v>2687</v>
      </c>
      <c r="C255" s="290" t="s">
        <v>2703</v>
      </c>
      <c r="D255" s="290" t="s">
        <v>2817</v>
      </c>
      <c r="E255" s="291" t="s">
        <v>2818</v>
      </c>
      <c r="F255" s="205"/>
      <c r="G255" s="205"/>
      <c r="H255" s="205"/>
      <c r="I255" s="205">
        <v>0</v>
      </c>
    </row>
    <row r="256" spans="1:9" x14ac:dyDescent="0.35">
      <c r="A256" s="180">
        <v>184</v>
      </c>
      <c r="B256" s="290" t="s">
        <v>2687</v>
      </c>
      <c r="C256" s="290" t="s">
        <v>2695</v>
      </c>
      <c r="D256" s="290" t="s">
        <v>2819</v>
      </c>
      <c r="E256" s="291" t="s">
        <v>2820</v>
      </c>
      <c r="F256" s="205" t="str">
        <f>'Маппинг со стандартами'!C267</f>
        <v>T-PROD-VULN-0-1</v>
      </c>
      <c r="G256" s="205" t="str">
        <f>'Маппинг со стандартами'!E267</f>
        <v>Верно</v>
      </c>
      <c r="H256" s="205">
        <f>'Маппинг со стандартами'!O267</f>
        <v>0</v>
      </c>
      <c r="I256" s="205">
        <v>0</v>
      </c>
    </row>
    <row r="257" spans="1:9" x14ac:dyDescent="0.35">
      <c r="A257" s="180">
        <v>185</v>
      </c>
      <c r="B257" s="205" t="s">
        <v>2687</v>
      </c>
      <c r="C257" s="205" t="s">
        <v>2712</v>
      </c>
      <c r="D257" s="205" t="s">
        <v>2821</v>
      </c>
      <c r="E257" s="295" t="s">
        <v>2822</v>
      </c>
      <c r="F257" s="205" t="str">
        <f>'Маппинг со стандартами'!C349</f>
        <v>P-DEFECT-MNG-2-2</v>
      </c>
      <c r="G257" s="205" t="str">
        <f>'Маппинг со стандартами'!E349</f>
        <v>Не выполняется</v>
      </c>
      <c r="H257" s="205">
        <f>'Маппинг со стандартами'!O349</f>
        <v>0</v>
      </c>
      <c r="I257" s="205">
        <v>0</v>
      </c>
    </row>
  </sheetData>
  <mergeCells count="200">
    <mergeCell ref="B11:B16"/>
    <mergeCell ref="C11:C16"/>
    <mergeCell ref="D11:D16"/>
    <mergeCell ref="E11:E16"/>
    <mergeCell ref="E41:E42"/>
    <mergeCell ref="A6:A7"/>
    <mergeCell ref="B6:B7"/>
    <mergeCell ref="C6:C7"/>
    <mergeCell ref="D6:D7"/>
    <mergeCell ref="E6:E7"/>
    <mergeCell ref="A8:A9"/>
    <mergeCell ref="B8:B9"/>
    <mergeCell ref="C8:C9"/>
    <mergeCell ref="D8:D9"/>
    <mergeCell ref="E8:E9"/>
    <mergeCell ref="A53:A54"/>
    <mergeCell ref="A55:A56"/>
    <mergeCell ref="A65:A66"/>
    <mergeCell ref="A72:A75"/>
    <mergeCell ref="A76:A79"/>
    <mergeCell ref="A96:A97"/>
    <mergeCell ref="A80:A81"/>
    <mergeCell ref="A4:A5"/>
    <mergeCell ref="A11:A16"/>
    <mergeCell ref="A18:A20"/>
    <mergeCell ref="A41:A42"/>
    <mergeCell ref="A48:A49"/>
    <mergeCell ref="A82:A84"/>
    <mergeCell ref="A85:A88"/>
    <mergeCell ref="A166:A171"/>
    <mergeCell ref="A172:A175"/>
    <mergeCell ref="A182:A184"/>
    <mergeCell ref="A188:A189"/>
    <mergeCell ref="A190:A191"/>
    <mergeCell ref="A192:A193"/>
    <mergeCell ref="A112:A115"/>
    <mergeCell ref="A118:A119"/>
    <mergeCell ref="A134:A136"/>
    <mergeCell ref="A141:A143"/>
    <mergeCell ref="A145:A148"/>
    <mergeCell ref="A162:A165"/>
    <mergeCell ref="E4:E5"/>
    <mergeCell ref="C18:C20"/>
    <mergeCell ref="D18:D20"/>
    <mergeCell ref="E18:E20"/>
    <mergeCell ref="A247:A248"/>
    <mergeCell ref="B4:B5"/>
    <mergeCell ref="B18:B20"/>
    <mergeCell ref="C4:C5"/>
    <mergeCell ref="D4:D5"/>
    <mergeCell ref="B41:B42"/>
    <mergeCell ref="C41:C42"/>
    <mergeCell ref="D41:D42"/>
    <mergeCell ref="B48:B49"/>
    <mergeCell ref="A218:A219"/>
    <mergeCell ref="A221:A223"/>
    <mergeCell ref="A228:A229"/>
    <mergeCell ref="A236:A237"/>
    <mergeCell ref="A243:A244"/>
    <mergeCell ref="A245:A246"/>
    <mergeCell ref="A196:A198"/>
    <mergeCell ref="A200:A201"/>
    <mergeCell ref="A208:A209"/>
    <mergeCell ref="A210:A211"/>
    <mergeCell ref="A213:A216"/>
    <mergeCell ref="B55:B56"/>
    <mergeCell ref="C55:C56"/>
    <mergeCell ref="D55:D56"/>
    <mergeCell ref="E55:E56"/>
    <mergeCell ref="B65:B66"/>
    <mergeCell ref="C65:C66"/>
    <mergeCell ref="D65:D66"/>
    <mergeCell ref="E65:E66"/>
    <mergeCell ref="C48:C49"/>
    <mergeCell ref="D48:D49"/>
    <mergeCell ref="E48:E49"/>
    <mergeCell ref="B53:B54"/>
    <mergeCell ref="C53:C54"/>
    <mergeCell ref="D53:D54"/>
    <mergeCell ref="E53:E54"/>
    <mergeCell ref="C80:C81"/>
    <mergeCell ref="D80:D81"/>
    <mergeCell ref="E80:E81"/>
    <mergeCell ref="B96:B97"/>
    <mergeCell ref="C96:C97"/>
    <mergeCell ref="D96:D97"/>
    <mergeCell ref="E96:E97"/>
    <mergeCell ref="B72:B75"/>
    <mergeCell ref="C72:C75"/>
    <mergeCell ref="D72:D75"/>
    <mergeCell ref="E72:E75"/>
    <mergeCell ref="B76:B79"/>
    <mergeCell ref="C76:C79"/>
    <mergeCell ref="D76:D79"/>
    <mergeCell ref="E76:E79"/>
    <mergeCell ref="B80:B81"/>
    <mergeCell ref="B82:B84"/>
    <mergeCell ref="C82:C84"/>
    <mergeCell ref="D82:D84"/>
    <mergeCell ref="E82:E84"/>
    <mergeCell ref="B85:B88"/>
    <mergeCell ref="C85:C88"/>
    <mergeCell ref="D85:D88"/>
    <mergeCell ref="E85:E88"/>
    <mergeCell ref="B134:B136"/>
    <mergeCell ref="C134:C136"/>
    <mergeCell ref="D134:D136"/>
    <mergeCell ref="E134:E136"/>
    <mergeCell ref="B141:B143"/>
    <mergeCell ref="C141:C143"/>
    <mergeCell ref="D141:D143"/>
    <mergeCell ref="E141:E143"/>
    <mergeCell ref="B112:B115"/>
    <mergeCell ref="C112:C115"/>
    <mergeCell ref="D112:D115"/>
    <mergeCell ref="E112:E115"/>
    <mergeCell ref="B118:B119"/>
    <mergeCell ref="C118:C119"/>
    <mergeCell ref="D118:D119"/>
    <mergeCell ref="E118:E119"/>
    <mergeCell ref="B166:B171"/>
    <mergeCell ref="B172:B175"/>
    <mergeCell ref="C172:C175"/>
    <mergeCell ref="D172:D175"/>
    <mergeCell ref="E172:E175"/>
    <mergeCell ref="C166:C171"/>
    <mergeCell ref="D166:D171"/>
    <mergeCell ref="E166:E171"/>
    <mergeCell ref="B145:B148"/>
    <mergeCell ref="C145:C148"/>
    <mergeCell ref="D145:D148"/>
    <mergeCell ref="E145:E148"/>
    <mergeCell ref="B162:B165"/>
    <mergeCell ref="C162:C165"/>
    <mergeCell ref="D162:D165"/>
    <mergeCell ref="E162:E165"/>
    <mergeCell ref="B190:B191"/>
    <mergeCell ref="C190:C191"/>
    <mergeCell ref="D190:D191"/>
    <mergeCell ref="E190:E191"/>
    <mergeCell ref="B192:B193"/>
    <mergeCell ref="C192:C193"/>
    <mergeCell ref="D192:D193"/>
    <mergeCell ref="E192:E193"/>
    <mergeCell ref="B182:B184"/>
    <mergeCell ref="C182:C184"/>
    <mergeCell ref="D182:D184"/>
    <mergeCell ref="E182:E184"/>
    <mergeCell ref="B188:B189"/>
    <mergeCell ref="C188:C189"/>
    <mergeCell ref="D188:D189"/>
    <mergeCell ref="E188:E189"/>
    <mergeCell ref="B208:B209"/>
    <mergeCell ref="C208:C209"/>
    <mergeCell ref="D208:D209"/>
    <mergeCell ref="E208:E209"/>
    <mergeCell ref="B210:B211"/>
    <mergeCell ref="C210:C211"/>
    <mergeCell ref="D210:D211"/>
    <mergeCell ref="E210:E211"/>
    <mergeCell ref="B196:B198"/>
    <mergeCell ref="C196:C198"/>
    <mergeCell ref="D196:D198"/>
    <mergeCell ref="E196:E198"/>
    <mergeCell ref="B200:B201"/>
    <mergeCell ref="C200:C201"/>
    <mergeCell ref="D200:D201"/>
    <mergeCell ref="E200:E201"/>
    <mergeCell ref="B221:B223"/>
    <mergeCell ref="C221:C223"/>
    <mergeCell ref="D221:D223"/>
    <mergeCell ref="E221:E223"/>
    <mergeCell ref="B228:B229"/>
    <mergeCell ref="C228:C229"/>
    <mergeCell ref="D228:D229"/>
    <mergeCell ref="E228:E229"/>
    <mergeCell ref="B213:B216"/>
    <mergeCell ref="C213:C216"/>
    <mergeCell ref="D213:D216"/>
    <mergeCell ref="E213:E216"/>
    <mergeCell ref="B218:B219"/>
    <mergeCell ref="C218:C219"/>
    <mergeCell ref="D218:D219"/>
    <mergeCell ref="E218:E219"/>
    <mergeCell ref="E247:E248"/>
    <mergeCell ref="B247:B248"/>
    <mergeCell ref="C243:C244"/>
    <mergeCell ref="C245:C246"/>
    <mergeCell ref="C247:C248"/>
    <mergeCell ref="D243:D244"/>
    <mergeCell ref="D245:D246"/>
    <mergeCell ref="D247:D248"/>
    <mergeCell ref="B236:B237"/>
    <mergeCell ref="C236:C237"/>
    <mergeCell ref="D236:D237"/>
    <mergeCell ref="E236:E237"/>
    <mergeCell ref="B243:B244"/>
    <mergeCell ref="B245:B246"/>
    <mergeCell ref="E243:E244"/>
    <mergeCell ref="E245:E24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7" tint="0.39997558519241921"/>
  </sheetPr>
  <dimension ref="B4:AY72"/>
  <sheetViews>
    <sheetView topLeftCell="A5" zoomScaleNormal="100" workbookViewId="0">
      <selection activeCell="S32" sqref="S32:T33"/>
    </sheetView>
  </sheetViews>
  <sheetFormatPr defaultColWidth="8.54296875" defaultRowHeight="14.5" x14ac:dyDescent="0.35"/>
  <cols>
    <col min="1" max="1" width="19.08984375" customWidth="1"/>
    <col min="2" max="47" width="5.54296875" customWidth="1"/>
    <col min="48" max="49" width="7.54296875" customWidth="1"/>
  </cols>
  <sheetData>
    <row r="4" spans="2:51" ht="13.5" customHeight="1" x14ac:dyDescent="0.35"/>
    <row r="7" spans="2:51" s="3" customFormat="1" ht="13.5" customHeight="1" thickBot="1" x14ac:dyDescent="0.4">
      <c r="L7" s="24"/>
      <c r="M7" s="24"/>
      <c r="N7" s="24"/>
      <c r="O7" s="24"/>
      <c r="P7" s="24"/>
      <c r="Q7" s="24"/>
      <c r="R7" s="24"/>
      <c r="S7" s="24"/>
      <c r="T7" s="24"/>
      <c r="U7" s="23"/>
      <c r="V7" s="23"/>
      <c r="W7" s="23"/>
      <c r="X7" s="23"/>
      <c r="Y7" s="23"/>
      <c r="Z7" s="23"/>
      <c r="AA7" s="23"/>
      <c r="AB7" s="23"/>
      <c r="AC7" s="23"/>
      <c r="AD7" s="23"/>
      <c r="AE7" s="24"/>
      <c r="AF7" s="24"/>
      <c r="AG7" s="24"/>
      <c r="AH7" s="24"/>
      <c r="AI7" s="24"/>
    </row>
    <row r="8" spans="2:51" s="3" customFormat="1" ht="13.5" customHeight="1" x14ac:dyDescent="0.35">
      <c r="N8" s="24"/>
      <c r="O8" s="24"/>
      <c r="P8" s="24"/>
      <c r="Q8" s="24"/>
      <c r="R8" s="24"/>
      <c r="S8" s="24"/>
      <c r="T8" s="24"/>
      <c r="U8" s="23"/>
      <c r="V8" s="546" t="s">
        <v>915</v>
      </c>
      <c r="W8" s="547"/>
      <c r="X8" s="23"/>
      <c r="Y8" s="546" t="s">
        <v>917</v>
      </c>
      <c r="Z8" s="547"/>
      <c r="AA8" s="23"/>
      <c r="AB8" s="554" t="s">
        <v>919</v>
      </c>
      <c r="AC8" s="555"/>
      <c r="AD8" s="23"/>
      <c r="AE8" s="24"/>
      <c r="AF8" s="24"/>
      <c r="AG8" s="24"/>
      <c r="AH8" s="24"/>
      <c r="AI8" s="24"/>
    </row>
    <row r="9" spans="2:51" s="3" customFormat="1" ht="13.5" customHeight="1" thickBot="1" x14ac:dyDescent="0.4">
      <c r="N9" s="24"/>
      <c r="O9" s="24"/>
      <c r="P9" s="24"/>
      <c r="Q9" s="24"/>
      <c r="R9" s="24"/>
      <c r="S9" s="24"/>
      <c r="T9" s="24"/>
      <c r="U9" s="23"/>
      <c r="V9" s="548"/>
      <c r="W9" s="549"/>
      <c r="X9" s="23"/>
      <c r="Y9" s="548"/>
      <c r="Z9" s="549"/>
      <c r="AA9" s="23"/>
      <c r="AB9" s="556"/>
      <c r="AC9" s="557"/>
      <c r="AD9" s="23"/>
      <c r="AE9" s="24"/>
      <c r="AF9" s="24"/>
      <c r="AG9" s="24"/>
      <c r="AH9" s="24"/>
      <c r="AI9" s="24"/>
    </row>
    <row r="10" spans="2:51" s="3" customFormat="1" ht="13.5" customHeight="1" thickBot="1" x14ac:dyDescent="0.4">
      <c r="L10" s="24"/>
      <c r="M10" s="24"/>
      <c r="N10" s="24"/>
      <c r="O10" s="24"/>
      <c r="P10" s="24"/>
      <c r="Q10" s="24"/>
      <c r="R10" s="24"/>
      <c r="S10" s="24"/>
      <c r="T10" s="24"/>
      <c r="U10" s="23"/>
      <c r="V10" s="23"/>
      <c r="W10" s="23"/>
      <c r="X10" s="23"/>
      <c r="Y10" s="23"/>
      <c r="Z10" s="23"/>
      <c r="AA10" s="23"/>
      <c r="AB10" s="23"/>
      <c r="AC10" s="23"/>
      <c r="AD10" s="23"/>
      <c r="AE10" s="24"/>
      <c r="AF10" s="24"/>
      <c r="AG10" s="24"/>
      <c r="AH10" s="24"/>
      <c r="AI10" s="24"/>
    </row>
    <row r="11" spans="2:51" s="3" customFormat="1" ht="13.5" customHeight="1" x14ac:dyDescent="0.35">
      <c r="L11" s="24"/>
      <c r="M11" s="24"/>
      <c r="N11" s="24"/>
      <c r="O11" s="24"/>
      <c r="P11" s="24"/>
      <c r="Q11" s="24"/>
      <c r="R11" s="24"/>
      <c r="S11" s="24"/>
      <c r="T11" s="24"/>
      <c r="U11" s="23"/>
      <c r="V11" s="546" t="s">
        <v>916</v>
      </c>
      <c r="W11" s="547"/>
      <c r="X11" s="23"/>
      <c r="Y11" s="546" t="s">
        <v>918</v>
      </c>
      <c r="Z11" s="547"/>
      <c r="AA11" s="23"/>
      <c r="AB11" s="554" t="s">
        <v>920</v>
      </c>
      <c r="AC11" s="555"/>
      <c r="AD11" s="23"/>
      <c r="AE11" s="24"/>
      <c r="AF11" s="24"/>
      <c r="AG11" s="24"/>
      <c r="AH11" s="24"/>
      <c r="AI11" s="24"/>
    </row>
    <row r="12" spans="2:51" s="3" customFormat="1" ht="12.75" customHeight="1" thickBot="1" x14ac:dyDescent="0.4">
      <c r="L12" s="24"/>
      <c r="M12" s="24"/>
      <c r="N12" s="24"/>
      <c r="O12" s="24"/>
      <c r="P12" s="24"/>
      <c r="Q12" s="24"/>
      <c r="R12" s="24"/>
      <c r="S12" s="24"/>
      <c r="T12" s="24"/>
      <c r="U12" s="23"/>
      <c r="V12" s="548"/>
      <c r="W12" s="549"/>
      <c r="X12" s="23"/>
      <c r="Y12" s="548"/>
      <c r="Z12" s="549"/>
      <c r="AA12" s="23"/>
      <c r="AB12" s="556"/>
      <c r="AC12" s="557"/>
      <c r="AD12" s="23"/>
      <c r="AE12" s="24"/>
      <c r="AF12" s="24"/>
      <c r="AG12" s="24"/>
      <c r="AH12" s="24"/>
      <c r="AI12" s="24"/>
    </row>
    <row r="13" spans="2:51" s="3" customFormat="1" ht="13.5" customHeight="1" x14ac:dyDescent="0.35">
      <c r="L13" s="24"/>
      <c r="M13" s="24"/>
      <c r="N13" s="24"/>
      <c r="O13" s="24"/>
      <c r="P13" s="24"/>
      <c r="Q13" s="24"/>
      <c r="R13" s="24"/>
      <c r="S13" s="24"/>
      <c r="T13" s="24"/>
      <c r="U13" s="23"/>
      <c r="V13" s="23"/>
      <c r="W13" s="23"/>
      <c r="X13" s="23"/>
      <c r="Y13" s="23"/>
      <c r="Z13" s="23"/>
      <c r="AA13" s="23"/>
      <c r="AB13" s="23"/>
      <c r="AC13" s="23"/>
      <c r="AD13" s="23"/>
      <c r="AE13" s="24"/>
      <c r="AF13" s="24"/>
      <c r="AG13" s="24"/>
      <c r="AH13" s="24"/>
      <c r="AI13" s="24"/>
    </row>
    <row r="14" spans="2:51" s="3" customFormat="1" ht="13.5" customHeight="1" x14ac:dyDescent="0.35">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2:51" s="3" customFormat="1" ht="13.5" customHeight="1" thickBot="1" x14ac:dyDescent="0.4">
      <c r="R15" s="23"/>
      <c r="S15" s="23"/>
      <c r="T15" s="23"/>
      <c r="U15" s="23"/>
      <c r="V15" s="23"/>
      <c r="W15" s="23"/>
      <c r="X15" s="23"/>
      <c r="Y15" s="23"/>
      <c r="Z15" s="23"/>
      <c r="AA15" s="23"/>
      <c r="AB15" s="23"/>
      <c r="AC15" s="23"/>
      <c r="AD15" s="23"/>
      <c r="AE15" s="23"/>
      <c r="AF15" s="23"/>
      <c r="AG15" s="23"/>
      <c r="AH15" s="24"/>
      <c r="AI15" s="24"/>
      <c r="AJ15" s="24"/>
      <c r="AK15" s="24"/>
      <c r="AL15" s="24"/>
      <c r="AM15" s="24"/>
      <c r="AN15" s="24"/>
      <c r="AO15" s="24"/>
      <c r="AP15" s="24"/>
      <c r="AQ15" s="24"/>
      <c r="AR15" s="24"/>
      <c r="AS15" s="24"/>
      <c r="AT15" s="24"/>
      <c r="AU15" s="24"/>
      <c r="AV15" s="24"/>
      <c r="AW15" s="24"/>
      <c r="AX15" s="24"/>
      <c r="AY15" s="24"/>
    </row>
    <row r="16" spans="2:51" s="3" customFormat="1" ht="13.5" customHeight="1" x14ac:dyDescent="0.35">
      <c r="R16" s="23"/>
      <c r="S16" s="546" t="s">
        <v>924</v>
      </c>
      <c r="T16" s="547"/>
      <c r="U16" s="23"/>
      <c r="V16" s="546" t="s">
        <v>1349</v>
      </c>
      <c r="W16" s="547"/>
      <c r="X16" s="23"/>
      <c r="Y16" s="546" t="s">
        <v>925</v>
      </c>
      <c r="Z16" s="547"/>
      <c r="AA16" s="23"/>
      <c r="AB16" s="554" t="s">
        <v>930</v>
      </c>
      <c r="AC16" s="555"/>
      <c r="AD16" s="23"/>
      <c r="AE16" s="554" t="s">
        <v>931</v>
      </c>
      <c r="AF16" s="555"/>
      <c r="AG16" s="23"/>
      <c r="AH16" s="24"/>
      <c r="AI16" s="24"/>
      <c r="AJ16" s="24"/>
      <c r="AK16" s="24"/>
      <c r="AL16" s="24"/>
      <c r="AM16" s="24"/>
      <c r="AN16" s="24"/>
      <c r="AO16" s="24"/>
      <c r="AP16" s="24"/>
      <c r="AQ16" s="24"/>
      <c r="AR16" s="24"/>
      <c r="AS16" s="24"/>
      <c r="AT16" s="24"/>
      <c r="AU16" s="24"/>
      <c r="AV16" s="24"/>
      <c r="AW16" s="24"/>
      <c r="AX16" s="24"/>
      <c r="AY16" s="24"/>
    </row>
    <row r="17" spans="2:51" s="3" customFormat="1" ht="13.5" customHeight="1" thickBot="1" x14ac:dyDescent="0.4">
      <c r="R17" s="23"/>
      <c r="S17" s="548"/>
      <c r="T17" s="549"/>
      <c r="U17" s="23"/>
      <c r="V17" s="548"/>
      <c r="W17" s="549"/>
      <c r="X17" s="23"/>
      <c r="Y17" s="548"/>
      <c r="Z17" s="549"/>
      <c r="AA17" s="23"/>
      <c r="AB17" s="556"/>
      <c r="AC17" s="557"/>
      <c r="AD17" s="23"/>
      <c r="AE17" s="556"/>
      <c r="AF17" s="557"/>
      <c r="AG17" s="23"/>
      <c r="AH17" s="24"/>
      <c r="AI17" s="24"/>
      <c r="AJ17" s="24"/>
      <c r="AK17" s="24"/>
      <c r="AL17" s="24"/>
      <c r="AM17" s="24"/>
      <c r="AN17" s="24"/>
      <c r="AO17" s="24"/>
      <c r="AP17" s="24"/>
      <c r="AQ17" s="24"/>
      <c r="AR17" s="24"/>
      <c r="AS17" s="24"/>
      <c r="AT17" s="24"/>
      <c r="AU17" s="24"/>
      <c r="AV17" s="24"/>
      <c r="AW17" s="24"/>
      <c r="AX17" s="24"/>
      <c r="AY17" s="24"/>
    </row>
    <row r="18" spans="2:51" s="3" customFormat="1" ht="13.5" customHeight="1" thickBot="1" x14ac:dyDescent="0.4">
      <c r="R18" s="23"/>
      <c r="S18" s="23"/>
      <c r="T18" s="23"/>
      <c r="U18" s="23"/>
      <c r="V18" s="23"/>
      <c r="W18" s="23"/>
      <c r="X18" s="23"/>
      <c r="Y18" s="23"/>
      <c r="Z18" s="23"/>
      <c r="AA18" s="23"/>
      <c r="AB18" s="23"/>
      <c r="AC18" s="23"/>
      <c r="AD18" s="23"/>
      <c r="AE18" s="23"/>
      <c r="AF18" s="23"/>
      <c r="AG18" s="23"/>
      <c r="AH18" s="24"/>
      <c r="AI18" s="24"/>
      <c r="AJ18" s="24"/>
      <c r="AK18" s="24"/>
      <c r="AL18" s="24"/>
      <c r="AM18" s="24"/>
      <c r="AN18" s="24"/>
      <c r="AO18" s="24"/>
      <c r="AP18" s="24"/>
      <c r="AQ18" s="24"/>
      <c r="AR18" s="24"/>
      <c r="AS18" s="24"/>
      <c r="AT18" s="24"/>
      <c r="AU18" s="24"/>
      <c r="AV18" s="24"/>
      <c r="AW18" s="24"/>
      <c r="AX18" s="24"/>
      <c r="AY18" s="24"/>
    </row>
    <row r="19" spans="2:51" s="3" customFormat="1" ht="13.5" customHeight="1" x14ac:dyDescent="0.35">
      <c r="R19" s="23"/>
      <c r="S19" s="546" t="s">
        <v>926</v>
      </c>
      <c r="T19" s="547"/>
      <c r="U19" s="23"/>
      <c r="V19" s="546" t="s">
        <v>922</v>
      </c>
      <c r="W19" s="547"/>
      <c r="X19" s="23"/>
      <c r="Y19" s="546" t="s">
        <v>927</v>
      </c>
      <c r="Z19" s="547"/>
      <c r="AA19" s="23"/>
      <c r="AB19" s="554" t="s">
        <v>928</v>
      </c>
      <c r="AC19" s="555"/>
      <c r="AD19" s="23"/>
      <c r="AE19" s="554" t="s">
        <v>929</v>
      </c>
      <c r="AF19" s="555"/>
      <c r="AG19" s="23"/>
      <c r="AH19" s="24"/>
      <c r="AI19" s="24"/>
      <c r="AJ19" s="24"/>
      <c r="AK19" s="24"/>
      <c r="AL19" s="24"/>
      <c r="AM19" s="24"/>
      <c r="AN19" s="24"/>
      <c r="AO19" s="24"/>
      <c r="AP19" s="24"/>
      <c r="AQ19" s="24"/>
      <c r="AR19" s="24"/>
      <c r="AS19" s="24"/>
      <c r="AT19" s="24"/>
      <c r="AU19" s="24"/>
      <c r="AV19" s="24"/>
      <c r="AW19" s="24"/>
      <c r="AX19" s="24"/>
      <c r="AY19" s="24"/>
    </row>
    <row r="20" spans="2:51" s="3" customFormat="1" ht="13.5" customHeight="1" thickBot="1" x14ac:dyDescent="0.4">
      <c r="R20" s="23"/>
      <c r="S20" s="548"/>
      <c r="T20" s="549"/>
      <c r="U20" s="23"/>
      <c r="V20" s="548"/>
      <c r="W20" s="549"/>
      <c r="X20" s="23"/>
      <c r="Y20" s="548"/>
      <c r="Z20" s="549"/>
      <c r="AA20" s="23"/>
      <c r="AB20" s="556"/>
      <c r="AC20" s="557"/>
      <c r="AD20" s="23"/>
      <c r="AE20" s="556"/>
      <c r="AF20" s="557"/>
      <c r="AG20" s="23"/>
      <c r="AH20" s="24"/>
      <c r="AI20" s="24"/>
      <c r="AJ20" s="24"/>
      <c r="AK20" s="24"/>
      <c r="AL20" s="24"/>
      <c r="AM20" s="24"/>
      <c r="AN20" s="24"/>
      <c r="AO20" s="24"/>
      <c r="AP20" s="24"/>
      <c r="AQ20" s="24"/>
      <c r="AR20" s="24"/>
      <c r="AS20" s="24"/>
      <c r="AT20" s="24"/>
      <c r="AU20" s="24"/>
      <c r="AV20" s="24"/>
      <c r="AW20" s="24"/>
      <c r="AX20" s="24"/>
      <c r="AY20" s="24"/>
    </row>
    <row r="21" spans="2:51" s="3" customFormat="1" ht="13.5" customHeight="1" x14ac:dyDescent="0.35">
      <c r="R21" s="23"/>
      <c r="S21" s="23"/>
      <c r="T21" s="23"/>
      <c r="U21" s="23"/>
      <c r="V21" s="23"/>
      <c r="W21" s="23"/>
      <c r="X21" s="23"/>
      <c r="Y21" s="23"/>
      <c r="Z21" s="23"/>
      <c r="AA21" s="23"/>
      <c r="AB21" s="23"/>
      <c r="AC21" s="23"/>
      <c r="AD21" s="23"/>
      <c r="AE21" s="23"/>
      <c r="AF21" s="23"/>
      <c r="AG21" s="23"/>
      <c r="AH21" s="24"/>
      <c r="AI21" s="24"/>
      <c r="AJ21" s="24"/>
      <c r="AK21" s="24"/>
      <c r="AL21" s="24"/>
      <c r="AM21" s="24"/>
      <c r="AN21" s="24"/>
      <c r="AO21" s="24"/>
      <c r="AP21" s="24"/>
      <c r="AQ21" s="24"/>
      <c r="AR21" s="24"/>
      <c r="AS21" s="24"/>
      <c r="AT21" s="24"/>
      <c r="AU21" s="24"/>
      <c r="AV21" s="24"/>
      <c r="AW21" s="24"/>
      <c r="AX21" s="24"/>
      <c r="AY21" s="24"/>
    </row>
    <row r="22" spans="2:51" s="3" customFormat="1" ht="13.5" customHeight="1" x14ac:dyDescent="0.3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row>
    <row r="23" spans="2:51" s="3" customFormat="1" ht="13.5" customHeight="1" thickBot="1" x14ac:dyDescent="0.4">
      <c r="P23" s="23"/>
      <c r="Q23" s="23"/>
      <c r="R23" s="23"/>
      <c r="S23" s="23"/>
      <c r="T23" s="23"/>
      <c r="U23" s="23"/>
      <c r="V23" s="23"/>
      <c r="W23" s="23"/>
      <c r="X23" s="23"/>
      <c r="Y23" s="23"/>
      <c r="Z23" s="23"/>
      <c r="AA23" s="23"/>
      <c r="AB23" s="23"/>
      <c r="AC23" s="23"/>
      <c r="AD23" s="23"/>
      <c r="AE23" s="23"/>
      <c r="AF23" s="23"/>
      <c r="AG23" s="23"/>
      <c r="AH23" s="23"/>
      <c r="AI23" s="24"/>
      <c r="AJ23" s="24"/>
      <c r="AK23" s="24"/>
      <c r="AL23" s="24"/>
      <c r="AM23" s="24"/>
      <c r="AN23" s="24"/>
      <c r="AO23" s="24"/>
      <c r="AP23" s="24"/>
      <c r="AQ23" s="24"/>
      <c r="AR23" s="24"/>
      <c r="AS23" s="24"/>
      <c r="AT23" s="24"/>
      <c r="AU23" s="24"/>
      <c r="AV23" s="24"/>
      <c r="AW23" s="24"/>
    </row>
    <row r="24" spans="2:51" s="3" customFormat="1" ht="13.5" customHeight="1" x14ac:dyDescent="0.35">
      <c r="P24" s="23"/>
      <c r="Q24" s="546" t="s">
        <v>933</v>
      </c>
      <c r="R24" s="547"/>
      <c r="S24" s="23"/>
      <c r="T24" s="550" t="s">
        <v>969</v>
      </c>
      <c r="U24" s="551"/>
      <c r="V24" s="23"/>
      <c r="W24" s="554" t="s">
        <v>943</v>
      </c>
      <c r="X24" s="555"/>
      <c r="Y24" s="23"/>
      <c r="Z24" s="554" t="s">
        <v>1350</v>
      </c>
      <c r="AA24" s="555"/>
      <c r="AB24" s="23"/>
      <c r="AC24" s="554" t="s">
        <v>938</v>
      </c>
      <c r="AD24" s="555"/>
      <c r="AE24" s="23"/>
      <c r="AF24" s="554" t="s">
        <v>941</v>
      </c>
      <c r="AG24" s="555"/>
      <c r="AH24" s="23"/>
      <c r="AI24" s="24"/>
      <c r="AJ24" s="24"/>
      <c r="AK24" s="24"/>
      <c r="AL24" s="24"/>
      <c r="AM24" s="24"/>
      <c r="AN24" s="24"/>
      <c r="AO24" s="24"/>
      <c r="AP24" s="24"/>
      <c r="AQ24" s="24"/>
      <c r="AR24" s="24"/>
      <c r="AS24" s="24"/>
      <c r="AT24" s="24"/>
      <c r="AU24" s="24"/>
      <c r="AV24" s="24"/>
      <c r="AW24" s="24"/>
    </row>
    <row r="25" spans="2:51" s="3" customFormat="1" ht="13.5" customHeight="1" thickBot="1" x14ac:dyDescent="0.4">
      <c r="P25" s="23"/>
      <c r="Q25" s="548"/>
      <c r="R25" s="549"/>
      <c r="S25" s="23"/>
      <c r="T25" s="552"/>
      <c r="U25" s="553"/>
      <c r="V25" s="23"/>
      <c r="W25" s="556"/>
      <c r="X25" s="557"/>
      <c r="Y25" s="23"/>
      <c r="Z25" s="556"/>
      <c r="AA25" s="557"/>
      <c r="AB25" s="23"/>
      <c r="AC25" s="556"/>
      <c r="AD25" s="557"/>
      <c r="AE25" s="23"/>
      <c r="AF25" s="556"/>
      <c r="AG25" s="557"/>
      <c r="AH25" s="23"/>
      <c r="AI25" s="24"/>
      <c r="AJ25" s="24"/>
      <c r="AK25" s="24"/>
      <c r="AL25" s="24"/>
      <c r="AM25" s="24"/>
      <c r="AN25" s="24"/>
      <c r="AO25" s="24"/>
      <c r="AP25" s="24"/>
      <c r="AQ25" s="24"/>
      <c r="AR25" s="24"/>
      <c r="AS25" s="24"/>
      <c r="AT25" s="24"/>
      <c r="AU25" s="24"/>
      <c r="AV25" s="24"/>
      <c r="AW25" s="24"/>
    </row>
    <row r="26" spans="2:51" s="3" customFormat="1" ht="13.5" customHeight="1" thickBot="1" x14ac:dyDescent="0.4">
      <c r="P26" s="23"/>
      <c r="Q26" s="23"/>
      <c r="R26" s="23"/>
      <c r="S26" s="23"/>
      <c r="T26" s="23"/>
      <c r="U26" s="23"/>
      <c r="V26" s="23"/>
      <c r="W26" s="23"/>
      <c r="X26" s="23"/>
      <c r="Y26" s="23"/>
      <c r="Z26" s="23"/>
      <c r="AA26" s="23"/>
      <c r="AB26" s="23"/>
      <c r="AC26" s="23"/>
      <c r="AD26" s="23"/>
      <c r="AE26" s="23"/>
      <c r="AF26" s="23"/>
      <c r="AG26" s="23"/>
      <c r="AH26" s="23"/>
      <c r="AI26" s="24"/>
      <c r="AJ26" s="24"/>
      <c r="AK26" s="24"/>
      <c r="AL26" s="24"/>
      <c r="AM26" s="24"/>
      <c r="AN26" s="24"/>
      <c r="AO26" s="24"/>
      <c r="AP26" s="24"/>
      <c r="AQ26" s="24"/>
      <c r="AR26" s="24"/>
      <c r="AS26" s="24"/>
      <c r="AT26" s="24"/>
      <c r="AU26" s="24"/>
      <c r="AV26" s="24"/>
      <c r="AW26" s="24"/>
    </row>
    <row r="27" spans="2:51" s="3" customFormat="1" ht="13.5" customHeight="1" x14ac:dyDescent="0.35">
      <c r="P27" s="23"/>
      <c r="Q27" s="546" t="s">
        <v>934</v>
      </c>
      <c r="R27" s="547"/>
      <c r="S27" s="23"/>
      <c r="T27" s="546" t="s">
        <v>935</v>
      </c>
      <c r="U27" s="547"/>
      <c r="V27" s="23"/>
      <c r="W27" s="546" t="s">
        <v>936</v>
      </c>
      <c r="X27" s="547"/>
      <c r="Y27" s="23"/>
      <c r="Z27" s="546" t="s">
        <v>937</v>
      </c>
      <c r="AA27" s="547"/>
      <c r="AB27" s="23"/>
      <c r="AC27" s="554" t="s">
        <v>939</v>
      </c>
      <c r="AD27" s="555"/>
      <c r="AE27" s="23"/>
      <c r="AF27" s="554" t="s">
        <v>940</v>
      </c>
      <c r="AG27" s="555"/>
      <c r="AH27" s="23"/>
      <c r="AI27" s="24"/>
      <c r="AJ27" s="24"/>
      <c r="AK27" s="24"/>
      <c r="AL27" s="24"/>
      <c r="AM27" s="24"/>
      <c r="AN27" s="24"/>
      <c r="AO27" s="24"/>
      <c r="AP27" s="24"/>
      <c r="AQ27" s="24"/>
      <c r="AR27" s="24"/>
      <c r="AS27" s="24"/>
      <c r="AT27" s="24"/>
      <c r="AU27" s="24"/>
      <c r="AV27" s="24"/>
      <c r="AW27" s="24"/>
    </row>
    <row r="28" spans="2:51" s="3" customFormat="1" ht="13.5" customHeight="1" thickBot="1" x14ac:dyDescent="0.4">
      <c r="P28" s="23"/>
      <c r="Q28" s="548"/>
      <c r="R28" s="549"/>
      <c r="S28" s="23"/>
      <c r="T28" s="548"/>
      <c r="U28" s="549"/>
      <c r="V28" s="23"/>
      <c r="W28" s="548"/>
      <c r="X28" s="549"/>
      <c r="Y28" s="23"/>
      <c r="Z28" s="548"/>
      <c r="AA28" s="549"/>
      <c r="AB28" s="23"/>
      <c r="AC28" s="556"/>
      <c r="AD28" s="557"/>
      <c r="AE28" s="23"/>
      <c r="AF28" s="556"/>
      <c r="AG28" s="557"/>
      <c r="AH28" s="23"/>
      <c r="AI28" s="24"/>
      <c r="AJ28" s="24"/>
      <c r="AK28" s="24"/>
      <c r="AL28" s="24"/>
      <c r="AM28" s="24"/>
      <c r="AN28" s="24"/>
      <c r="AO28" s="24"/>
      <c r="AP28" s="24"/>
      <c r="AQ28" s="24"/>
      <c r="AR28" s="24"/>
      <c r="AS28" s="24"/>
      <c r="AT28" s="24"/>
      <c r="AU28" s="24"/>
      <c r="AV28" s="24"/>
      <c r="AW28" s="24"/>
    </row>
    <row r="29" spans="2:51" s="3" customFormat="1" ht="13.5" customHeight="1" x14ac:dyDescent="0.35">
      <c r="P29" s="23"/>
      <c r="Q29" s="23"/>
      <c r="R29" s="23"/>
      <c r="S29" s="23"/>
      <c r="T29" s="23"/>
      <c r="U29" s="23"/>
      <c r="V29" s="23"/>
      <c r="W29" s="23"/>
      <c r="X29" s="23"/>
      <c r="Y29" s="23"/>
      <c r="Z29" s="23"/>
      <c r="AA29" s="23"/>
      <c r="AB29" s="23"/>
      <c r="AC29" s="23"/>
      <c r="AD29" s="23"/>
      <c r="AE29" s="23"/>
      <c r="AF29" s="23"/>
      <c r="AG29" s="23"/>
      <c r="AH29" s="23"/>
      <c r="AI29" s="24"/>
      <c r="AJ29" s="24"/>
      <c r="AK29" s="24"/>
      <c r="AL29" s="24"/>
      <c r="AM29" s="24"/>
      <c r="AN29" s="24"/>
      <c r="AO29" s="24"/>
      <c r="AP29" s="24"/>
      <c r="AQ29" s="24"/>
      <c r="AR29" s="24"/>
      <c r="AS29" s="24"/>
      <c r="AT29" s="24"/>
      <c r="AU29" s="24"/>
      <c r="AV29" s="24"/>
      <c r="AW29" s="24"/>
    </row>
    <row r="30" spans="2:51" s="3" customFormat="1" ht="13.5" customHeight="1" x14ac:dyDescent="0.3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row>
    <row r="31" spans="2:51" s="3" customFormat="1" ht="13.5" customHeight="1" thickBot="1" x14ac:dyDescent="0.4">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4"/>
      <c r="AO31" s="24"/>
      <c r="AP31" s="24"/>
    </row>
    <row r="32" spans="2:51" s="3" customFormat="1" ht="13.5" customHeight="1" x14ac:dyDescent="0.35">
      <c r="I32" s="23"/>
      <c r="J32" s="546" t="s">
        <v>948</v>
      </c>
      <c r="K32" s="547"/>
      <c r="L32" s="23"/>
      <c r="M32" s="546" t="s">
        <v>949</v>
      </c>
      <c r="N32" s="547"/>
      <c r="O32" s="23"/>
      <c r="P32" s="546" t="s">
        <v>945</v>
      </c>
      <c r="Q32" s="547"/>
      <c r="R32" s="23"/>
      <c r="S32" s="546" t="s">
        <v>952</v>
      </c>
      <c r="T32" s="547"/>
      <c r="U32" s="23"/>
      <c r="V32" s="554" t="s">
        <v>959</v>
      </c>
      <c r="W32" s="555"/>
      <c r="X32" s="23"/>
      <c r="Y32" s="554" t="s">
        <v>960</v>
      </c>
      <c r="Z32" s="555"/>
      <c r="AA32" s="23"/>
      <c r="AB32" s="554" t="s">
        <v>963</v>
      </c>
      <c r="AC32" s="555"/>
      <c r="AD32" s="23"/>
      <c r="AE32" s="554" t="s">
        <v>957</v>
      </c>
      <c r="AF32" s="555"/>
      <c r="AG32" s="23"/>
      <c r="AH32" s="554" t="s">
        <v>964</v>
      </c>
      <c r="AI32" s="555"/>
      <c r="AJ32" s="23"/>
      <c r="AK32" s="554" t="s">
        <v>961</v>
      </c>
      <c r="AL32" s="555"/>
      <c r="AM32" s="23"/>
      <c r="AN32" s="24"/>
      <c r="AO32" s="24"/>
      <c r="AP32" s="24"/>
    </row>
    <row r="33" spans="2:48" s="3" customFormat="1" ht="13.5" customHeight="1" thickBot="1" x14ac:dyDescent="0.4">
      <c r="I33" s="23"/>
      <c r="J33" s="548"/>
      <c r="K33" s="549"/>
      <c r="L33" s="23"/>
      <c r="M33" s="548"/>
      <c r="N33" s="549"/>
      <c r="O33" s="23"/>
      <c r="P33" s="548"/>
      <c r="Q33" s="549"/>
      <c r="R33" s="23"/>
      <c r="S33" s="548"/>
      <c r="T33" s="549"/>
      <c r="U33" s="23"/>
      <c r="V33" s="556"/>
      <c r="W33" s="557"/>
      <c r="X33" s="23"/>
      <c r="Y33" s="556"/>
      <c r="Z33" s="557"/>
      <c r="AA33" s="23"/>
      <c r="AB33" s="556"/>
      <c r="AC33" s="557"/>
      <c r="AD33" s="23"/>
      <c r="AE33" s="556"/>
      <c r="AF33" s="557"/>
      <c r="AG33" s="23"/>
      <c r="AH33" s="556"/>
      <c r="AI33" s="557"/>
      <c r="AJ33" s="23"/>
      <c r="AK33" s="556"/>
      <c r="AL33" s="557"/>
      <c r="AM33" s="23"/>
      <c r="AN33" s="24"/>
      <c r="AO33" s="24"/>
      <c r="AP33" s="24"/>
    </row>
    <row r="34" spans="2:48" s="3" customFormat="1" ht="13.5" customHeight="1" thickBot="1" x14ac:dyDescent="0.4">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4"/>
      <c r="AO34" s="24"/>
      <c r="AP34" s="24"/>
    </row>
    <row r="35" spans="2:48" s="3" customFormat="1" ht="13.5" customHeight="1" x14ac:dyDescent="0.35">
      <c r="I35" s="23"/>
      <c r="J35" s="546" t="s">
        <v>946</v>
      </c>
      <c r="K35" s="547"/>
      <c r="L35" s="23"/>
      <c r="M35" s="546" t="s">
        <v>950</v>
      </c>
      <c r="N35" s="547"/>
      <c r="O35" s="23"/>
      <c r="P35" s="546" t="s">
        <v>955</v>
      </c>
      <c r="Q35" s="547"/>
      <c r="R35" s="23"/>
      <c r="S35" s="546" t="s">
        <v>954</v>
      </c>
      <c r="T35" s="547"/>
      <c r="U35" s="23"/>
      <c r="V35" s="546" t="s">
        <v>951</v>
      </c>
      <c r="W35" s="547"/>
      <c r="X35" s="23"/>
      <c r="Y35" s="546" t="s">
        <v>953</v>
      </c>
      <c r="Z35" s="547"/>
      <c r="AA35" s="23"/>
      <c r="AB35" s="546" t="s">
        <v>1351</v>
      </c>
      <c r="AC35" s="547"/>
      <c r="AD35" s="23"/>
      <c r="AE35" s="554" t="s">
        <v>958</v>
      </c>
      <c r="AF35" s="555"/>
      <c r="AG35" s="23"/>
      <c r="AH35" s="554" t="s">
        <v>956</v>
      </c>
      <c r="AI35" s="555"/>
      <c r="AJ35" s="23"/>
      <c r="AK35" s="554" t="s">
        <v>962</v>
      </c>
      <c r="AL35" s="555"/>
      <c r="AM35" s="23"/>
      <c r="AN35" s="24"/>
      <c r="AO35" s="24"/>
      <c r="AP35" s="24"/>
    </row>
    <row r="36" spans="2:48" s="3" customFormat="1" ht="13.5" customHeight="1" thickBot="1" x14ac:dyDescent="0.4">
      <c r="I36" s="23"/>
      <c r="J36" s="548"/>
      <c r="K36" s="549"/>
      <c r="L36" s="23"/>
      <c r="M36" s="548"/>
      <c r="N36" s="549"/>
      <c r="O36" s="23"/>
      <c r="P36" s="548"/>
      <c r="Q36" s="549"/>
      <c r="R36" s="23"/>
      <c r="S36" s="548"/>
      <c r="T36" s="549"/>
      <c r="U36" s="23"/>
      <c r="V36" s="548"/>
      <c r="W36" s="549"/>
      <c r="X36" s="23"/>
      <c r="Y36" s="548"/>
      <c r="Z36" s="549"/>
      <c r="AA36" s="23"/>
      <c r="AB36" s="548"/>
      <c r="AC36" s="549"/>
      <c r="AD36" s="23"/>
      <c r="AE36" s="556"/>
      <c r="AF36" s="557"/>
      <c r="AG36" s="23"/>
      <c r="AH36" s="556"/>
      <c r="AI36" s="557"/>
      <c r="AJ36" s="23"/>
      <c r="AK36" s="556"/>
      <c r="AL36" s="557"/>
      <c r="AM36" s="23"/>
      <c r="AN36" s="24"/>
      <c r="AO36" s="24"/>
      <c r="AP36" s="24"/>
    </row>
    <row r="37" spans="2:48" s="3" customFormat="1" ht="13.5" customHeight="1" x14ac:dyDescent="0.35">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4"/>
      <c r="AO37" s="24"/>
      <c r="AP37" s="24"/>
      <c r="AQ37" s="24"/>
      <c r="AR37" s="24"/>
      <c r="AS37" s="24"/>
      <c r="AT37" s="24"/>
      <c r="AU37" s="24"/>
      <c r="AV37" s="24"/>
    </row>
    <row r="38" spans="2:48" s="3" customFormat="1" ht="13.5" customHeight="1" x14ac:dyDescent="0.3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row>
    <row r="39" spans="2:48" s="3" customFormat="1" ht="13.5" customHeight="1" thickBot="1" x14ac:dyDescent="0.4">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2:48" s="3" customFormat="1" ht="13.5" customHeight="1" x14ac:dyDescent="0.35">
      <c r="B40" s="23"/>
      <c r="C40" s="546" t="s">
        <v>972</v>
      </c>
      <c r="D40" s="547"/>
      <c r="E40" s="23"/>
      <c r="F40" s="550" t="s">
        <v>969</v>
      </c>
      <c r="G40" s="551"/>
      <c r="H40" s="23"/>
      <c r="I40" s="546" t="s">
        <v>1352</v>
      </c>
      <c r="J40" s="547"/>
      <c r="K40" s="23"/>
      <c r="L40" s="546" t="s">
        <v>966</v>
      </c>
      <c r="M40" s="547"/>
      <c r="N40" s="23"/>
      <c r="O40" s="546" t="s">
        <v>974</v>
      </c>
      <c r="P40" s="547"/>
      <c r="Q40" s="23"/>
      <c r="R40" s="546" t="s">
        <v>976</v>
      </c>
      <c r="S40" s="547"/>
      <c r="T40" s="23"/>
      <c r="U40" s="546" t="s">
        <v>977</v>
      </c>
      <c r="V40" s="547"/>
      <c r="W40" s="23"/>
      <c r="X40" s="546" t="s">
        <v>980</v>
      </c>
      <c r="Y40" s="547"/>
      <c r="Z40" s="23"/>
      <c r="AA40" s="546" t="s">
        <v>982</v>
      </c>
      <c r="AB40" s="547"/>
      <c r="AC40" s="23"/>
      <c r="AD40" s="554" t="s">
        <v>989</v>
      </c>
      <c r="AE40" s="555"/>
      <c r="AF40" s="23"/>
      <c r="AG40" s="554" t="s">
        <v>990</v>
      </c>
      <c r="AH40" s="555"/>
      <c r="AI40" s="23"/>
      <c r="AJ40" s="554" t="s">
        <v>1353</v>
      </c>
      <c r="AK40" s="555"/>
      <c r="AL40" s="23"/>
      <c r="AM40" s="554" t="s">
        <v>986</v>
      </c>
      <c r="AN40" s="555"/>
      <c r="AO40" s="23"/>
      <c r="AP40" s="554" t="s">
        <v>992</v>
      </c>
      <c r="AQ40" s="555"/>
      <c r="AR40" s="23"/>
      <c r="AS40" s="23"/>
      <c r="AT40" s="23"/>
      <c r="AU40" s="23"/>
    </row>
    <row r="41" spans="2:48" s="3" customFormat="1" ht="13.5" customHeight="1" thickBot="1" x14ac:dyDescent="0.4">
      <c r="B41" s="23"/>
      <c r="C41" s="548"/>
      <c r="D41" s="549"/>
      <c r="E41" s="23"/>
      <c r="F41" s="552"/>
      <c r="G41" s="553"/>
      <c r="H41" s="23"/>
      <c r="I41" s="548"/>
      <c r="J41" s="549"/>
      <c r="K41" s="23"/>
      <c r="L41" s="548"/>
      <c r="M41" s="549"/>
      <c r="N41" s="23"/>
      <c r="O41" s="548"/>
      <c r="P41" s="549"/>
      <c r="Q41" s="23"/>
      <c r="R41" s="548"/>
      <c r="S41" s="549"/>
      <c r="T41" s="23"/>
      <c r="U41" s="548"/>
      <c r="V41" s="549"/>
      <c r="W41" s="23"/>
      <c r="X41" s="548"/>
      <c r="Y41" s="549"/>
      <c r="Z41" s="23"/>
      <c r="AA41" s="548"/>
      <c r="AB41" s="549"/>
      <c r="AC41" s="23"/>
      <c r="AD41" s="556"/>
      <c r="AE41" s="557"/>
      <c r="AF41" s="23"/>
      <c r="AG41" s="556"/>
      <c r="AH41" s="557"/>
      <c r="AI41" s="23"/>
      <c r="AJ41" s="556"/>
      <c r="AK41" s="557"/>
      <c r="AL41" s="23"/>
      <c r="AM41" s="556"/>
      <c r="AN41" s="557"/>
      <c r="AO41" s="23"/>
      <c r="AP41" s="556"/>
      <c r="AQ41" s="557"/>
      <c r="AR41" s="23"/>
      <c r="AS41" s="23"/>
      <c r="AT41" s="23"/>
      <c r="AU41" s="23"/>
    </row>
    <row r="42" spans="2:48" s="3" customFormat="1" ht="13.5" customHeight="1" thickBot="1" x14ac:dyDescent="0.4">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2:48" s="3" customFormat="1" ht="13.5" customHeight="1" x14ac:dyDescent="0.35">
      <c r="B43" s="23"/>
      <c r="C43" s="546" t="s">
        <v>979</v>
      </c>
      <c r="D43" s="547"/>
      <c r="E43" s="23"/>
      <c r="F43" s="546" t="s">
        <v>970</v>
      </c>
      <c r="G43" s="547"/>
      <c r="H43" s="23"/>
      <c r="I43" s="546" t="s">
        <v>968</v>
      </c>
      <c r="J43" s="547"/>
      <c r="K43" s="23"/>
      <c r="L43" s="546" t="s">
        <v>973</v>
      </c>
      <c r="M43" s="547"/>
      <c r="N43" s="23"/>
      <c r="O43" s="546" t="s">
        <v>967</v>
      </c>
      <c r="P43" s="547"/>
      <c r="Q43" s="23"/>
      <c r="R43" s="546" t="s">
        <v>975</v>
      </c>
      <c r="S43" s="547"/>
      <c r="T43" s="23"/>
      <c r="U43" s="546" t="s">
        <v>978</v>
      </c>
      <c r="V43" s="547"/>
      <c r="W43" s="23"/>
      <c r="X43" s="546" t="s">
        <v>983</v>
      </c>
      <c r="Y43" s="547"/>
      <c r="Z43" s="23"/>
      <c r="AA43" s="546" t="s">
        <v>984</v>
      </c>
      <c r="AB43" s="547"/>
      <c r="AC43" s="23"/>
      <c r="AD43" s="546" t="s">
        <v>981</v>
      </c>
      <c r="AE43" s="547"/>
      <c r="AF43" s="23"/>
      <c r="AG43" s="554" t="s">
        <v>987</v>
      </c>
      <c r="AH43" s="555"/>
      <c r="AI43" s="23"/>
      <c r="AJ43" s="554" t="s">
        <v>985</v>
      </c>
      <c r="AK43" s="555"/>
      <c r="AL43" s="23"/>
      <c r="AM43" s="554" t="s">
        <v>991</v>
      </c>
      <c r="AN43" s="555"/>
      <c r="AO43" s="23"/>
      <c r="AP43" s="554" t="s">
        <v>993</v>
      </c>
      <c r="AQ43" s="555"/>
      <c r="AR43" s="23"/>
      <c r="AS43" s="554" t="s">
        <v>994</v>
      </c>
      <c r="AT43" s="555"/>
      <c r="AU43" s="23"/>
    </row>
    <row r="44" spans="2:48" s="3" customFormat="1" ht="13.5" customHeight="1" thickBot="1" x14ac:dyDescent="0.4">
      <c r="B44" s="23"/>
      <c r="C44" s="548"/>
      <c r="D44" s="549"/>
      <c r="E44" s="23"/>
      <c r="F44" s="548"/>
      <c r="G44" s="549"/>
      <c r="H44" s="23"/>
      <c r="I44" s="548"/>
      <c r="J44" s="549"/>
      <c r="K44" s="23"/>
      <c r="L44" s="548"/>
      <c r="M44" s="549"/>
      <c r="N44" s="23"/>
      <c r="O44" s="548"/>
      <c r="P44" s="549"/>
      <c r="Q44" s="23"/>
      <c r="R44" s="548"/>
      <c r="S44" s="549"/>
      <c r="T44" s="23"/>
      <c r="U44" s="548"/>
      <c r="V44" s="549"/>
      <c r="W44" s="23"/>
      <c r="X44" s="548"/>
      <c r="Y44" s="549"/>
      <c r="Z44" s="23"/>
      <c r="AA44" s="548"/>
      <c r="AB44" s="549"/>
      <c r="AC44" s="23"/>
      <c r="AD44" s="548"/>
      <c r="AE44" s="549"/>
      <c r="AF44" s="23"/>
      <c r="AG44" s="556"/>
      <c r="AH44" s="557"/>
      <c r="AI44" s="23"/>
      <c r="AJ44" s="556"/>
      <c r="AK44" s="557"/>
      <c r="AL44" s="23"/>
      <c r="AM44" s="556"/>
      <c r="AN44" s="557"/>
      <c r="AO44" s="23"/>
      <c r="AP44" s="556"/>
      <c r="AQ44" s="557"/>
      <c r="AR44" s="23"/>
      <c r="AS44" s="556"/>
      <c r="AT44" s="557"/>
      <c r="AU44" s="23"/>
    </row>
    <row r="45" spans="2:48" s="3" customFormat="1" ht="13.5" customHeight="1" x14ac:dyDescent="0.3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2:48" s="3" customFormat="1" ht="13.5" customHeight="1" x14ac:dyDescent="0.3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row>
    <row r="47" spans="2:48" s="3" customFormat="1" ht="13.5" customHeight="1" thickBot="1" x14ac:dyDescent="0.4">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4"/>
      <c r="AS47" s="24"/>
    </row>
    <row r="48" spans="2:48" s="3" customFormat="1" ht="13.5" customHeight="1" x14ac:dyDescent="0.35">
      <c r="F48" s="23"/>
      <c r="G48" s="546" t="s">
        <v>998</v>
      </c>
      <c r="H48" s="547"/>
      <c r="I48" s="23"/>
      <c r="J48" s="546" t="s">
        <v>1354</v>
      </c>
      <c r="K48" s="547"/>
      <c r="L48" s="23"/>
      <c r="M48" s="546" t="s">
        <v>996</v>
      </c>
      <c r="N48" s="547"/>
      <c r="O48" s="23"/>
      <c r="P48" s="546" t="s">
        <v>1002</v>
      </c>
      <c r="Q48" s="547"/>
      <c r="R48" s="23"/>
      <c r="S48" s="546" t="s">
        <v>1004</v>
      </c>
      <c r="T48" s="547"/>
      <c r="U48" s="23"/>
      <c r="V48" s="546" t="s">
        <v>1008</v>
      </c>
      <c r="W48" s="547"/>
      <c r="X48" s="23"/>
      <c r="Y48" s="546" t="s">
        <v>1006</v>
      </c>
      <c r="Z48" s="547"/>
      <c r="AA48" s="23"/>
      <c r="AB48" s="546" t="s">
        <v>1014</v>
      </c>
      <c r="AC48" s="547"/>
      <c r="AD48" s="23"/>
      <c r="AE48" s="554" t="s">
        <v>1019</v>
      </c>
      <c r="AF48" s="555"/>
      <c r="AG48" s="23"/>
      <c r="AH48" s="554" t="s">
        <v>1015</v>
      </c>
      <c r="AI48" s="555"/>
      <c r="AJ48" s="23"/>
      <c r="AK48" s="554" t="s">
        <v>1016</v>
      </c>
      <c r="AL48" s="555"/>
      <c r="AM48" s="23"/>
      <c r="AN48" s="554" t="s">
        <v>1355</v>
      </c>
      <c r="AO48" s="555"/>
      <c r="AP48" s="23"/>
      <c r="AS48" s="24"/>
    </row>
    <row r="49" spans="2:47" s="3" customFormat="1" ht="13.5" customHeight="1" thickBot="1" x14ac:dyDescent="0.4">
      <c r="F49" s="23"/>
      <c r="G49" s="548"/>
      <c r="H49" s="549"/>
      <c r="I49" s="23"/>
      <c r="J49" s="548"/>
      <c r="K49" s="549"/>
      <c r="L49" s="23"/>
      <c r="M49" s="548"/>
      <c r="N49" s="549"/>
      <c r="O49" s="23"/>
      <c r="P49" s="548"/>
      <c r="Q49" s="549"/>
      <c r="R49" s="23"/>
      <c r="S49" s="548"/>
      <c r="T49" s="549"/>
      <c r="U49" s="23"/>
      <c r="V49" s="548"/>
      <c r="W49" s="549"/>
      <c r="X49" s="23"/>
      <c r="Y49" s="548"/>
      <c r="Z49" s="549"/>
      <c r="AA49" s="23"/>
      <c r="AB49" s="548"/>
      <c r="AC49" s="549"/>
      <c r="AD49" s="23"/>
      <c r="AE49" s="556"/>
      <c r="AF49" s="557"/>
      <c r="AG49" s="23"/>
      <c r="AH49" s="556"/>
      <c r="AI49" s="557"/>
      <c r="AJ49" s="23"/>
      <c r="AK49" s="556"/>
      <c r="AL49" s="557"/>
      <c r="AM49" s="23"/>
      <c r="AN49" s="556"/>
      <c r="AO49" s="557"/>
      <c r="AP49" s="23"/>
      <c r="AS49" s="24"/>
    </row>
    <row r="50" spans="2:47" s="3" customFormat="1" ht="13.5" customHeight="1" thickBot="1" x14ac:dyDescent="0.4">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4"/>
      <c r="AS50" s="24"/>
    </row>
    <row r="51" spans="2:47" s="3" customFormat="1" ht="13.5" customHeight="1" x14ac:dyDescent="0.35">
      <c r="F51" s="23"/>
      <c r="G51" s="546" t="s">
        <v>1011</v>
      </c>
      <c r="H51" s="547"/>
      <c r="I51" s="23"/>
      <c r="J51" s="546" t="s">
        <v>1010</v>
      </c>
      <c r="K51" s="547"/>
      <c r="L51" s="23"/>
      <c r="M51" s="546" t="s">
        <v>997</v>
      </c>
      <c r="N51" s="547"/>
      <c r="O51" s="23"/>
      <c r="P51" s="546" t="s">
        <v>999</v>
      </c>
      <c r="Q51" s="547"/>
      <c r="R51" s="23"/>
      <c r="S51" s="546" t="s">
        <v>1001</v>
      </c>
      <c r="T51" s="547"/>
      <c r="U51" s="23"/>
      <c r="V51" s="546" t="s">
        <v>1005</v>
      </c>
      <c r="W51" s="547"/>
      <c r="X51" s="23"/>
      <c r="Y51" s="546" t="s">
        <v>1003</v>
      </c>
      <c r="Z51" s="547"/>
      <c r="AA51" s="23"/>
      <c r="AB51" s="546" t="s">
        <v>1007</v>
      </c>
      <c r="AC51" s="547"/>
      <c r="AD51" s="23"/>
      <c r="AE51" s="546" t="s">
        <v>1012</v>
      </c>
      <c r="AF51" s="547"/>
      <c r="AG51" s="23"/>
      <c r="AH51" s="546" t="s">
        <v>1013</v>
      </c>
      <c r="AI51" s="547"/>
      <c r="AJ51" s="23"/>
      <c r="AK51" s="546" t="s">
        <v>1009</v>
      </c>
      <c r="AL51" s="547"/>
      <c r="AM51" s="23"/>
      <c r="AN51" s="554" t="s">
        <v>1017</v>
      </c>
      <c r="AO51" s="555"/>
      <c r="AP51" s="23"/>
      <c r="AS51" s="24"/>
    </row>
    <row r="52" spans="2:47" s="3" customFormat="1" ht="13.5" customHeight="1" thickBot="1" x14ac:dyDescent="0.4">
      <c r="F52" s="23"/>
      <c r="G52" s="548"/>
      <c r="H52" s="549"/>
      <c r="I52" s="23"/>
      <c r="J52" s="548"/>
      <c r="K52" s="549"/>
      <c r="L52" s="23"/>
      <c r="M52" s="548"/>
      <c r="N52" s="549"/>
      <c r="O52" s="23"/>
      <c r="P52" s="548"/>
      <c r="Q52" s="549"/>
      <c r="R52" s="23"/>
      <c r="S52" s="548"/>
      <c r="T52" s="549"/>
      <c r="U52" s="23"/>
      <c r="V52" s="548"/>
      <c r="W52" s="549"/>
      <c r="X52" s="23"/>
      <c r="Y52" s="548"/>
      <c r="Z52" s="549"/>
      <c r="AA52" s="23"/>
      <c r="AB52" s="548"/>
      <c r="AC52" s="549"/>
      <c r="AD52" s="23"/>
      <c r="AE52" s="548"/>
      <c r="AF52" s="549"/>
      <c r="AG52" s="23"/>
      <c r="AH52" s="548"/>
      <c r="AI52" s="549"/>
      <c r="AJ52" s="23"/>
      <c r="AK52" s="548"/>
      <c r="AL52" s="549"/>
      <c r="AM52" s="23"/>
      <c r="AN52" s="556"/>
      <c r="AO52" s="557"/>
      <c r="AP52" s="23"/>
      <c r="AS52" s="24"/>
    </row>
    <row r="53" spans="2:47" s="3" customFormat="1" ht="13.5" customHeight="1" x14ac:dyDescent="0.35">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4"/>
      <c r="AS53" s="24"/>
    </row>
    <row r="54" spans="2:47" s="3" customFormat="1" ht="13.5" customHeight="1" x14ac:dyDescent="0.3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row>
    <row r="55" spans="2:47" s="3" customFormat="1" ht="13.5" customHeight="1" thickBot="1" x14ac:dyDescent="0.4">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4"/>
      <c r="AS55" s="24"/>
    </row>
    <row r="56" spans="2:47" s="3" customFormat="1" ht="13.5" customHeight="1" x14ac:dyDescent="0.35">
      <c r="F56" s="23"/>
      <c r="G56" s="546" t="s">
        <v>1024</v>
      </c>
      <c r="H56" s="547"/>
      <c r="I56" s="23"/>
      <c r="J56" s="546" t="s">
        <v>1022</v>
      </c>
      <c r="K56" s="547"/>
      <c r="L56" s="23"/>
      <c r="M56" s="554" t="s">
        <v>1040</v>
      </c>
      <c r="N56" s="555"/>
      <c r="O56" s="23"/>
      <c r="P56" s="554" t="s">
        <v>1041</v>
      </c>
      <c r="Q56" s="555"/>
      <c r="R56" s="23"/>
      <c r="S56" s="554" t="s">
        <v>1035</v>
      </c>
      <c r="T56" s="555"/>
      <c r="U56" s="23"/>
      <c r="V56" s="554" t="s">
        <v>1037</v>
      </c>
      <c r="W56" s="555"/>
      <c r="X56" s="23"/>
      <c r="Y56" s="554" t="s">
        <v>1038</v>
      </c>
      <c r="Z56" s="555"/>
      <c r="AA56" s="23"/>
      <c r="AB56" s="554" t="s">
        <v>1356</v>
      </c>
      <c r="AC56" s="555"/>
      <c r="AD56" s="23"/>
      <c r="AE56" s="554" t="s">
        <v>1036</v>
      </c>
      <c r="AF56" s="555"/>
      <c r="AG56" s="23"/>
      <c r="AH56" s="23"/>
      <c r="AI56" s="23"/>
      <c r="AJ56" s="23"/>
      <c r="AK56" s="23"/>
      <c r="AL56" s="23"/>
      <c r="AM56" s="23"/>
      <c r="AN56" s="23"/>
      <c r="AO56" s="23"/>
      <c r="AP56" s="23"/>
      <c r="AQ56" s="24"/>
      <c r="AR56" s="24"/>
      <c r="AS56" s="24"/>
    </row>
    <row r="57" spans="2:47" s="3" customFormat="1" ht="13.5" customHeight="1" thickBot="1" x14ac:dyDescent="0.4">
      <c r="F57" s="23"/>
      <c r="G57" s="548"/>
      <c r="H57" s="549"/>
      <c r="I57" s="23"/>
      <c r="J57" s="548"/>
      <c r="K57" s="549"/>
      <c r="L57" s="23"/>
      <c r="M57" s="556"/>
      <c r="N57" s="557"/>
      <c r="O57" s="23"/>
      <c r="P57" s="556"/>
      <c r="Q57" s="557"/>
      <c r="R57" s="23"/>
      <c r="S57" s="556"/>
      <c r="T57" s="557"/>
      <c r="U57" s="23"/>
      <c r="V57" s="556"/>
      <c r="W57" s="557"/>
      <c r="X57" s="23"/>
      <c r="Y57" s="556"/>
      <c r="Z57" s="557"/>
      <c r="AA57" s="23"/>
      <c r="AB57" s="556"/>
      <c r="AC57" s="557"/>
      <c r="AD57" s="23"/>
      <c r="AE57" s="556"/>
      <c r="AF57" s="557"/>
      <c r="AG57" s="23"/>
      <c r="AH57" s="23"/>
      <c r="AI57" s="23"/>
      <c r="AJ57" s="23"/>
      <c r="AK57" s="23"/>
      <c r="AL57" s="23"/>
      <c r="AM57" s="23"/>
      <c r="AN57" s="23"/>
      <c r="AO57" s="23"/>
      <c r="AP57" s="23"/>
      <c r="AQ57" s="24"/>
      <c r="AR57" s="24"/>
      <c r="AS57" s="24"/>
    </row>
    <row r="58" spans="2:47" s="3" customFormat="1" ht="13.5" customHeight="1" thickBot="1" x14ac:dyDescent="0.4">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4"/>
      <c r="AS58" s="24"/>
    </row>
    <row r="59" spans="2:47" s="3" customFormat="1" ht="13.5" customHeight="1" x14ac:dyDescent="0.35">
      <c r="F59" s="23"/>
      <c r="G59" s="546" t="s">
        <v>1025</v>
      </c>
      <c r="H59" s="547"/>
      <c r="I59" s="23"/>
      <c r="J59" s="546" t="s">
        <v>1021</v>
      </c>
      <c r="K59" s="547"/>
      <c r="L59" s="23"/>
      <c r="M59" s="546" t="s">
        <v>1026</v>
      </c>
      <c r="N59" s="547"/>
      <c r="O59" s="23"/>
      <c r="P59" s="546" t="s">
        <v>1029</v>
      </c>
      <c r="Q59" s="547"/>
      <c r="R59" s="23"/>
      <c r="S59" s="546" t="s">
        <v>1030</v>
      </c>
      <c r="T59" s="547"/>
      <c r="U59" s="23"/>
      <c r="V59" s="546" t="s">
        <v>1033</v>
      </c>
      <c r="W59" s="547"/>
      <c r="X59" s="23"/>
      <c r="Y59" s="546" t="s">
        <v>1034</v>
      </c>
      <c r="Z59" s="547"/>
      <c r="AA59" s="23"/>
      <c r="AB59" s="546" t="s">
        <v>1032</v>
      </c>
      <c r="AC59" s="547"/>
      <c r="AD59" s="23"/>
      <c r="AE59" s="546" t="s">
        <v>1028</v>
      </c>
      <c r="AF59" s="547"/>
      <c r="AG59" s="23"/>
      <c r="AH59" s="546" t="s">
        <v>1027</v>
      </c>
      <c r="AI59" s="547"/>
      <c r="AJ59" s="23"/>
      <c r="AK59" s="546" t="s">
        <v>1031</v>
      </c>
      <c r="AL59" s="547"/>
      <c r="AM59" s="23"/>
      <c r="AN59" s="546" t="s">
        <v>1023</v>
      </c>
      <c r="AO59" s="547"/>
      <c r="AP59" s="23"/>
      <c r="AQ59" s="24"/>
      <c r="AR59" s="24"/>
      <c r="AS59" s="24"/>
    </row>
    <row r="60" spans="2:47" s="3" customFormat="1" ht="13.5" customHeight="1" thickBot="1" x14ac:dyDescent="0.4">
      <c r="F60" s="23"/>
      <c r="G60" s="548"/>
      <c r="H60" s="549"/>
      <c r="I60" s="23"/>
      <c r="J60" s="548"/>
      <c r="K60" s="549"/>
      <c r="L60" s="23"/>
      <c r="M60" s="548"/>
      <c r="N60" s="549"/>
      <c r="O60" s="23"/>
      <c r="P60" s="548"/>
      <c r="Q60" s="549"/>
      <c r="R60" s="23"/>
      <c r="S60" s="548"/>
      <c r="T60" s="549"/>
      <c r="U60" s="23"/>
      <c r="V60" s="548"/>
      <c r="W60" s="549"/>
      <c r="X60" s="23"/>
      <c r="Y60" s="548"/>
      <c r="Z60" s="549"/>
      <c r="AA60" s="23"/>
      <c r="AB60" s="548"/>
      <c r="AC60" s="549"/>
      <c r="AD60" s="23"/>
      <c r="AE60" s="548"/>
      <c r="AF60" s="549"/>
      <c r="AG60" s="23"/>
      <c r="AH60" s="548"/>
      <c r="AI60" s="549"/>
      <c r="AJ60" s="23"/>
      <c r="AK60" s="548"/>
      <c r="AL60" s="549"/>
      <c r="AM60" s="23"/>
      <c r="AN60" s="548"/>
      <c r="AO60" s="549"/>
      <c r="AP60" s="23"/>
      <c r="AQ60" s="24"/>
      <c r="AR60" s="24"/>
      <c r="AS60" s="24"/>
    </row>
    <row r="61" spans="2:47" s="3" customFormat="1" ht="13.5" customHeight="1" x14ac:dyDescent="0.35">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4"/>
      <c r="AS61" s="24"/>
    </row>
    <row r="62" spans="2:47" s="3" customFormat="1" ht="13.5" customHeight="1" x14ac:dyDescent="0.3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row>
    <row r="63" spans="2:47" s="3" customFormat="1" ht="13.5" customHeight="1" thickBot="1" x14ac:dyDescent="0.4">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2:47" s="3" customFormat="1" ht="13.5" customHeight="1" x14ac:dyDescent="0.35">
      <c r="B64" s="23"/>
      <c r="C64" s="546" t="s">
        <v>1074</v>
      </c>
      <c r="D64" s="547"/>
      <c r="E64" s="23"/>
      <c r="F64" s="546" t="s">
        <v>1075</v>
      </c>
      <c r="G64" s="547"/>
      <c r="H64" s="23"/>
      <c r="I64" s="546" t="s">
        <v>1076</v>
      </c>
      <c r="J64" s="547"/>
      <c r="K64" s="23"/>
      <c r="L64" s="546" t="s">
        <v>1077</v>
      </c>
      <c r="M64" s="547"/>
      <c r="N64" s="23"/>
      <c r="O64" s="546" t="s">
        <v>1078</v>
      </c>
      <c r="P64" s="547"/>
      <c r="Q64" s="23"/>
      <c r="R64" s="546" t="s">
        <v>1079</v>
      </c>
      <c r="S64" s="547"/>
      <c r="T64" s="23"/>
      <c r="U64" s="546"/>
      <c r="V64" s="547"/>
      <c r="W64" s="23"/>
      <c r="X64" s="546"/>
      <c r="Y64" s="547"/>
      <c r="Z64" s="23"/>
      <c r="AA64" s="546"/>
      <c r="AB64" s="547"/>
      <c r="AC64" s="23"/>
      <c r="AD64" s="546"/>
      <c r="AE64" s="547"/>
      <c r="AF64" s="23"/>
      <c r="AG64" s="546"/>
      <c r="AH64" s="547"/>
      <c r="AI64" s="23"/>
      <c r="AJ64" s="546"/>
      <c r="AK64" s="547"/>
      <c r="AL64" s="23"/>
      <c r="AM64" s="546"/>
      <c r="AN64" s="547"/>
      <c r="AO64" s="23"/>
      <c r="AP64" s="23"/>
      <c r="AQ64" s="23"/>
      <c r="AR64" s="23"/>
      <c r="AS64" s="23"/>
      <c r="AT64" s="23"/>
      <c r="AU64" s="23"/>
    </row>
    <row r="65" spans="2:47" s="3" customFormat="1" ht="13.5" customHeight="1" thickBot="1" x14ac:dyDescent="0.4">
      <c r="B65" s="23"/>
      <c r="C65" s="548"/>
      <c r="D65" s="549"/>
      <c r="E65" s="23"/>
      <c r="F65" s="548"/>
      <c r="G65" s="549"/>
      <c r="H65" s="23"/>
      <c r="I65" s="548"/>
      <c r="J65" s="549"/>
      <c r="K65" s="23"/>
      <c r="L65" s="548"/>
      <c r="M65" s="549"/>
      <c r="N65" s="23"/>
      <c r="O65" s="548"/>
      <c r="P65" s="549"/>
      <c r="Q65" s="23"/>
      <c r="R65" s="548"/>
      <c r="S65" s="549"/>
      <c r="T65" s="23"/>
      <c r="U65" s="548"/>
      <c r="V65" s="549"/>
      <c r="W65" s="23"/>
      <c r="X65" s="548"/>
      <c r="Y65" s="549"/>
      <c r="Z65" s="23"/>
      <c r="AA65" s="548"/>
      <c r="AB65" s="549"/>
      <c r="AC65" s="23"/>
      <c r="AD65" s="548"/>
      <c r="AE65" s="549"/>
      <c r="AF65" s="23"/>
      <c r="AG65" s="548"/>
      <c r="AH65" s="549"/>
      <c r="AI65" s="23"/>
      <c r="AJ65" s="548"/>
      <c r="AK65" s="549"/>
      <c r="AL65" s="23"/>
      <c r="AM65" s="548"/>
      <c r="AN65" s="549"/>
      <c r="AO65" s="23"/>
      <c r="AP65" s="23"/>
      <c r="AQ65" s="23"/>
      <c r="AR65" s="23"/>
      <c r="AS65" s="23"/>
      <c r="AT65" s="23"/>
      <c r="AU65" s="23"/>
    </row>
    <row r="66" spans="2:47" s="3" customFormat="1" ht="13.5" customHeight="1" thickBot="1" x14ac:dyDescent="0.4">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2:47" s="3" customFormat="1" ht="13.5" customHeight="1" x14ac:dyDescent="0.35">
      <c r="B67" s="23"/>
      <c r="C67" s="546" t="s">
        <v>1058</v>
      </c>
      <c r="D67" s="547"/>
      <c r="E67" s="23"/>
      <c r="F67" s="546" t="s">
        <v>1059</v>
      </c>
      <c r="G67" s="547"/>
      <c r="H67" s="23"/>
      <c r="I67" s="546" t="s">
        <v>1060</v>
      </c>
      <c r="J67" s="547"/>
      <c r="K67" s="23"/>
      <c r="L67" s="546" t="s">
        <v>1061</v>
      </c>
      <c r="M67" s="547"/>
      <c r="N67" s="23"/>
      <c r="O67" s="546" t="s">
        <v>1062</v>
      </c>
      <c r="P67" s="547"/>
      <c r="Q67" s="23"/>
      <c r="R67" s="546" t="s">
        <v>1063</v>
      </c>
      <c r="S67" s="547"/>
      <c r="T67" s="23"/>
      <c r="U67" s="546" t="s">
        <v>1064</v>
      </c>
      <c r="V67" s="547"/>
      <c r="W67" s="23"/>
      <c r="X67" s="546" t="s">
        <v>1065</v>
      </c>
      <c r="Y67" s="547"/>
      <c r="Z67" s="23"/>
      <c r="AA67" s="546" t="s">
        <v>1066</v>
      </c>
      <c r="AB67" s="547"/>
      <c r="AC67" s="23"/>
      <c r="AD67" s="546" t="s">
        <v>1067</v>
      </c>
      <c r="AE67" s="547"/>
      <c r="AF67" s="23"/>
      <c r="AG67" s="546" t="s">
        <v>1068</v>
      </c>
      <c r="AH67" s="547"/>
      <c r="AI67" s="23"/>
      <c r="AJ67" s="546" t="s">
        <v>1069</v>
      </c>
      <c r="AK67" s="547"/>
      <c r="AL67" s="23"/>
      <c r="AM67" s="546" t="s">
        <v>1070</v>
      </c>
      <c r="AN67" s="547"/>
      <c r="AO67" s="23"/>
      <c r="AP67" s="546" t="s">
        <v>1071</v>
      </c>
      <c r="AQ67" s="547"/>
      <c r="AR67" s="23"/>
      <c r="AS67" s="546" t="s">
        <v>1357</v>
      </c>
      <c r="AT67" s="547"/>
      <c r="AU67" s="23"/>
    </row>
    <row r="68" spans="2:47" s="3" customFormat="1" ht="13.5" customHeight="1" thickBot="1" x14ac:dyDescent="0.4">
      <c r="B68" s="23"/>
      <c r="C68" s="548"/>
      <c r="D68" s="549"/>
      <c r="E68" s="23"/>
      <c r="F68" s="548"/>
      <c r="G68" s="549"/>
      <c r="H68" s="23"/>
      <c r="I68" s="548"/>
      <c r="J68" s="549"/>
      <c r="K68" s="23"/>
      <c r="L68" s="548"/>
      <c r="M68" s="549"/>
      <c r="N68" s="23"/>
      <c r="O68" s="548"/>
      <c r="P68" s="549"/>
      <c r="Q68" s="23"/>
      <c r="R68" s="548"/>
      <c r="S68" s="549"/>
      <c r="T68" s="23"/>
      <c r="U68" s="548"/>
      <c r="V68" s="549"/>
      <c r="W68" s="23"/>
      <c r="X68" s="548"/>
      <c r="Y68" s="549"/>
      <c r="Z68" s="23"/>
      <c r="AA68" s="548"/>
      <c r="AB68" s="549"/>
      <c r="AC68" s="23"/>
      <c r="AD68" s="548"/>
      <c r="AE68" s="549"/>
      <c r="AF68" s="23"/>
      <c r="AG68" s="548"/>
      <c r="AH68" s="549"/>
      <c r="AI68" s="23"/>
      <c r="AJ68" s="548"/>
      <c r="AK68" s="549"/>
      <c r="AL68" s="23"/>
      <c r="AM68" s="548"/>
      <c r="AN68" s="549"/>
      <c r="AO68" s="23"/>
      <c r="AP68" s="548"/>
      <c r="AQ68" s="549"/>
      <c r="AR68" s="23"/>
      <c r="AS68" s="548"/>
      <c r="AT68" s="549"/>
      <c r="AU68" s="23"/>
    </row>
    <row r="69" spans="2:47" s="3" customFormat="1" ht="13.5" customHeight="1" thickBot="1" x14ac:dyDescent="0.4">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2:47" x14ac:dyDescent="0.35">
      <c r="B70" s="23"/>
      <c r="C70" s="546" t="s">
        <v>1043</v>
      </c>
      <c r="D70" s="547"/>
      <c r="E70" s="23"/>
      <c r="F70" s="546" t="s">
        <v>1044</v>
      </c>
      <c r="G70" s="547"/>
      <c r="H70" s="23"/>
      <c r="I70" s="546" t="s">
        <v>1045</v>
      </c>
      <c r="J70" s="547"/>
      <c r="K70" s="23"/>
      <c r="L70" s="546" t="s">
        <v>1046</v>
      </c>
      <c r="M70" s="547"/>
      <c r="N70" s="23"/>
      <c r="O70" s="546" t="s">
        <v>1047</v>
      </c>
      <c r="P70" s="547"/>
      <c r="Q70" s="23"/>
      <c r="R70" s="546" t="s">
        <v>1358</v>
      </c>
      <c r="S70" s="547"/>
      <c r="T70" s="23"/>
      <c r="U70" s="546" t="s">
        <v>1049</v>
      </c>
      <c r="V70" s="547"/>
      <c r="W70" s="23"/>
      <c r="X70" s="546" t="s">
        <v>1050</v>
      </c>
      <c r="Y70" s="547"/>
      <c r="Z70" s="23"/>
      <c r="AA70" s="546" t="s">
        <v>1051</v>
      </c>
      <c r="AB70" s="547"/>
      <c r="AC70" s="23"/>
      <c r="AD70" s="546" t="s">
        <v>1052</v>
      </c>
      <c r="AE70" s="547"/>
      <c r="AF70" s="23"/>
      <c r="AG70" s="546" t="s">
        <v>1053</v>
      </c>
      <c r="AH70" s="547"/>
      <c r="AI70" s="23"/>
      <c r="AJ70" s="546" t="s">
        <v>1054</v>
      </c>
      <c r="AK70" s="547"/>
      <c r="AL70" s="23"/>
      <c r="AM70" s="546" t="s">
        <v>1055</v>
      </c>
      <c r="AN70" s="547"/>
      <c r="AO70" s="23"/>
      <c r="AP70" s="546" t="s">
        <v>1056</v>
      </c>
      <c r="AQ70" s="547"/>
      <c r="AR70" s="23"/>
      <c r="AS70" s="546" t="s">
        <v>1057</v>
      </c>
      <c r="AT70" s="547"/>
      <c r="AU70" s="23"/>
    </row>
    <row r="71" spans="2:47" ht="15" thickBot="1" x14ac:dyDescent="0.4">
      <c r="B71" s="23"/>
      <c r="C71" s="548"/>
      <c r="D71" s="549"/>
      <c r="E71" s="23"/>
      <c r="F71" s="548"/>
      <c r="G71" s="549"/>
      <c r="H71" s="23"/>
      <c r="I71" s="548"/>
      <c r="J71" s="549"/>
      <c r="K71" s="23"/>
      <c r="L71" s="548"/>
      <c r="M71" s="549"/>
      <c r="N71" s="23"/>
      <c r="O71" s="548"/>
      <c r="P71" s="549"/>
      <c r="Q71" s="23"/>
      <c r="R71" s="548"/>
      <c r="S71" s="549"/>
      <c r="T71" s="23"/>
      <c r="U71" s="548"/>
      <c r="V71" s="549"/>
      <c r="W71" s="23"/>
      <c r="X71" s="548"/>
      <c r="Y71" s="549"/>
      <c r="Z71" s="23"/>
      <c r="AA71" s="548"/>
      <c r="AB71" s="549"/>
      <c r="AC71" s="23"/>
      <c r="AD71" s="548"/>
      <c r="AE71" s="549"/>
      <c r="AF71" s="23"/>
      <c r="AG71" s="548"/>
      <c r="AH71" s="549"/>
      <c r="AI71" s="23"/>
      <c r="AJ71" s="548"/>
      <c r="AK71" s="549"/>
      <c r="AL71" s="23"/>
      <c r="AM71" s="548"/>
      <c r="AN71" s="549"/>
      <c r="AO71" s="23"/>
      <c r="AP71" s="548"/>
      <c r="AQ71" s="549"/>
      <c r="AR71" s="23"/>
      <c r="AS71" s="548"/>
      <c r="AT71" s="549"/>
      <c r="AU71" s="23"/>
    </row>
    <row r="72" spans="2:47" x14ac:dyDescent="0.35">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sheetData>
  <mergeCells count="165">
    <mergeCell ref="AP67:AQ68"/>
    <mergeCell ref="AS67:AT68"/>
    <mergeCell ref="C70:D71"/>
    <mergeCell ref="F70:G71"/>
    <mergeCell ref="I70:J71"/>
    <mergeCell ref="L70:M71"/>
    <mergeCell ref="O70:P71"/>
    <mergeCell ref="R70:S71"/>
    <mergeCell ref="U70:V71"/>
    <mergeCell ref="X70:Y71"/>
    <mergeCell ref="AA70:AB71"/>
    <mergeCell ref="AD70:AE71"/>
    <mergeCell ref="AG70:AH71"/>
    <mergeCell ref="AJ70:AK71"/>
    <mergeCell ref="AM70:AN71"/>
    <mergeCell ref="AP70:AQ71"/>
    <mergeCell ref="AS70:AT71"/>
    <mergeCell ref="AA67:AB68"/>
    <mergeCell ref="AD67:AE68"/>
    <mergeCell ref="AG67:AH68"/>
    <mergeCell ref="AJ67:AK68"/>
    <mergeCell ref="AM67:AN68"/>
    <mergeCell ref="AG64:AH65"/>
    <mergeCell ref="AJ64:AK65"/>
    <mergeCell ref="AM64:AN65"/>
    <mergeCell ref="C67:D68"/>
    <mergeCell ref="C64:D65"/>
    <mergeCell ref="F67:G68"/>
    <mergeCell ref="I67:J68"/>
    <mergeCell ref="L67:M68"/>
    <mergeCell ref="O67:P68"/>
    <mergeCell ref="R67:S68"/>
    <mergeCell ref="U67:V68"/>
    <mergeCell ref="X67:Y68"/>
    <mergeCell ref="F64:G65"/>
    <mergeCell ref="I64:J65"/>
    <mergeCell ref="L64:M65"/>
    <mergeCell ref="O64:P65"/>
    <mergeCell ref="R64:S65"/>
    <mergeCell ref="U64:V65"/>
    <mergeCell ref="X64:Y65"/>
    <mergeCell ref="AA64:AB65"/>
    <mergeCell ref="AD64:AE65"/>
    <mergeCell ref="AE19:AF20"/>
    <mergeCell ref="AH35:AI36"/>
    <mergeCell ref="AM43:AN44"/>
    <mergeCell ref="AP40:AQ41"/>
    <mergeCell ref="AK32:AL33"/>
    <mergeCell ref="AK35:AL36"/>
    <mergeCell ref="AN51:AO52"/>
    <mergeCell ref="AB56:AC57"/>
    <mergeCell ref="AJ40:AK41"/>
    <mergeCell ref="AN48:AO49"/>
    <mergeCell ref="AS43:AT44"/>
    <mergeCell ref="AH32:AI33"/>
    <mergeCell ref="AJ43:AK44"/>
    <mergeCell ref="AM40:AN41"/>
    <mergeCell ref="AH48:AI49"/>
    <mergeCell ref="AE32:AF33"/>
    <mergeCell ref="Y56:Z57"/>
    <mergeCell ref="AK48:AL49"/>
    <mergeCell ref="AG43:AH44"/>
    <mergeCell ref="AE35:AF36"/>
    <mergeCell ref="AE56:AF57"/>
    <mergeCell ref="AE48:AF49"/>
    <mergeCell ref="AD40:AE41"/>
    <mergeCell ref="AG40:AH41"/>
    <mergeCell ref="AK51:AL52"/>
    <mergeCell ref="AA43:AB44"/>
    <mergeCell ref="AD43:AE44"/>
    <mergeCell ref="Y48:Z49"/>
    <mergeCell ref="AB48:AC49"/>
    <mergeCell ref="X43:Y44"/>
    <mergeCell ref="Y35:Z36"/>
    <mergeCell ref="AB8:AC9"/>
    <mergeCell ref="V32:W33"/>
    <mergeCell ref="Y32:Z33"/>
    <mergeCell ref="AB16:AC17"/>
    <mergeCell ref="AP43:AQ44"/>
    <mergeCell ref="AB32:AC33"/>
    <mergeCell ref="AB11:AC12"/>
    <mergeCell ref="Y59:Z60"/>
    <mergeCell ref="AB59:AC60"/>
    <mergeCell ref="AE59:AF60"/>
    <mergeCell ref="AH59:AI60"/>
    <mergeCell ref="Y51:Z52"/>
    <mergeCell ref="AB51:AC52"/>
    <mergeCell ref="AE51:AF52"/>
    <mergeCell ref="AH51:AI52"/>
    <mergeCell ref="X40:Y41"/>
    <mergeCell ref="AA40:AB41"/>
    <mergeCell ref="AB35:AC36"/>
    <mergeCell ref="AF27:AG28"/>
    <mergeCell ref="AE16:AF17"/>
    <mergeCell ref="AC27:AD28"/>
    <mergeCell ref="AC24:AD25"/>
    <mergeCell ref="AB19:AC20"/>
    <mergeCell ref="AF24:AG25"/>
    <mergeCell ref="AK59:AL60"/>
    <mergeCell ref="AN59:AO60"/>
    <mergeCell ref="V56:W57"/>
    <mergeCell ref="G51:H52"/>
    <mergeCell ref="J51:K52"/>
    <mergeCell ref="M51:N52"/>
    <mergeCell ref="P51:Q52"/>
    <mergeCell ref="S51:T52"/>
    <mergeCell ref="V51:W52"/>
    <mergeCell ref="G59:H60"/>
    <mergeCell ref="J59:K60"/>
    <mergeCell ref="M59:N60"/>
    <mergeCell ref="P59:Q60"/>
    <mergeCell ref="S59:T60"/>
    <mergeCell ref="V59:W60"/>
    <mergeCell ref="G56:H57"/>
    <mergeCell ref="J56:K57"/>
    <mergeCell ref="M56:N57"/>
    <mergeCell ref="P56:Q57"/>
    <mergeCell ref="S56:T57"/>
    <mergeCell ref="C43:D44"/>
    <mergeCell ref="F43:G44"/>
    <mergeCell ref="I43:J44"/>
    <mergeCell ref="L43:M44"/>
    <mergeCell ref="O43:P44"/>
    <mergeCell ref="R43:S44"/>
    <mergeCell ref="U43:V44"/>
    <mergeCell ref="G48:H49"/>
    <mergeCell ref="J48:K49"/>
    <mergeCell ref="M48:N49"/>
    <mergeCell ref="P48:Q49"/>
    <mergeCell ref="S48:T49"/>
    <mergeCell ref="V48:W49"/>
    <mergeCell ref="C40:D41"/>
    <mergeCell ref="F40:G41"/>
    <mergeCell ref="I40:J41"/>
    <mergeCell ref="L40:M41"/>
    <mergeCell ref="O40:P41"/>
    <mergeCell ref="R40:S41"/>
    <mergeCell ref="U40:V41"/>
    <mergeCell ref="J32:K33"/>
    <mergeCell ref="M32:N33"/>
    <mergeCell ref="P32:Q33"/>
    <mergeCell ref="S32:T33"/>
    <mergeCell ref="S35:T36"/>
    <mergeCell ref="V35:W36"/>
    <mergeCell ref="J35:K36"/>
    <mergeCell ref="M35:N36"/>
    <mergeCell ref="P35:Q36"/>
    <mergeCell ref="Q24:R25"/>
    <mergeCell ref="T24:U25"/>
    <mergeCell ref="W24:X25"/>
    <mergeCell ref="Z24:AA25"/>
    <mergeCell ref="Q27:R28"/>
    <mergeCell ref="T27:U28"/>
    <mergeCell ref="W27:X28"/>
    <mergeCell ref="Z27:AA28"/>
    <mergeCell ref="V8:W9"/>
    <mergeCell ref="Y8:Z9"/>
    <mergeCell ref="V11:W12"/>
    <mergeCell ref="Y11:Z12"/>
    <mergeCell ref="S16:T17"/>
    <mergeCell ref="V16:W17"/>
    <mergeCell ref="Y16:Z17"/>
    <mergeCell ref="S19:T20"/>
    <mergeCell ref="V19:W20"/>
    <mergeCell ref="Y19:Z20"/>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211" id="{6E03A9AB-D2EE-4CBF-A2A6-BAB40D3B0344}">
            <xm:f>AND(Heatmap!#REF!&lt;20,Heatmap!#REF!&gt;=0)</xm:f>
            <x14:dxf>
              <fill>
                <patternFill>
                  <bgColor rgb="FFFF7C80"/>
                </patternFill>
              </fill>
            </x14:dxf>
          </x14:cfRule>
          <xm:sqref>M59:N60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theme="2" tint="-0.249977111117893"/>
  </sheetPr>
  <dimension ref="A2:B5"/>
  <sheetViews>
    <sheetView workbookViewId="0">
      <selection activeCell="D13" sqref="D13"/>
    </sheetView>
  </sheetViews>
  <sheetFormatPr defaultColWidth="8.54296875" defaultRowHeight="14.5" x14ac:dyDescent="0.35"/>
  <cols>
    <col min="1" max="1" width="24.54296875" customWidth="1"/>
    <col min="2" max="2" width="22.54296875" customWidth="1"/>
    <col min="3" max="3" width="25.54296875" customWidth="1"/>
  </cols>
  <sheetData>
    <row r="2" spans="1:2" x14ac:dyDescent="0.35">
      <c r="A2" s="558" t="s">
        <v>1359</v>
      </c>
      <c r="B2" s="558"/>
    </row>
    <row r="3" spans="1:2" x14ac:dyDescent="0.35">
      <c r="A3" s="8">
        <v>1</v>
      </c>
      <c r="B3" s="8" t="s">
        <v>1360</v>
      </c>
    </row>
    <row r="4" spans="1:2" x14ac:dyDescent="0.35">
      <c r="A4" s="8">
        <v>0.75</v>
      </c>
      <c r="B4" s="8" t="s">
        <v>1361</v>
      </c>
    </row>
    <row r="5" spans="1:2" x14ac:dyDescent="0.35">
      <c r="A5" s="8">
        <v>0.5</v>
      </c>
      <c r="B5" s="8" t="s">
        <v>1362</v>
      </c>
    </row>
  </sheetData>
  <mergeCells count="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7" tint="0.39997558519241921"/>
  </sheetPr>
  <dimension ref="B1:M42"/>
  <sheetViews>
    <sheetView topLeftCell="C1" zoomScaleNormal="100" workbookViewId="0">
      <pane xSplit="4" ySplit="2" topLeftCell="G12" activePane="bottomRight" state="frozen"/>
      <selection pane="topRight" activeCell="E1" sqref="E1"/>
      <selection pane="bottomLeft" activeCell="C3" sqref="C3"/>
      <selection pane="bottomRight" activeCell="M15" sqref="M15"/>
    </sheetView>
  </sheetViews>
  <sheetFormatPr defaultColWidth="9.08984375" defaultRowHeight="14.5" x14ac:dyDescent="0.35"/>
  <cols>
    <col min="1" max="1" width="9.08984375" style="5"/>
    <col min="2" max="2" width="12.08984375" style="28" customWidth="1"/>
    <col min="3" max="3" width="3.54296875" customWidth="1"/>
    <col min="4" max="4" width="9.36328125" customWidth="1"/>
    <col min="5" max="5" width="34.08984375" style="128" customWidth="1"/>
    <col min="6" max="6" width="21.36328125" style="26" customWidth="1"/>
    <col min="7" max="7" width="65.08984375" style="26" bestFit="1" customWidth="1"/>
    <col min="8" max="8" width="19.36328125" style="5" customWidth="1"/>
    <col min="9" max="12" width="15.54296875" style="5" customWidth="1"/>
    <col min="13" max="13" width="13.36328125" style="25" customWidth="1"/>
    <col min="14" max="14" width="71.36328125" style="5" customWidth="1"/>
    <col min="15" max="15" width="9.08984375" style="5"/>
    <col min="16" max="17" width="9.08984375" style="5" customWidth="1"/>
    <col min="18" max="16384" width="9.08984375" style="5"/>
  </cols>
  <sheetData>
    <row r="1" spans="2:13" ht="16" thickBot="1" x14ac:dyDescent="0.4">
      <c r="H1" s="325" t="s">
        <v>816</v>
      </c>
      <c r="I1" s="326"/>
      <c r="J1" s="326"/>
      <c r="K1" s="326"/>
      <c r="L1" s="326"/>
      <c r="M1" s="26"/>
    </row>
    <row r="2" spans="2:13" ht="31" x14ac:dyDescent="0.35">
      <c r="B2" s="27" t="s">
        <v>817</v>
      </c>
      <c r="C2" s="5"/>
      <c r="D2" s="93" t="s">
        <v>818</v>
      </c>
      <c r="E2" s="93" t="s">
        <v>817</v>
      </c>
      <c r="F2" s="93" t="s">
        <v>1</v>
      </c>
      <c r="G2" s="94" t="s">
        <v>819</v>
      </c>
      <c r="H2" s="94" t="s">
        <v>820</v>
      </c>
      <c r="I2" s="94" t="s">
        <v>821</v>
      </c>
      <c r="J2" s="94" t="s">
        <v>822</v>
      </c>
      <c r="K2" s="94" t="s">
        <v>823</v>
      </c>
      <c r="L2" s="94" t="s">
        <v>824</v>
      </c>
      <c r="M2" s="95" t="s">
        <v>825</v>
      </c>
    </row>
    <row r="3" spans="2:13" x14ac:dyDescent="0.35">
      <c r="B3" s="327" t="s">
        <v>826</v>
      </c>
      <c r="D3" s="329" t="s">
        <v>826</v>
      </c>
      <c r="E3" s="331" t="s">
        <v>827</v>
      </c>
      <c r="F3" s="100" t="s">
        <v>828</v>
      </c>
      <c r="G3" s="9" t="s">
        <v>829</v>
      </c>
      <c r="H3" s="10" t="str">
        <f>IF('Маппинг со стандартами'!E3="Неверно","Не реализовывается","Реализовывается")</f>
        <v>Реализовывается</v>
      </c>
      <c r="I3" s="10">
        <f>'Маппинг со стандартами'!G4</f>
        <v>0</v>
      </c>
      <c r="J3" s="10">
        <f>'Маппинг со стандартами'!G9</f>
        <v>0</v>
      </c>
      <c r="K3" s="10">
        <f>'Маппинг со стандартами'!G11</f>
        <v>0</v>
      </c>
      <c r="L3" s="10">
        <f>'Маппинг со стандартами'!G15</f>
        <v>0</v>
      </c>
      <c r="M3" s="96">
        <f>SUM(I3:L3)/4</f>
        <v>0</v>
      </c>
    </row>
    <row r="4" spans="2:13" x14ac:dyDescent="0.35">
      <c r="B4" s="327"/>
      <c r="D4" s="329"/>
      <c r="E4" s="331"/>
      <c r="F4" s="100" t="s">
        <v>830</v>
      </c>
      <c r="G4" s="9" t="s">
        <v>831</v>
      </c>
      <c r="H4" s="10" t="str">
        <f>IF('Маппинг со стандартами'!E18="Неверно","Не реализовывается","Реализовывается")</f>
        <v>Реализовывается</v>
      </c>
      <c r="I4" s="10">
        <f>'Маппинг со стандартами'!G19</f>
        <v>0</v>
      </c>
      <c r="J4" s="10">
        <f>'Маппинг со стандартами'!G24</f>
        <v>0</v>
      </c>
      <c r="K4" s="10">
        <f>'Маппинг со стандартами'!G27</f>
        <v>0</v>
      </c>
      <c r="L4" s="10">
        <f>'Маппинг со стандартами'!G31</f>
        <v>0</v>
      </c>
      <c r="M4" s="96">
        <f>SUM(I4:L4)/4</f>
        <v>0</v>
      </c>
    </row>
    <row r="5" spans="2:13" x14ac:dyDescent="0.35">
      <c r="B5" s="327"/>
      <c r="D5" s="329"/>
      <c r="E5" s="331" t="s">
        <v>832</v>
      </c>
      <c r="F5" s="100" t="s">
        <v>833</v>
      </c>
      <c r="G5" s="9" t="s">
        <v>834</v>
      </c>
      <c r="H5" s="10" t="str">
        <f>IF('Маппинг со стандартами'!E33="Неверно","Не реализовывается","Реализовывается")</f>
        <v>Реализовывается</v>
      </c>
      <c r="I5" s="10">
        <f>'Маппинг со стандартами'!G34</f>
        <v>0</v>
      </c>
      <c r="J5" s="10">
        <f>'Маппинг со стандартами'!G36</f>
        <v>0</v>
      </c>
      <c r="K5" s="10"/>
      <c r="L5" s="10"/>
      <c r="M5" s="96">
        <f>SUM(I5:K5)/2</f>
        <v>0</v>
      </c>
    </row>
    <row r="6" spans="2:13" x14ac:dyDescent="0.35">
      <c r="B6" s="327"/>
      <c r="D6" s="329"/>
      <c r="E6" s="331"/>
      <c r="F6" s="100" t="s">
        <v>835</v>
      </c>
      <c r="G6" s="9" t="s">
        <v>836</v>
      </c>
      <c r="H6" s="10" t="str">
        <f>IF('Маппинг со стандартами'!E37="Неверно","Не реализовывается","Реализовывается")</f>
        <v>Реализовывается</v>
      </c>
      <c r="I6" s="10">
        <f>'Маппинг со стандартами'!G38</f>
        <v>0</v>
      </c>
      <c r="J6" s="10">
        <f>'Маппинг со стандартами'!G40</f>
        <v>0</v>
      </c>
      <c r="K6" s="10">
        <f>'Маппинг со стандартами'!G42</f>
        <v>0</v>
      </c>
      <c r="L6" s="10">
        <f>'Маппинг со стандартами'!G44</f>
        <v>0</v>
      </c>
      <c r="M6" s="96">
        <f t="shared" ref="M6:M15" si="0">SUM(I6:L6)/4</f>
        <v>0</v>
      </c>
    </row>
    <row r="7" spans="2:13" x14ac:dyDescent="0.35">
      <c r="B7" s="327"/>
      <c r="D7" s="329"/>
      <c r="E7" s="331"/>
      <c r="F7" s="100" t="s">
        <v>837</v>
      </c>
      <c r="G7" s="9" t="s">
        <v>838</v>
      </c>
      <c r="H7" s="10" t="str">
        <f>IF('Маппинг со стандартами'!E45="Неверно","Не реализовывается","Реализовывается")</f>
        <v>Реализовывается</v>
      </c>
      <c r="I7" s="10">
        <f>'Маппинг со стандартами'!G46</f>
        <v>0</v>
      </c>
      <c r="J7" s="10">
        <f>'Маппинг со стандартами'!G50</f>
        <v>0</v>
      </c>
      <c r="K7" s="10">
        <f>'Маппинг со стандартами'!G51</f>
        <v>0</v>
      </c>
      <c r="L7" s="10">
        <f>'Маппинг со стандартами'!G54</f>
        <v>0</v>
      </c>
      <c r="M7" s="96">
        <f t="shared" si="0"/>
        <v>0</v>
      </c>
    </row>
    <row r="8" spans="2:13" x14ac:dyDescent="0.35">
      <c r="B8" s="327"/>
      <c r="D8" s="329"/>
      <c r="E8" s="331"/>
      <c r="F8" s="100" t="s">
        <v>839</v>
      </c>
      <c r="G8" s="9" t="s">
        <v>840</v>
      </c>
      <c r="H8" s="10" t="str">
        <f>IF('Маппинг со стандартами'!E55="Неверно","Не реализовывается","Реализовывается")</f>
        <v>Реализовывается</v>
      </c>
      <c r="I8" s="10">
        <f>'Маппинг со стандартами'!G56</f>
        <v>0</v>
      </c>
      <c r="J8" s="10">
        <f>'Маппинг со стандартами'!G63</f>
        <v>0</v>
      </c>
      <c r="K8" s="10">
        <f>'Маппинг со стандартами'!G69</f>
        <v>0</v>
      </c>
      <c r="L8" s="10">
        <f>'Маппинг со стандартами'!G73</f>
        <v>0</v>
      </c>
      <c r="M8" s="96">
        <f t="shared" si="0"/>
        <v>0</v>
      </c>
    </row>
    <row r="9" spans="2:13" x14ac:dyDescent="0.35">
      <c r="B9" s="327"/>
      <c r="D9" s="329"/>
      <c r="E9" s="331"/>
      <c r="F9" s="100" t="s">
        <v>841</v>
      </c>
      <c r="G9" s="9" t="s">
        <v>842</v>
      </c>
      <c r="H9" s="10" t="str">
        <f>IF('Маппинг со стандартами'!E76="Неверно","Не реализовывается","Реализовывается")</f>
        <v>Реализовывается</v>
      </c>
      <c r="I9" s="10">
        <f>'Маппинг со стандартами'!G77</f>
        <v>0</v>
      </c>
      <c r="J9" s="10">
        <f>'Маппинг со стандартами'!G82</f>
        <v>0</v>
      </c>
      <c r="K9" s="10">
        <f>'Маппинг со стандартами'!G88</f>
        <v>0</v>
      </c>
      <c r="L9" s="10">
        <f>'Маппинг со стандартами'!G94</f>
        <v>0</v>
      </c>
      <c r="M9" s="96">
        <f t="shared" si="0"/>
        <v>0</v>
      </c>
    </row>
    <row r="10" spans="2:13" x14ac:dyDescent="0.35">
      <c r="B10" s="327"/>
      <c r="D10" s="329"/>
      <c r="E10" s="331"/>
      <c r="F10" s="100" t="s">
        <v>843</v>
      </c>
      <c r="G10" s="9" t="s">
        <v>844</v>
      </c>
      <c r="H10" s="10" t="str">
        <f>IF('Маппинг со стандартами'!E95="Неверно","Не реализовывается","Реализовывается")</f>
        <v>Реализовывается</v>
      </c>
      <c r="I10" s="10">
        <f>'Маппинг со стандартами'!G96</f>
        <v>0</v>
      </c>
      <c r="J10" s="10">
        <f>'Маппинг со стандартами'!G101</f>
        <v>0</v>
      </c>
      <c r="K10" s="10">
        <f>'Маппинг со стандартами'!G103</f>
        <v>0</v>
      </c>
      <c r="L10" s="10">
        <f>'Маппинг со стандартами'!G104</f>
        <v>0</v>
      </c>
      <c r="M10" s="96">
        <f t="shared" si="0"/>
        <v>0</v>
      </c>
    </row>
    <row r="11" spans="2:13" x14ac:dyDescent="0.35">
      <c r="B11" s="327"/>
      <c r="D11" s="329"/>
      <c r="E11" s="333" t="s">
        <v>2181</v>
      </c>
      <c r="F11" s="100" t="s">
        <v>2026</v>
      </c>
      <c r="G11" s="9" t="s">
        <v>2019</v>
      </c>
      <c r="H11" s="10" t="str">
        <f>IF('Маппинг со стандартами'!E106="Неверно","Не реализовывается","Реализовывается")</f>
        <v>Реализовывается</v>
      </c>
      <c r="I11" s="10">
        <f>'Маппинг со стандартами'!G107</f>
        <v>0</v>
      </c>
      <c r="J11" s="10">
        <f>'Маппинг со стандартами'!G109</f>
        <v>0</v>
      </c>
      <c r="K11" s="10">
        <f>'Маппинг со стандартами'!G113</f>
        <v>0</v>
      </c>
      <c r="L11" s="10">
        <f>'Маппинг со стандартами'!G118</f>
        <v>0</v>
      </c>
      <c r="M11" s="96">
        <f t="shared" si="0"/>
        <v>0</v>
      </c>
    </row>
    <row r="12" spans="2:13" ht="14.5" customHeight="1" x14ac:dyDescent="0.35">
      <c r="B12" s="327"/>
      <c r="D12" s="329"/>
      <c r="E12" s="334"/>
      <c r="F12" s="100" t="s">
        <v>845</v>
      </c>
      <c r="G12" s="9" t="s">
        <v>846</v>
      </c>
      <c r="H12" s="10" t="str">
        <f>IF('Маппинг со стандартами'!E119="Неверно","Не реализовывается","Реализовывается")</f>
        <v>Реализовывается</v>
      </c>
      <c r="I12" s="10">
        <f>'Маппинг со стандартами'!G120</f>
        <v>0</v>
      </c>
      <c r="J12" s="10">
        <f>'Маппинг со стандартами'!G122</f>
        <v>0</v>
      </c>
      <c r="K12" s="10">
        <f>'Маппинг со стандартами'!G126</f>
        <v>0</v>
      </c>
      <c r="L12" s="10">
        <f>'Маппинг со стандартами'!G129</f>
        <v>0</v>
      </c>
      <c r="M12" s="96">
        <f t="shared" si="0"/>
        <v>0</v>
      </c>
    </row>
    <row r="13" spans="2:13" x14ac:dyDescent="0.35">
      <c r="B13" s="327"/>
      <c r="D13" s="329"/>
      <c r="E13" s="334"/>
      <c r="F13" s="100" t="s">
        <v>847</v>
      </c>
      <c r="G13" s="9" t="s">
        <v>848</v>
      </c>
      <c r="H13" s="10" t="str">
        <f>IF('Маппинг со стандартами'!E130="Неверно","Не реализовывается","Реализовывается")</f>
        <v>Реализовывается</v>
      </c>
      <c r="I13" s="10">
        <f>'Маппинг со стандартами'!G131</f>
        <v>0</v>
      </c>
      <c r="J13" s="10">
        <f>'Маппинг со стандартами'!G134</f>
        <v>0</v>
      </c>
      <c r="K13" s="10">
        <f>'Маппинг со стандартами'!G139</f>
        <v>0</v>
      </c>
      <c r="L13" s="10">
        <f>'Маппинг со стандартами'!G143</f>
        <v>0</v>
      </c>
      <c r="M13" s="96">
        <f t="shared" si="0"/>
        <v>0</v>
      </c>
    </row>
    <row r="14" spans="2:13" x14ac:dyDescent="0.35">
      <c r="B14" s="327"/>
      <c r="D14" s="329"/>
      <c r="E14" s="334"/>
      <c r="F14" s="100" t="s">
        <v>849</v>
      </c>
      <c r="G14" s="9" t="s">
        <v>850</v>
      </c>
      <c r="H14" s="10" t="str">
        <f>IF('Маппинг со стандартами'!E144="Неверно","Не реализовывается","Реализовывается")</f>
        <v>Реализовывается</v>
      </c>
      <c r="I14" s="10">
        <f>'Маппинг со стандартами'!G145</f>
        <v>0</v>
      </c>
      <c r="J14" s="10">
        <f>'Маппинг со стандартами'!G148</f>
        <v>0</v>
      </c>
      <c r="K14" s="10">
        <f>'Маппинг со стандартами'!G151</f>
        <v>0</v>
      </c>
      <c r="L14" s="10">
        <f>'Маппинг со стандартами'!G153</f>
        <v>0</v>
      </c>
      <c r="M14" s="96">
        <f t="shared" si="0"/>
        <v>0</v>
      </c>
    </row>
    <row r="15" spans="2:13" x14ac:dyDescent="0.35">
      <c r="B15" s="327"/>
      <c r="D15" s="329"/>
      <c r="E15" s="334"/>
      <c r="F15" s="100" t="s">
        <v>851</v>
      </c>
      <c r="G15" s="9" t="s">
        <v>852</v>
      </c>
      <c r="H15" s="10" t="str">
        <f>IF('Маппинг со стандартами'!E154="Неверно","Не реализовывается","Реализовывается")</f>
        <v>Реализовывается</v>
      </c>
      <c r="I15" s="10">
        <f>'Маппинг со стандартами'!G155</f>
        <v>0</v>
      </c>
      <c r="J15" s="10">
        <f>'Маппинг со стандартами'!G159</f>
        <v>0</v>
      </c>
      <c r="K15" s="10">
        <f>'Маппинг со стандартами'!G162</f>
        <v>0</v>
      </c>
      <c r="L15" s="10">
        <f>'Маппинг со стандартами'!G165</f>
        <v>0</v>
      </c>
      <c r="M15" s="96">
        <f t="shared" si="0"/>
        <v>0</v>
      </c>
    </row>
    <row r="16" spans="2:13" x14ac:dyDescent="0.35">
      <c r="B16" s="327"/>
      <c r="D16" s="329"/>
      <c r="E16" s="335"/>
      <c r="F16" s="100" t="s">
        <v>853</v>
      </c>
      <c r="G16" s="9" t="s">
        <v>854</v>
      </c>
      <c r="H16" s="10" t="str">
        <f>IF('Маппинг со стандартами'!E166="Неверно","Не реализовывается","Реализовывается")</f>
        <v>Реализовывается</v>
      </c>
      <c r="I16" s="10">
        <f>'Маппинг со стандартами'!G167</f>
        <v>0</v>
      </c>
      <c r="J16" s="10">
        <f>'Маппинг со стандартами'!G169</f>
        <v>0</v>
      </c>
      <c r="K16" s="10"/>
      <c r="L16" s="10"/>
      <c r="M16" s="96">
        <f>SUM(I16:J16)/2</f>
        <v>0</v>
      </c>
    </row>
    <row r="17" spans="2:13" x14ac:dyDescent="0.35">
      <c r="B17" s="327"/>
      <c r="D17" s="329"/>
      <c r="E17" s="331" t="s">
        <v>855</v>
      </c>
      <c r="F17" s="100" t="s">
        <v>856</v>
      </c>
      <c r="G17" s="9" t="s">
        <v>857</v>
      </c>
      <c r="H17" s="10" t="str">
        <f>IF('Маппинг со стандартами'!E171="Неверно","Не реализовывается","Реализовывается")</f>
        <v>Реализовывается</v>
      </c>
      <c r="I17" s="10">
        <f>'Маппинг со стандартами'!G172</f>
        <v>0</v>
      </c>
      <c r="J17" s="10">
        <f>'Маппинг со стандартами'!G174</f>
        <v>0</v>
      </c>
      <c r="K17" s="10">
        <f>'Маппинг со стандартами'!G178</f>
        <v>0</v>
      </c>
      <c r="L17" s="10">
        <f>'Маппинг со стандартами'!G182</f>
        <v>0</v>
      </c>
      <c r="M17" s="96">
        <f>SUM(I17:L17)/4</f>
        <v>0</v>
      </c>
    </row>
    <row r="18" spans="2:13" ht="29" x14ac:dyDescent="0.35">
      <c r="B18" s="327"/>
      <c r="D18" s="329"/>
      <c r="E18" s="331"/>
      <c r="F18" s="100" t="s">
        <v>858</v>
      </c>
      <c r="G18" s="9" t="s">
        <v>859</v>
      </c>
      <c r="H18" s="10" t="str">
        <f>IF('Маппинг со стандартами'!E185="Неверно","Не реализовывается","Реализовывается")</f>
        <v>Реализовывается</v>
      </c>
      <c r="I18" s="10">
        <f>'Маппинг со стандартами'!G186</f>
        <v>0</v>
      </c>
      <c r="J18" s="10">
        <f>'Маппинг со стандартами'!G189</f>
        <v>0</v>
      </c>
      <c r="K18" s="10"/>
      <c r="L18" s="10">
        <f>'Маппинг со стандартами'!G190</f>
        <v>0</v>
      </c>
      <c r="M18" s="96">
        <f>SUM(I18:L18)/3</f>
        <v>0</v>
      </c>
    </row>
    <row r="19" spans="2:13" x14ac:dyDescent="0.35">
      <c r="B19" s="327"/>
      <c r="D19" s="329"/>
      <c r="E19" s="331"/>
      <c r="F19" s="100" t="s">
        <v>860</v>
      </c>
      <c r="G19" s="9" t="s">
        <v>861</v>
      </c>
      <c r="H19" s="10" t="str">
        <f>IF('Маппинг со стандартами'!E191="Неверно","Не реализовывается","Реализовывается")</f>
        <v>Реализовывается</v>
      </c>
      <c r="I19" s="10">
        <f>'Маппинг со стандартами'!G192</f>
        <v>0</v>
      </c>
      <c r="J19" s="10">
        <f>'Маппинг со стандартами'!G193</f>
        <v>0</v>
      </c>
      <c r="K19" s="10">
        <f>'Маппинг со стандартами'!G195</f>
        <v>0</v>
      </c>
      <c r="L19" s="10"/>
      <c r="M19" s="96">
        <f>SUM(I19:K19)/3</f>
        <v>0</v>
      </c>
    </row>
    <row r="20" spans="2:13" x14ac:dyDescent="0.35">
      <c r="B20" s="327"/>
      <c r="D20" s="329"/>
      <c r="E20" s="331"/>
      <c r="F20" s="100" t="s">
        <v>862</v>
      </c>
      <c r="G20" s="9" t="s">
        <v>863</v>
      </c>
      <c r="H20" s="10" t="str">
        <f>IF('Маппинг со стандартами'!E208="Неверно","Не реализовывается","Реализовывается")</f>
        <v>Реализовывается</v>
      </c>
      <c r="I20" s="10">
        <f>'Маппинг со стандартами'!G209</f>
        <v>0</v>
      </c>
      <c r="J20" s="10">
        <f>'Маппинг со стандартами'!G210</f>
        <v>0</v>
      </c>
      <c r="K20" s="10"/>
      <c r="L20" s="10"/>
      <c r="M20" s="96">
        <f>SUM(I20:J20)/2</f>
        <v>0</v>
      </c>
    </row>
    <row r="21" spans="2:13" x14ac:dyDescent="0.35">
      <c r="B21" s="327"/>
      <c r="D21" s="329"/>
      <c r="E21" s="331"/>
      <c r="F21" s="100" t="s">
        <v>864</v>
      </c>
      <c r="G21" s="9" t="s">
        <v>865</v>
      </c>
      <c r="H21" s="79" t="str">
        <f>IF('Маппинг со стандартами'!E196="Неверно","Не реализовывается","Реализовывается")</f>
        <v>Реализовывается</v>
      </c>
      <c r="I21" s="81">
        <f>'Маппинг со стандартами'!G197</f>
        <v>0</v>
      </c>
      <c r="J21" s="10">
        <f>'Маппинг со стандартами'!G199</f>
        <v>0</v>
      </c>
      <c r="K21" s="10">
        <f>'Маппинг со стандартами'!G202</f>
        <v>0</v>
      </c>
      <c r="L21" s="10">
        <f>'Маппинг со стандартами'!G206</f>
        <v>0</v>
      </c>
      <c r="M21" s="96">
        <f>SUM(I21:L21)/4</f>
        <v>0</v>
      </c>
    </row>
    <row r="22" spans="2:13" x14ac:dyDescent="0.35">
      <c r="B22" s="327"/>
      <c r="D22" s="329"/>
      <c r="E22" s="331" t="s">
        <v>866</v>
      </c>
      <c r="F22" s="100" t="s">
        <v>867</v>
      </c>
      <c r="G22" s="9" t="s">
        <v>868</v>
      </c>
      <c r="H22" s="10" t="str">
        <f>IF('Маппинг со стандартами'!E212="Неверно","Не реализовывается","Реализовывается")</f>
        <v>Реализовывается</v>
      </c>
      <c r="I22" s="10">
        <f>'Маппинг со стандартами'!G213</f>
        <v>0</v>
      </c>
      <c r="J22" s="10">
        <f>'Маппинг со стандартами'!G215</f>
        <v>0</v>
      </c>
      <c r="K22" s="10">
        <f>'Маппинг со стандартами'!G217</f>
        <v>0</v>
      </c>
      <c r="L22" s="10">
        <f>'Маппинг со стандартами'!G220</f>
        <v>0</v>
      </c>
      <c r="M22" s="96">
        <f>SUM(I22:L22)/4</f>
        <v>0</v>
      </c>
    </row>
    <row r="23" spans="2:13" x14ac:dyDescent="0.35">
      <c r="B23" s="327"/>
      <c r="D23" s="329"/>
      <c r="E23" s="331"/>
      <c r="F23" s="100" t="s">
        <v>869</v>
      </c>
      <c r="G23" s="9" t="s">
        <v>870</v>
      </c>
      <c r="H23" s="10" t="str">
        <f>IF('Маппинг со стандартами'!E231="Неверно","Не реализовывается","Реализовывается")</f>
        <v>Реализовывается</v>
      </c>
      <c r="I23" s="79">
        <f>'Маппинг со стандартами'!G232</f>
        <v>0</v>
      </c>
      <c r="J23" s="79">
        <f>'Маппинг со стандартами'!G235</f>
        <v>0</v>
      </c>
      <c r="K23" s="79">
        <f>'Маппинг со стандартами'!G240</f>
        <v>0</v>
      </c>
      <c r="L23" s="79">
        <f>'Маппинг со стандартами'!G244</f>
        <v>0</v>
      </c>
      <c r="M23" s="96">
        <f>SUM(I23:L23)/4</f>
        <v>0</v>
      </c>
    </row>
    <row r="24" spans="2:13" x14ac:dyDescent="0.35">
      <c r="B24" s="327"/>
      <c r="D24" s="329"/>
      <c r="E24" s="331"/>
      <c r="F24" s="100" t="s">
        <v>871</v>
      </c>
      <c r="G24" s="9" t="s">
        <v>872</v>
      </c>
      <c r="H24" s="10" t="str">
        <f>IF('Маппинг со стандартами'!E223="Неверно","Не реализовывается","Реализовывается")</f>
        <v>Реализовывается</v>
      </c>
      <c r="I24" s="10">
        <f>'Маппинг со стандартами'!G224</f>
        <v>0</v>
      </c>
      <c r="J24" s="10">
        <f>'Маппинг со стандартами'!G227</f>
        <v>0</v>
      </c>
      <c r="K24" s="10"/>
      <c r="L24" s="10">
        <f>'Маппинг со стандартами'!G229</f>
        <v>0</v>
      </c>
      <c r="M24" s="96">
        <f>SUM(I24:L24)/3</f>
        <v>0</v>
      </c>
    </row>
    <row r="25" spans="2:13" x14ac:dyDescent="0.35">
      <c r="B25" s="327"/>
      <c r="D25" s="329"/>
      <c r="E25" s="331"/>
      <c r="F25" s="100" t="s">
        <v>873</v>
      </c>
      <c r="G25" s="9" t="s">
        <v>874</v>
      </c>
      <c r="H25" s="10" t="str">
        <f>IF('Маппинг со стандартами'!E247="Неверно","Не реализовывается","Реализовывается")</f>
        <v>Реализовывается</v>
      </c>
      <c r="I25" s="10">
        <f>'Маппинг со стандартами'!G248</f>
        <v>0</v>
      </c>
      <c r="J25" s="10">
        <f>'Маппинг со стандартами'!G253</f>
        <v>0</v>
      </c>
      <c r="K25" s="10">
        <f>'Маппинг со стандартами'!G255</f>
        <v>0</v>
      </c>
      <c r="L25" s="10">
        <f>'Маппинг со стандартами'!G256</f>
        <v>0</v>
      </c>
      <c r="M25" s="96">
        <f>SUM(I25:L25)/4</f>
        <v>0</v>
      </c>
    </row>
    <row r="26" spans="2:13" x14ac:dyDescent="0.35">
      <c r="B26" s="327"/>
      <c r="D26" s="329"/>
      <c r="E26" s="331"/>
      <c r="F26" s="100" t="s">
        <v>875</v>
      </c>
      <c r="G26" s="9" t="s">
        <v>876</v>
      </c>
      <c r="H26" s="10" t="str">
        <f>IF('Маппинг со стандартами'!E257="Неверно","Не реализовывается","Реализовывается")</f>
        <v>Реализовывается</v>
      </c>
      <c r="I26" s="10">
        <f>'Маппинг со стандартами'!G258</f>
        <v>0</v>
      </c>
      <c r="J26" s="10">
        <f>'Маппинг со стандартами'!G260</f>
        <v>0</v>
      </c>
      <c r="K26" s="10">
        <f>'Маппинг со стандартами'!G262</f>
        <v>0</v>
      </c>
      <c r="L26" s="10"/>
      <c r="M26" s="96">
        <f>SUM(I26:K26)/3</f>
        <v>0</v>
      </c>
    </row>
    <row r="27" spans="2:13" x14ac:dyDescent="0.35">
      <c r="B27" s="327"/>
      <c r="D27" s="329"/>
      <c r="E27" s="331"/>
      <c r="F27" s="100" t="s">
        <v>877</v>
      </c>
      <c r="G27" s="9" t="s">
        <v>878</v>
      </c>
      <c r="H27" s="10" t="str">
        <f>IF('Маппинг со стандартами'!E263="Неверно","Не реализовывается","Реализовывается")</f>
        <v>Реализовывается</v>
      </c>
      <c r="I27" s="10">
        <f>'Маппинг со стандартами'!G264</f>
        <v>0</v>
      </c>
      <c r="J27" s="10">
        <f>'Маппинг со стандартами'!G265</f>
        <v>0</v>
      </c>
      <c r="K27" s="10">
        <f>'Маппинг со стандартами'!G266</f>
        <v>0</v>
      </c>
      <c r="L27" s="10"/>
      <c r="M27" s="96">
        <f>SUM(I27:K27)/3</f>
        <v>0</v>
      </c>
    </row>
    <row r="28" spans="2:13" x14ac:dyDescent="0.35">
      <c r="B28" s="327"/>
      <c r="D28" s="329"/>
      <c r="E28" s="331"/>
      <c r="F28" s="100" t="s">
        <v>879</v>
      </c>
      <c r="G28" s="9" t="s">
        <v>880</v>
      </c>
      <c r="H28" s="10" t="str">
        <f>IF('Маппинг со стандартами'!E267="Неверно","Не реализовывается","Реализовывается")</f>
        <v>Реализовывается</v>
      </c>
      <c r="I28" s="10">
        <f>'Маппинг со стандартами'!G268</f>
        <v>0</v>
      </c>
      <c r="J28" s="10">
        <f>'Маппинг со стандартами'!G270</f>
        <v>0</v>
      </c>
      <c r="K28" s="10">
        <f>'Маппинг со стандартами'!G273</f>
        <v>0</v>
      </c>
      <c r="L28" s="10">
        <f>'Маппинг со стандартами'!G277</f>
        <v>0</v>
      </c>
      <c r="M28" s="96">
        <f>SUM(I28:L28)/4</f>
        <v>0</v>
      </c>
    </row>
    <row r="29" spans="2:13" x14ac:dyDescent="0.35">
      <c r="B29" s="327"/>
      <c r="D29" s="329"/>
      <c r="E29" s="331"/>
      <c r="F29" s="100" t="s">
        <v>881</v>
      </c>
      <c r="G29" s="9" t="s">
        <v>882</v>
      </c>
      <c r="H29" s="10" t="str">
        <f>IF('Маппинг со стандартами'!E279="Неверно","Не реализовывается","Реализовывается")</f>
        <v>Реализовывается</v>
      </c>
      <c r="I29" s="10"/>
      <c r="J29" s="10">
        <f>'Маппинг со стандартами'!G280</f>
        <v>0</v>
      </c>
      <c r="K29" s="10">
        <f>'Маппинг со стандартами'!G281</f>
        <v>0</v>
      </c>
      <c r="L29" s="10"/>
      <c r="M29" s="96">
        <f>SUM(J29:K29)/2</f>
        <v>0</v>
      </c>
    </row>
    <row r="30" spans="2:13" x14ac:dyDescent="0.35">
      <c r="B30" s="328" t="s">
        <v>883</v>
      </c>
      <c r="D30" s="329" t="s">
        <v>883</v>
      </c>
      <c r="E30" s="331" t="s">
        <v>884</v>
      </c>
      <c r="F30" s="29" t="s">
        <v>885</v>
      </c>
      <c r="G30" s="1" t="s">
        <v>886</v>
      </c>
      <c r="H30" s="10" t="str">
        <f>IF('Маппинг со стандартами'!E283="Неверно","Не реализовывается","Реализовывается")</f>
        <v>Реализовывается</v>
      </c>
      <c r="I30" s="10">
        <f>'Маппинг со стандартами'!G284</f>
        <v>0</v>
      </c>
      <c r="J30" s="10">
        <f>'Маппинг со стандартами'!G286</f>
        <v>0</v>
      </c>
      <c r="K30" s="10">
        <f>'Маппинг со стандартами'!G290</f>
        <v>0</v>
      </c>
      <c r="L30" s="10">
        <f>'Маппинг со стандартами'!G292</f>
        <v>0</v>
      </c>
      <c r="M30" s="96">
        <f>SUM(I30:L30)/4</f>
        <v>0</v>
      </c>
    </row>
    <row r="31" spans="2:13" x14ac:dyDescent="0.35">
      <c r="B31" s="328"/>
      <c r="D31" s="329"/>
      <c r="E31" s="331"/>
      <c r="F31" s="29" t="s">
        <v>887</v>
      </c>
      <c r="G31" s="1" t="s">
        <v>888</v>
      </c>
      <c r="H31" s="10" t="str">
        <f>IF('Маппинг со стандартами'!E293="Неверно","Не реализовывается","Реализовывается")</f>
        <v>Реализовывается</v>
      </c>
      <c r="I31" s="10">
        <f>'Маппинг со стандартами'!G294</f>
        <v>0</v>
      </c>
      <c r="J31" s="10">
        <f>'Маппинг со стандартами'!G295</f>
        <v>0</v>
      </c>
      <c r="K31" s="10">
        <f>'Маппинг со стандартами'!G297</f>
        <v>0</v>
      </c>
      <c r="L31" s="10">
        <f>'Маппинг со стандартами'!G300</f>
        <v>0</v>
      </c>
      <c r="M31" s="96">
        <f>SUM(I31:L31)/4</f>
        <v>0</v>
      </c>
    </row>
    <row r="32" spans="2:13" x14ac:dyDescent="0.35">
      <c r="B32" s="328"/>
      <c r="D32" s="329"/>
      <c r="E32" s="331" t="s">
        <v>889</v>
      </c>
      <c r="F32" s="29" t="s">
        <v>890</v>
      </c>
      <c r="G32" s="1" t="s">
        <v>891</v>
      </c>
      <c r="H32" s="10" t="str">
        <f>IF('Маппинг со стандартами'!E303="Неверно","Не реализовывается","Реализовывается")</f>
        <v>Реализовывается</v>
      </c>
      <c r="I32" s="10">
        <f>'Маппинг со стандартами'!G304</f>
        <v>0</v>
      </c>
      <c r="J32" s="10">
        <f>'Маппинг со стандартами'!G307</f>
        <v>0</v>
      </c>
      <c r="K32" s="10">
        <f>'Маппинг со стандартами'!G310</f>
        <v>0</v>
      </c>
      <c r="L32" s="10">
        <f>'Маппинг со стандартами'!G313</f>
        <v>0</v>
      </c>
      <c r="M32" s="96">
        <f>SUM(I32:L32)/4</f>
        <v>0</v>
      </c>
    </row>
    <row r="33" spans="2:13" x14ac:dyDescent="0.35">
      <c r="B33" s="328"/>
      <c r="D33" s="329"/>
      <c r="E33" s="331"/>
      <c r="F33" s="29" t="s">
        <v>892</v>
      </c>
      <c r="G33" s="1" t="s">
        <v>893</v>
      </c>
      <c r="H33" s="10" t="str">
        <f>IF('Маппинг со стандартами'!E314="Неверно","Не реализовывается","Реализовывается")</f>
        <v>Реализовывается</v>
      </c>
      <c r="I33" s="10">
        <f>'Маппинг со стандартами'!G315</f>
        <v>0</v>
      </c>
      <c r="J33" s="10">
        <f>'Маппинг со стандартами'!G317</f>
        <v>0</v>
      </c>
      <c r="K33" s="10">
        <f>'Маппинг со стандартами'!G320</f>
        <v>0</v>
      </c>
      <c r="L33" s="10">
        <f>'Маппинг со стандартами'!G323</f>
        <v>0</v>
      </c>
      <c r="M33" s="96">
        <f>SUM(I33:K33)/4</f>
        <v>0</v>
      </c>
    </row>
    <row r="34" spans="2:13" x14ac:dyDescent="0.35">
      <c r="B34" s="328"/>
      <c r="D34" s="329"/>
      <c r="E34" s="331"/>
      <c r="F34" s="29" t="s">
        <v>894</v>
      </c>
      <c r="G34" s="1" t="s">
        <v>895</v>
      </c>
      <c r="H34" s="10" t="str">
        <f>IF('Маппинг со стандартами'!E324="Неверно","Не реализовывается","Реализовывается")</f>
        <v>Реализовывается</v>
      </c>
      <c r="I34" s="10">
        <f>'Маппинг со стандартами'!G325</f>
        <v>0</v>
      </c>
      <c r="J34" s="10">
        <f>'Маппинг со стандартами'!G326</f>
        <v>0</v>
      </c>
      <c r="K34" s="10">
        <f>'Маппинг со стандартами'!G327</f>
        <v>0</v>
      </c>
      <c r="L34" s="10">
        <f>'Маппинг со стандартами'!G328</f>
        <v>0</v>
      </c>
      <c r="M34" s="96">
        <f>SUM(I34:L34)/4</f>
        <v>0</v>
      </c>
    </row>
    <row r="35" spans="2:13" x14ac:dyDescent="0.35">
      <c r="B35" s="328"/>
      <c r="D35" s="329"/>
      <c r="E35" s="331"/>
      <c r="F35" s="29" t="s">
        <v>896</v>
      </c>
      <c r="G35" s="1" t="s">
        <v>897</v>
      </c>
      <c r="H35" s="10" t="str">
        <f>IF('Маппинг со стандартами'!E329="Неверно","Не реализовывается","Реализовывается")</f>
        <v>Реализовывается</v>
      </c>
      <c r="I35" s="10">
        <f>'Маппинг со стандартами'!G330</f>
        <v>0</v>
      </c>
      <c r="J35" s="10">
        <f>'Маппинг со стандартами'!G332</f>
        <v>0</v>
      </c>
      <c r="K35" s="10">
        <f>'Маппинг со стандартами'!G333</f>
        <v>0</v>
      </c>
      <c r="L35" s="10">
        <f>'Маппинг со стандартами'!G335</f>
        <v>0</v>
      </c>
      <c r="M35" s="96">
        <f>SUM(I35:L35)/4</f>
        <v>0</v>
      </c>
    </row>
    <row r="36" spans="2:13" ht="29" x14ac:dyDescent="0.35">
      <c r="B36" s="328"/>
      <c r="D36" s="329"/>
      <c r="E36" s="331"/>
      <c r="F36" s="29" t="s">
        <v>898</v>
      </c>
      <c r="G36" s="1" t="s">
        <v>899</v>
      </c>
      <c r="H36" s="10" t="str">
        <f>IF('Маппинг со стандартами'!E336="Неверно","Не реализовывается","Реализовывается")</f>
        <v>Реализовывается</v>
      </c>
      <c r="I36" s="10">
        <f>'Маппинг со стандартами'!G337</f>
        <v>0</v>
      </c>
      <c r="J36" s="10">
        <f>'Маппинг со стандартами'!G339</f>
        <v>0</v>
      </c>
      <c r="K36" s="10">
        <f>'Маппинг со стандартами'!G341</f>
        <v>0</v>
      </c>
      <c r="L36" s="10">
        <f>'Маппинг со стандартами'!G344</f>
        <v>0</v>
      </c>
      <c r="M36" s="96">
        <f>SUM(I36:L36)/4</f>
        <v>0</v>
      </c>
    </row>
    <row r="37" spans="2:13" x14ac:dyDescent="0.35">
      <c r="B37" s="328"/>
      <c r="D37" s="329"/>
      <c r="E37" s="331" t="s">
        <v>900</v>
      </c>
      <c r="F37" s="29" t="s">
        <v>901</v>
      </c>
      <c r="G37" s="1" t="s">
        <v>902</v>
      </c>
      <c r="H37" s="10" t="str">
        <f>IF('Маппинг со стандартами'!E346="Неверно","Не реализовывается","Реализовывается")</f>
        <v>Реализовывается</v>
      </c>
      <c r="I37" s="10">
        <f>'Маппинг со стандартами'!G347</f>
        <v>0</v>
      </c>
      <c r="J37" s="10">
        <f>'Маппинг со стандартами'!G348</f>
        <v>0</v>
      </c>
      <c r="K37" s="10">
        <f>'Маппинг со стандартами'!G350</f>
        <v>0</v>
      </c>
      <c r="L37" s="10">
        <f>'Маппинг со стандартами'!G353</f>
        <v>0</v>
      </c>
      <c r="M37" s="96">
        <f>SUM(I37:L37)/4</f>
        <v>0</v>
      </c>
    </row>
    <row r="38" spans="2:13" x14ac:dyDescent="0.35">
      <c r="B38" s="328"/>
      <c r="D38" s="329"/>
      <c r="E38" s="331"/>
      <c r="F38" s="29" t="s">
        <v>903</v>
      </c>
      <c r="G38" s="1" t="s">
        <v>904</v>
      </c>
      <c r="H38" s="10" t="str">
        <f>IF('Маппинг со стандартами'!E354="Неверно","Не реализовывается","Реализовывается")</f>
        <v>Реализовывается</v>
      </c>
      <c r="I38" s="10">
        <f>'Маппинг со стандартами'!G355</f>
        <v>0</v>
      </c>
      <c r="J38" s="10">
        <f>'Маппинг со стандартами'!G357</f>
        <v>0</v>
      </c>
      <c r="K38" s="10">
        <f>'Маппинг со стандартами'!G358</f>
        <v>0</v>
      </c>
      <c r="L38" s="10">
        <f>'Маппинг со стандартами'!G361</f>
        <v>0</v>
      </c>
      <c r="M38" s="96">
        <f>SUM(I38:L38)/4</f>
        <v>0</v>
      </c>
    </row>
    <row r="39" spans="2:13" x14ac:dyDescent="0.35">
      <c r="B39" s="328"/>
      <c r="D39" s="329"/>
      <c r="E39" s="331"/>
      <c r="F39" s="29" t="s">
        <v>905</v>
      </c>
      <c r="G39" s="1" t="s">
        <v>906</v>
      </c>
      <c r="H39" s="10" t="str">
        <f>IF('Маппинг со стандартами'!E363="Неверно","Не реализовывается","Реализовывается")</f>
        <v>Реализовывается</v>
      </c>
      <c r="I39" s="10"/>
      <c r="J39" s="10">
        <f>'Маппинг со стандартами'!G364</f>
        <v>0</v>
      </c>
      <c r="K39" s="10">
        <f>'Маппинг со стандартами'!G366</f>
        <v>0</v>
      </c>
      <c r="L39" s="10"/>
      <c r="M39" s="96">
        <f>SUM(J39:K39)/2</f>
        <v>0</v>
      </c>
    </row>
    <row r="40" spans="2:13" x14ac:dyDescent="0.35">
      <c r="B40" s="328"/>
      <c r="D40" s="329"/>
      <c r="E40" s="331"/>
      <c r="F40" s="29" t="s">
        <v>907</v>
      </c>
      <c r="G40" s="1" t="s">
        <v>908</v>
      </c>
      <c r="H40" s="10" t="str">
        <f>IF('Маппинг со стандартами'!E368="Неверно","Не реализовывается","Реализовывается")</f>
        <v>Реализовывается</v>
      </c>
      <c r="I40" s="10"/>
      <c r="J40" s="10">
        <f>'Маппинг со стандартами'!G369</f>
        <v>0</v>
      </c>
      <c r="K40" s="10">
        <f>'Маппинг со стандартами'!G371</f>
        <v>0</v>
      </c>
      <c r="L40" s="10">
        <f>'Маппинг со стандартами'!G374</f>
        <v>0</v>
      </c>
      <c r="M40" s="96">
        <f>SUM(J40:L40)/3</f>
        <v>0</v>
      </c>
    </row>
    <row r="41" spans="2:13" x14ac:dyDescent="0.35">
      <c r="B41" s="328"/>
      <c r="D41" s="329"/>
      <c r="E41" s="331" t="s">
        <v>909</v>
      </c>
      <c r="F41" s="29" t="s">
        <v>910</v>
      </c>
      <c r="G41" s="1" t="s">
        <v>911</v>
      </c>
      <c r="H41" s="10" t="str">
        <f>IF('Маппинг со стандартами'!E376="Неверно","Не реализовывается","Реализовывается")</f>
        <v>Реализовывается</v>
      </c>
      <c r="I41" s="10">
        <f>'Маппинг со стандартами'!G377</f>
        <v>0</v>
      </c>
      <c r="J41" s="10">
        <f>'Маппинг со стандартами'!G378</f>
        <v>0</v>
      </c>
      <c r="K41" s="10">
        <f>'Маппинг со стандартами'!G380</f>
        <v>0</v>
      </c>
      <c r="L41" s="10">
        <f>'Маппинг со стандартами'!G384</f>
        <v>0</v>
      </c>
      <c r="M41" s="96">
        <f>SUM(I41:L41)/4</f>
        <v>0</v>
      </c>
    </row>
    <row r="42" spans="2:13" ht="15" thickBot="1" x14ac:dyDescent="0.4">
      <c r="B42" s="328"/>
      <c r="D42" s="330"/>
      <c r="E42" s="332"/>
      <c r="F42" s="101" t="s">
        <v>912</v>
      </c>
      <c r="G42" s="97" t="s">
        <v>913</v>
      </c>
      <c r="H42" s="98" t="str">
        <f>IF('Маппинг со стандартами'!E388="Неверно","Не реализовывается","Реализовывается")</f>
        <v>Реализовывается</v>
      </c>
      <c r="I42" s="98">
        <f>'Маппинг со стандартами'!G389</f>
        <v>0</v>
      </c>
      <c r="J42" s="98">
        <f>'Маппинг со стандартами'!G391</f>
        <v>0</v>
      </c>
      <c r="K42" s="98">
        <f>'Маппинг со стандартами'!G394</f>
        <v>0</v>
      </c>
      <c r="L42" s="98"/>
      <c r="M42" s="99">
        <f>SUM(I42:K42)/3</f>
        <v>0</v>
      </c>
    </row>
  </sheetData>
  <mergeCells count="14">
    <mergeCell ref="H1:L1"/>
    <mergeCell ref="B3:B29"/>
    <mergeCell ref="B30:B42"/>
    <mergeCell ref="D3:D29"/>
    <mergeCell ref="D30:D42"/>
    <mergeCell ref="E3:E4"/>
    <mergeCell ref="E5:E10"/>
    <mergeCell ref="E17:E21"/>
    <mergeCell ref="E22:E29"/>
    <mergeCell ref="E30:E31"/>
    <mergeCell ref="E32:E36"/>
    <mergeCell ref="E37:E40"/>
    <mergeCell ref="E41:E42"/>
    <mergeCell ref="E11:E16"/>
  </mergeCells>
  <conditionalFormatting sqref="H3:H42">
    <cfRule type="beginsWith" dxfId="1101" priority="3" operator="beginsWith" text="Реализовывается">
      <formula>LEFT(H3,LEN("Реализовывается"))="Реализовывается"</formula>
    </cfRule>
    <cfRule type="containsText" dxfId="1100" priority="4" operator="containsText" text="Не реализовывается">
      <formula>NOT(ISERROR(SEARCH("Не реализовывается",H3)))</formula>
    </cfRule>
  </conditionalFormatting>
  <conditionalFormatting sqref="I3:M42">
    <cfRule type="colorScale" priority="4236">
      <colorScale>
        <cfvo type="percent" val="0"/>
        <cfvo type="percent" val="50"/>
        <cfvo type="percent" val="100"/>
        <color rgb="FFFF7C80"/>
        <color rgb="FFFFEB84"/>
        <color theme="9" tint="0.39997558519241921"/>
      </colorScale>
    </cfRule>
  </conditionalFormatting>
  <conditionalFormatting sqref="M21">
    <cfRule type="colorScale" priority="1">
      <colorScale>
        <cfvo type="percent" val="0"/>
        <cfvo type="percent" val="50"/>
        <cfvo type="percent" val="100"/>
        <color rgb="FFFF7C80"/>
        <color rgb="FFFFEB84"/>
        <color theme="9" tint="0.39997558519241921"/>
      </colorScale>
    </cfRule>
  </conditionalFormatting>
  <conditionalFormatting sqref="M23">
    <cfRule type="colorScale" priority="2">
      <colorScale>
        <cfvo type="percent" val="0"/>
        <cfvo type="percent" val="50"/>
        <cfvo type="percent" val="100"/>
        <color rgb="FFFF7C80"/>
        <color rgb="FFFFEB84"/>
        <color theme="9" tint="0.39997558519241921"/>
      </colorScale>
    </cfRule>
  </conditionalFormatting>
  <conditionalFormatting sqref="M36">
    <cfRule type="colorScale" priority="15">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7" tint="0.39997558519241921"/>
  </sheetPr>
  <dimension ref="A1:DR96"/>
  <sheetViews>
    <sheetView zoomScale="85" zoomScaleNormal="85" workbookViewId="0">
      <pane xSplit="1" ySplit="2" topLeftCell="B63" activePane="bottomRight" state="frozen"/>
      <selection pane="topRight" activeCell="B1" sqref="B1"/>
      <selection pane="bottomLeft" activeCell="A3" sqref="A3"/>
      <selection pane="bottomRight" activeCell="L62" sqref="L62"/>
    </sheetView>
  </sheetViews>
  <sheetFormatPr defaultColWidth="8.54296875" defaultRowHeight="14.5" x14ac:dyDescent="0.35"/>
  <cols>
    <col min="1" max="1" width="20.36328125" style="61" customWidth="1"/>
    <col min="2" max="2" width="20.90625" style="42" bestFit="1" customWidth="1"/>
    <col min="3" max="3" width="20.54296875" style="61" customWidth="1"/>
    <col min="4" max="9" width="20.54296875" customWidth="1"/>
    <col min="10" max="10" width="19.08984375" customWidth="1"/>
    <col min="11" max="14" width="16.36328125" customWidth="1"/>
    <col min="15" max="38" width="11" customWidth="1"/>
    <col min="39" max="75" width="5.08984375" customWidth="1"/>
    <col min="76" max="76" width="8.54296875" customWidth="1"/>
  </cols>
  <sheetData>
    <row r="1" spans="1:122" s="5" customFormat="1" ht="29" hidden="1" x14ac:dyDescent="0.35">
      <c r="A1" s="60"/>
      <c r="B1" s="71" t="str">
        <f>Heatmap!F3</f>
        <v>T-ADI-DEP</v>
      </c>
      <c r="C1" s="71" t="str">
        <f>Heatmap!F4</f>
        <v>T-ADI-ART</v>
      </c>
      <c r="D1" s="71" t="str">
        <f>Heatmap!F5</f>
        <v>T-DEV-COMP</v>
      </c>
      <c r="E1" s="71" t="str">
        <f>Heatmap!F6</f>
        <v>T-DEV-SM</v>
      </c>
      <c r="F1" s="71" t="str">
        <f>Heatmap!F7</f>
        <v>T-DEV-BLD</v>
      </c>
      <c r="G1" s="71" t="str">
        <f>Heatmap!F8</f>
        <v>T-DEV-SCM</v>
      </c>
      <c r="H1" s="71" t="str">
        <f>Heatmap!F9</f>
        <v>T-DEV-SRC</v>
      </c>
      <c r="I1" s="71" t="str">
        <f>Heatmap!F10</f>
        <v>T-DEV-CICD</v>
      </c>
      <c r="J1" s="46" t="str">
        <f>Heatmap!F12</f>
        <v>T-CODE-SST</v>
      </c>
      <c r="K1" s="46" t="str">
        <f>Heatmap!F13</f>
        <v>T-CODE-SC</v>
      </c>
      <c r="L1" s="46" t="str">
        <f>Heatmap!F14</f>
        <v>T-CODE-IMG</v>
      </c>
      <c r="M1" s="46" t="str">
        <f>Heatmap!F15</f>
        <v>T-CODE-SECDN</v>
      </c>
      <c r="N1" s="46" t="str">
        <f>Heatmap!F16</f>
        <v>T-CODE-DOCKERFS</v>
      </c>
      <c r="O1" s="46" t="str">
        <f>Heatmap!F17</f>
        <v>T-PREPROD-DAST</v>
      </c>
      <c r="P1" s="46" t="str">
        <f>Heatmap!F18</f>
        <v>T-PREPROD-PENTEST</v>
      </c>
      <c r="Q1" s="46" t="str">
        <f>Heatmap!F19</f>
        <v>T-PREPROD-SECTEST</v>
      </c>
      <c r="R1" s="46" t="str">
        <f>Heatmap!F20</f>
        <v>T-PREPROD-MANSEC</v>
      </c>
      <c r="S1" s="46" t="str">
        <f>Heatmap!F22</f>
        <v>T-PROD-SM</v>
      </c>
      <c r="T1" s="46" t="str">
        <f>Heatmap!F24</f>
        <v>T-PROD-PENTEST</v>
      </c>
      <c r="U1" s="46" t="str">
        <f>Heatmap!F25</f>
        <v>T-PROD-ACCESS</v>
      </c>
      <c r="V1" s="46" t="str">
        <f>Heatmap!F26</f>
        <v>T-PROD-NETWORK</v>
      </c>
      <c r="W1" s="46" t="str">
        <f>Heatmap!F27</f>
        <v>T-PROD-RUN</v>
      </c>
      <c r="X1" s="46" t="str">
        <f>Heatmap!F28</f>
        <v>T-PROD-VULN</v>
      </c>
      <c r="Y1" s="46" t="str">
        <f>Heatmap!F29</f>
        <v>T-PROD-EVENTS</v>
      </c>
      <c r="Z1" s="47" t="str">
        <f>Heatmap!F30</f>
        <v>P-EDU-AWR</v>
      </c>
      <c r="AA1" s="47" t="str">
        <f>Heatmap!F31</f>
        <v>P-EDU-KB</v>
      </c>
      <c r="AB1" s="47" t="str">
        <f>Heatmap!F32</f>
        <v>P-REQ-TM</v>
      </c>
      <c r="AC1" s="47" t="str">
        <f>Heatmap!F33</f>
        <v>P-REQ-RD</v>
      </c>
      <c r="AD1" s="47" t="str">
        <f>Heatmap!F34</f>
        <v>P-REQ-CR</v>
      </c>
      <c r="AE1" s="47" t="str">
        <f>Heatmap!F35</f>
        <v>P-REQ-STDR-App</v>
      </c>
      <c r="AF1" s="47" t="str">
        <f>Heatmap!F36</f>
        <v>P-REQ-STDR-Infr</v>
      </c>
      <c r="AG1" s="47" t="str">
        <f>Heatmap!F37</f>
        <v>P-DEFECT-MNG</v>
      </c>
      <c r="AH1" s="47" t="str">
        <f>Heatmap!F38</f>
        <v>P-DEFECT-CNS</v>
      </c>
      <c r="AI1" s="47" t="str">
        <f>Heatmap!F39</f>
        <v>P-MET-SET</v>
      </c>
      <c r="AJ1" s="47" t="str">
        <f>Heatmap!F40</f>
        <v>P-MET-EX</v>
      </c>
      <c r="AK1" s="47" t="str">
        <f>Heatmap!F41</f>
        <v>P-ROLE-SC</v>
      </c>
      <c r="AL1" s="48" t="str">
        <f>Heatmap!F42</f>
        <v>P-ROLE-RESP</v>
      </c>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row>
    <row r="2" spans="1:122" ht="181" hidden="1" thickBot="1" x14ac:dyDescent="0.4">
      <c r="A2" s="90"/>
      <c r="B2" s="91" t="str">
        <f>Heatmap!G3</f>
        <v>Контроль использования сторонних компонентов</v>
      </c>
      <c r="C2" s="103" t="str">
        <f>Heatmap!G4</f>
        <v>Управление артефактами</v>
      </c>
      <c r="D2" s="91" t="str">
        <f>Heatmap!G5</f>
        <v>Защита рабочих мест разработчика</v>
      </c>
      <c r="E2" s="91" t="str">
        <f>Heatmap!G6</f>
        <v>Защита секретов</v>
      </c>
      <c r="F2" s="91" t="str">
        <f>Heatmap!G7</f>
        <v>Защита Build-среды</v>
      </c>
      <c r="G2" s="91" t="str">
        <f>Heatmap!G8</f>
        <v>Защита source code management (SCM)</v>
      </c>
      <c r="H2" s="91" t="str">
        <f>Heatmap!G9</f>
        <v>Контроль внесения изменений в исходный код</v>
      </c>
      <c r="I2" s="91" t="str">
        <f>Heatmap!G10</f>
        <v>Защита конвейера сборки</v>
      </c>
      <c r="J2" s="58" t="str">
        <f>Heatmap!G12</f>
        <v>Статический анализ (SAST)</v>
      </c>
      <c r="K2" s="58" t="str">
        <f>Heatmap!G13</f>
        <v>Композиционный анализ (SCA)</v>
      </c>
      <c r="L2" s="58" t="str">
        <f>Heatmap!G14</f>
        <v>Анализ образов контейнеров</v>
      </c>
      <c r="M2" s="58" t="str">
        <f>Heatmap!G15</f>
        <v>Идентификация секретов</v>
      </c>
      <c r="N2" s="58" t="str">
        <f>Heatmap!G16</f>
        <v>Контроль безопасности Dockerfile’ов</v>
      </c>
      <c r="O2" s="58" t="str">
        <f>Heatmap!G17</f>
        <v>Динамический анализ приложений (DAST) в PREPROD среде</v>
      </c>
      <c r="P2" s="58" t="str">
        <f>Heatmap!G18</f>
        <v>Тестирование на проникновение перед внедрением приложений в продуктив</v>
      </c>
      <c r="Q2" s="58" t="str">
        <f>Heatmap!G19</f>
        <v>Функциональное ИБ-тестирование</v>
      </c>
      <c r="R2" s="58" t="str">
        <f>Heatmap!G20</f>
        <v>Контроль безопасности манифестов (k8s, terraform и т.д.)</v>
      </c>
      <c r="S2" s="58" t="str">
        <f>Heatmap!G22</f>
        <v>Управление секретами</v>
      </c>
      <c r="T2" s="58" t="str">
        <f>Heatmap!G24</f>
        <v>Тестирование на проникновение продуктивной среды</v>
      </c>
      <c r="U2" s="58" t="str">
        <f>Heatmap!G25</f>
        <v>Управление изменениями инфраструктуры и доступом к ней</v>
      </c>
      <c r="V2" s="58" t="str">
        <f>Heatmap!G26</f>
        <v>Контроль сетевого трафика (L4-L7)</v>
      </c>
      <c r="W2" s="58" t="str">
        <f>Heatmap!G27</f>
        <v>Контроль выполняемых и процессов и их прав доступа</v>
      </c>
      <c r="X2" s="58" t="str">
        <f>Heatmap!G28</f>
        <v>Анализ инфраструктуры PROD среды на уязвимости</v>
      </c>
      <c r="Y2" s="58" t="str">
        <f>Heatmap!G29</f>
        <v>Анализ событий информационной безопасности</v>
      </c>
      <c r="Z2" s="58" t="str">
        <f>Heatmap!G30</f>
        <v>Обучение специалистов</v>
      </c>
      <c r="AA2" s="58" t="str">
        <f>Heatmap!G31</f>
        <v>Управление базой знаний DSO</v>
      </c>
      <c r="AB2" s="58" t="str">
        <f>Heatmap!G32</f>
        <v>Оценка критичности приложений и моделирование угроз</v>
      </c>
      <c r="AC2" s="58" t="str">
        <f>Heatmap!G33</f>
        <v>Определение требований ИБ, предъявляемых к ПО</v>
      </c>
      <c r="AD2" s="58" t="str">
        <f>Heatmap!G34</f>
        <v>Контроль выполнения требований ИБ</v>
      </c>
      <c r="AE2" s="58" t="str">
        <f>Heatmap!G35</f>
        <v>Разработка стандартов конфигураций разрабатываемого ПО</v>
      </c>
      <c r="AF2" s="58" t="str">
        <f>Heatmap!G36</f>
        <v>Разработка стандартов конфигураций для компонентов инфраструктуры</v>
      </c>
      <c r="AG2" s="58" t="str">
        <f>Heatmap!G37</f>
        <v>Обработка дефектов ИБ</v>
      </c>
      <c r="AH2" s="58" t="str">
        <f>Heatmap!G38</f>
        <v>Консолидация дефектов ИБ</v>
      </c>
      <c r="AI2" s="58" t="str">
        <f>Heatmap!G39</f>
        <v>Управление набором метрик ИБ</v>
      </c>
      <c r="AJ2" s="58" t="str">
        <f>Heatmap!G40</f>
        <v>Контроль исполнения метрик</v>
      </c>
      <c r="AK2" s="58" t="str">
        <f>Heatmap!G41</f>
        <v>Security Champions</v>
      </c>
      <c r="AL2" s="59" t="str">
        <f>Heatmap!G42</f>
        <v>Разграничение ролей процесса DSO</v>
      </c>
    </row>
    <row r="3" spans="1:122" ht="29.5" hidden="1" thickBot="1" x14ac:dyDescent="0.4">
      <c r="A3" s="70" t="s">
        <v>914</v>
      </c>
      <c r="B3" s="70"/>
      <c r="C3" s="70"/>
      <c r="D3" s="70"/>
      <c r="E3" s="70"/>
      <c r="F3" s="70"/>
      <c r="G3" s="70"/>
      <c r="H3" s="70"/>
      <c r="I3" s="70"/>
      <c r="J3" s="82" t="s">
        <v>915</v>
      </c>
      <c r="K3" s="43"/>
      <c r="L3" s="43"/>
      <c r="M3" s="43"/>
      <c r="N3" s="43"/>
      <c r="O3" s="43" t="s">
        <v>916</v>
      </c>
      <c r="P3" s="43"/>
      <c r="Q3" s="43"/>
      <c r="R3" s="43"/>
      <c r="S3" s="43"/>
      <c r="T3" s="43"/>
      <c r="U3" s="43" t="s">
        <v>917</v>
      </c>
      <c r="V3" s="43"/>
      <c r="W3" s="43"/>
      <c r="X3" s="43" t="s">
        <v>918</v>
      </c>
      <c r="Y3" s="43"/>
      <c r="Z3" s="43"/>
      <c r="AA3" s="43"/>
      <c r="AB3" s="43"/>
      <c r="AC3" s="43"/>
      <c r="AD3" s="43"/>
      <c r="AE3" s="43"/>
      <c r="AF3" s="43"/>
      <c r="AG3" s="43" t="s">
        <v>919</v>
      </c>
      <c r="AH3" s="43"/>
      <c r="AI3" s="43"/>
      <c r="AJ3" s="43"/>
      <c r="AK3" s="43" t="s">
        <v>920</v>
      </c>
      <c r="AL3" s="49"/>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1"/>
      <c r="CY3" s="41"/>
      <c r="CZ3" s="41"/>
      <c r="DA3" s="41"/>
      <c r="DB3" s="41"/>
      <c r="DC3" s="41"/>
      <c r="DD3" s="41"/>
      <c r="DE3" s="41"/>
      <c r="DF3" s="41"/>
      <c r="DG3" s="41"/>
      <c r="DH3" s="41"/>
    </row>
    <row r="4" spans="1:122" ht="29.5" hidden="1" thickBot="1" x14ac:dyDescent="0.4">
      <c r="A4" s="69" t="s">
        <v>921</v>
      </c>
      <c r="B4" s="69"/>
      <c r="C4" s="69"/>
      <c r="D4" s="69"/>
      <c r="E4" s="69" t="s">
        <v>922</v>
      </c>
      <c r="F4" s="69"/>
      <c r="G4" s="69" t="s">
        <v>923</v>
      </c>
      <c r="H4" s="69" t="s">
        <v>924</v>
      </c>
      <c r="I4" s="69"/>
      <c r="J4" s="83"/>
      <c r="K4" s="44" t="s">
        <v>925</v>
      </c>
      <c r="L4" s="44"/>
      <c r="M4" s="44"/>
      <c r="N4" s="44"/>
      <c r="O4" s="44" t="s">
        <v>926</v>
      </c>
      <c r="P4" s="44"/>
      <c r="Q4" s="44" t="s">
        <v>927</v>
      </c>
      <c r="R4" s="44"/>
      <c r="S4" s="44"/>
      <c r="T4" s="44"/>
      <c r="U4" s="44"/>
      <c r="V4" s="44"/>
      <c r="W4" s="44"/>
      <c r="X4" s="44"/>
      <c r="Y4" s="44"/>
      <c r="Z4" s="44" t="s">
        <v>928</v>
      </c>
      <c r="AA4" s="44"/>
      <c r="AB4" s="44"/>
      <c r="AC4" s="44"/>
      <c r="AD4" s="44" t="s">
        <v>929</v>
      </c>
      <c r="AE4" s="44"/>
      <c r="AF4" s="44"/>
      <c r="AG4" s="44"/>
      <c r="AH4" s="44" t="s">
        <v>930</v>
      </c>
      <c r="AI4" s="44"/>
      <c r="AJ4" s="44" t="s">
        <v>931</v>
      </c>
      <c r="AK4" s="44"/>
      <c r="AL4" s="50"/>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row>
    <row r="5" spans="1:122" ht="29.5" hidden="1" thickBot="1" x14ac:dyDescent="0.4">
      <c r="A5" s="68" t="s">
        <v>932</v>
      </c>
      <c r="B5" s="68"/>
      <c r="C5" s="68"/>
      <c r="D5" s="68"/>
      <c r="E5" s="68"/>
      <c r="F5" s="68" t="s">
        <v>933</v>
      </c>
      <c r="G5" s="68"/>
      <c r="H5" s="68"/>
      <c r="I5" s="68" t="s">
        <v>934</v>
      </c>
      <c r="J5" s="84"/>
      <c r="K5" s="45"/>
      <c r="L5" s="45"/>
      <c r="M5" s="45" t="s">
        <v>935</v>
      </c>
      <c r="N5" s="45"/>
      <c r="O5" s="45"/>
      <c r="P5" s="45"/>
      <c r="Q5" s="45"/>
      <c r="R5" s="45"/>
      <c r="S5" s="45" t="s">
        <v>936</v>
      </c>
      <c r="T5" s="45"/>
      <c r="U5" s="45"/>
      <c r="V5" s="45"/>
      <c r="W5" s="45"/>
      <c r="X5" s="45" t="s">
        <v>937</v>
      </c>
      <c r="Y5" s="45"/>
      <c r="Z5" s="45" t="s">
        <v>938</v>
      </c>
      <c r="AA5" s="45" t="s">
        <v>939</v>
      </c>
      <c r="AB5" s="45" t="s">
        <v>940</v>
      </c>
      <c r="AC5" s="45"/>
      <c r="AD5" s="45" t="s">
        <v>941</v>
      </c>
      <c r="AE5" s="45"/>
      <c r="AF5" s="45" t="s">
        <v>942</v>
      </c>
      <c r="AG5" s="45"/>
      <c r="AH5" s="45" t="s">
        <v>943</v>
      </c>
      <c r="AI5" s="45"/>
      <c r="AJ5" s="45"/>
      <c r="AK5" s="45"/>
      <c r="AL5" s="51"/>
      <c r="BY5" s="41"/>
      <c r="BZ5" s="41"/>
      <c r="CA5" s="41"/>
      <c r="CB5" s="41"/>
      <c r="CC5" s="41"/>
      <c r="CD5" s="41"/>
      <c r="CE5" s="41"/>
      <c r="CF5" s="41"/>
      <c r="CG5" s="41"/>
      <c r="CH5" s="41"/>
      <c r="CI5" s="41"/>
      <c r="CJ5" s="41"/>
      <c r="CK5" s="41"/>
      <c r="CL5" s="41"/>
      <c r="CM5" s="41"/>
      <c r="CN5" s="41"/>
      <c r="CO5" s="41"/>
      <c r="CP5" s="41"/>
      <c r="CQ5" s="41"/>
      <c r="CR5" s="41"/>
      <c r="CS5" s="41"/>
      <c r="CT5" s="41"/>
      <c r="CU5" s="41"/>
      <c r="CV5" s="41"/>
      <c r="CW5" s="41"/>
      <c r="CX5" s="41"/>
      <c r="CY5" s="41"/>
      <c r="CZ5" s="41"/>
      <c r="DA5" s="41"/>
      <c r="DB5" s="41"/>
      <c r="DC5" s="41"/>
      <c r="DD5" s="41"/>
      <c r="DE5" s="41"/>
      <c r="DF5" s="41"/>
      <c r="DG5" s="41"/>
      <c r="DH5" s="41"/>
    </row>
    <row r="6" spans="1:122" ht="29.5" hidden="1" thickBot="1" x14ac:dyDescent="0.4">
      <c r="A6" s="67" t="s">
        <v>944</v>
      </c>
      <c r="B6" s="67" t="s">
        <v>945</v>
      </c>
      <c r="C6" s="67" t="s">
        <v>946</v>
      </c>
      <c r="D6" s="67"/>
      <c r="E6" s="67"/>
      <c r="F6" s="67"/>
      <c r="G6" s="67" t="s">
        <v>947</v>
      </c>
      <c r="H6" s="67" t="s">
        <v>948</v>
      </c>
      <c r="I6" s="67" t="s">
        <v>949</v>
      </c>
      <c r="J6" s="85" t="s">
        <v>950</v>
      </c>
      <c r="K6" s="34" t="s">
        <v>951</v>
      </c>
      <c r="L6" s="34" t="s">
        <v>952</v>
      </c>
      <c r="M6" s="34"/>
      <c r="N6" s="34"/>
      <c r="O6" s="34" t="s">
        <v>953</v>
      </c>
      <c r="P6" s="34"/>
      <c r="Q6" s="34"/>
      <c r="R6" s="34"/>
      <c r="S6" s="34"/>
      <c r="T6" s="34"/>
      <c r="U6" s="34" t="s">
        <v>954</v>
      </c>
      <c r="V6" s="34"/>
      <c r="W6" s="34" t="s">
        <v>955</v>
      </c>
      <c r="X6" s="34"/>
      <c r="Y6" s="34"/>
      <c r="Z6" s="34"/>
      <c r="AA6" s="34" t="s">
        <v>956</v>
      </c>
      <c r="AB6" s="34" t="s">
        <v>957</v>
      </c>
      <c r="AC6" s="34" t="s">
        <v>958</v>
      </c>
      <c r="AD6" s="34"/>
      <c r="AE6" s="34"/>
      <c r="AF6" s="34"/>
      <c r="AG6" s="34" t="s">
        <v>959</v>
      </c>
      <c r="AH6" s="34" t="s">
        <v>960</v>
      </c>
      <c r="AI6" s="34" t="s">
        <v>961</v>
      </c>
      <c r="AJ6" s="34" t="s">
        <v>962</v>
      </c>
      <c r="AK6" s="34" t="s">
        <v>963</v>
      </c>
      <c r="AL6" s="52" t="s">
        <v>964</v>
      </c>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row>
    <row r="7" spans="1:122" ht="29.5" hidden="1" thickBot="1" x14ac:dyDescent="0.4">
      <c r="A7" s="66" t="s">
        <v>965</v>
      </c>
      <c r="B7" s="66" t="s">
        <v>966</v>
      </c>
      <c r="C7" s="66" t="s">
        <v>967</v>
      </c>
      <c r="D7" s="66" t="s">
        <v>968</v>
      </c>
      <c r="E7" s="66" t="s">
        <v>969</v>
      </c>
      <c r="F7" s="66" t="s">
        <v>970</v>
      </c>
      <c r="G7" s="66" t="s">
        <v>971</v>
      </c>
      <c r="H7" s="66" t="s">
        <v>972</v>
      </c>
      <c r="I7" s="66" t="s">
        <v>973</v>
      </c>
      <c r="J7" s="86" t="s">
        <v>974</v>
      </c>
      <c r="K7" s="35"/>
      <c r="L7" s="35" t="s">
        <v>975</v>
      </c>
      <c r="M7" s="35" t="s">
        <v>976</v>
      </c>
      <c r="N7" s="35"/>
      <c r="O7" s="35" t="s">
        <v>977</v>
      </c>
      <c r="P7" s="35"/>
      <c r="Q7" s="35"/>
      <c r="R7" s="35" t="s">
        <v>978</v>
      </c>
      <c r="S7" s="35" t="s">
        <v>979</v>
      </c>
      <c r="T7" s="35" t="s">
        <v>980</v>
      </c>
      <c r="U7" s="35" t="s">
        <v>981</v>
      </c>
      <c r="V7" s="35" t="s">
        <v>982</v>
      </c>
      <c r="W7" s="35"/>
      <c r="X7" s="35" t="s">
        <v>983</v>
      </c>
      <c r="Y7" s="35" t="s">
        <v>984</v>
      </c>
      <c r="Z7" s="35" t="s">
        <v>985</v>
      </c>
      <c r="AA7" s="35" t="s">
        <v>986</v>
      </c>
      <c r="AB7" s="35" t="s">
        <v>987</v>
      </c>
      <c r="AC7" s="35"/>
      <c r="AD7" s="35"/>
      <c r="AE7" s="35"/>
      <c r="AF7" s="35" t="s">
        <v>988</v>
      </c>
      <c r="AG7" s="35" t="s">
        <v>989</v>
      </c>
      <c r="AH7" s="35" t="s">
        <v>990</v>
      </c>
      <c r="AI7" s="35" t="s">
        <v>991</v>
      </c>
      <c r="AJ7" s="35" t="s">
        <v>992</v>
      </c>
      <c r="AK7" s="35" t="s">
        <v>993</v>
      </c>
      <c r="AL7" s="53" t="s">
        <v>994</v>
      </c>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row>
    <row r="8" spans="1:122" ht="29.5" hidden="1" thickBot="1" x14ac:dyDescent="0.4">
      <c r="A8" s="65" t="s">
        <v>995</v>
      </c>
      <c r="B8" s="65" t="s">
        <v>996</v>
      </c>
      <c r="C8" s="65"/>
      <c r="D8" s="65" t="s">
        <v>997</v>
      </c>
      <c r="E8" s="65" t="s">
        <v>998</v>
      </c>
      <c r="F8" s="65" t="s">
        <v>999</v>
      </c>
      <c r="G8" s="65" t="s">
        <v>1000</v>
      </c>
      <c r="H8" s="65"/>
      <c r="I8" s="65"/>
      <c r="J8" s="87" t="s">
        <v>1001</v>
      </c>
      <c r="K8" s="36" t="s">
        <v>1002</v>
      </c>
      <c r="L8" s="36" t="s">
        <v>1003</v>
      </c>
      <c r="M8" s="36" t="s">
        <v>1004</v>
      </c>
      <c r="N8" s="36" t="s">
        <v>1005</v>
      </c>
      <c r="O8" s="36"/>
      <c r="P8" s="36" t="s">
        <v>1006</v>
      </c>
      <c r="Q8" s="36" t="s">
        <v>1007</v>
      </c>
      <c r="R8" s="36" t="s">
        <v>1008</v>
      </c>
      <c r="S8" s="36" t="s">
        <v>1009</v>
      </c>
      <c r="T8" s="36" t="s">
        <v>1010</v>
      </c>
      <c r="U8" s="36"/>
      <c r="V8" s="36" t="s">
        <v>1011</v>
      </c>
      <c r="W8" s="36" t="s">
        <v>1012</v>
      </c>
      <c r="X8" s="36" t="s">
        <v>1013</v>
      </c>
      <c r="Y8" s="36" t="s">
        <v>1014</v>
      </c>
      <c r="Z8" s="36"/>
      <c r="AA8" s="36"/>
      <c r="AB8" s="36" t="s">
        <v>1015</v>
      </c>
      <c r="AC8" s="36" t="s">
        <v>1016</v>
      </c>
      <c r="AD8" s="36" t="s">
        <v>1017</v>
      </c>
      <c r="AE8" s="36"/>
      <c r="AF8" s="36" t="s">
        <v>1018</v>
      </c>
      <c r="AG8" s="36" t="s">
        <v>1019</v>
      </c>
      <c r="AH8" s="36"/>
      <c r="AI8" s="36"/>
      <c r="AJ8" s="36"/>
      <c r="AK8" s="36"/>
      <c r="AL8" s="54"/>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row>
    <row r="9" spans="1:122" ht="29.5" hidden="1" thickBot="1" x14ac:dyDescent="0.4">
      <c r="A9" s="63" t="s">
        <v>1020</v>
      </c>
      <c r="B9" s="63"/>
      <c r="C9" s="63" t="s">
        <v>1021</v>
      </c>
      <c r="D9" s="63" t="s">
        <v>1022</v>
      </c>
      <c r="E9" s="63" t="s">
        <v>1023</v>
      </c>
      <c r="F9" s="63"/>
      <c r="G9" s="63"/>
      <c r="H9" s="63" t="s">
        <v>1024</v>
      </c>
      <c r="I9" s="63" t="s">
        <v>1025</v>
      </c>
      <c r="J9" s="88"/>
      <c r="K9" s="37" t="s">
        <v>1026</v>
      </c>
      <c r="L9" s="37" t="s">
        <v>1027</v>
      </c>
      <c r="M9" s="37" t="s">
        <v>1028</v>
      </c>
      <c r="N9" s="37" t="s">
        <v>1029</v>
      </c>
      <c r="O9" s="37"/>
      <c r="P9" s="37" t="s">
        <v>1030</v>
      </c>
      <c r="Q9" s="37" t="s">
        <v>1031</v>
      </c>
      <c r="R9" s="37"/>
      <c r="S9" s="37" t="s">
        <v>1032</v>
      </c>
      <c r="T9" s="37"/>
      <c r="U9" s="37" t="s">
        <v>1033</v>
      </c>
      <c r="V9" s="37" t="s">
        <v>1034</v>
      </c>
      <c r="W9" s="37"/>
      <c r="X9" s="37"/>
      <c r="Y9" s="37"/>
      <c r="Z9" s="37" t="s">
        <v>1035</v>
      </c>
      <c r="AA9" s="37" t="s">
        <v>1036</v>
      </c>
      <c r="AB9" s="37"/>
      <c r="AC9" s="37" t="s">
        <v>1037</v>
      </c>
      <c r="AD9" s="37" t="s">
        <v>1038</v>
      </c>
      <c r="AE9" s="37"/>
      <c r="AF9" s="37" t="s">
        <v>1039</v>
      </c>
      <c r="AG9" s="37"/>
      <c r="AH9" s="37"/>
      <c r="AI9" s="37"/>
      <c r="AJ9" s="37"/>
      <c r="AK9" s="37" t="s">
        <v>1040</v>
      </c>
      <c r="AL9" s="55" t="s">
        <v>1041</v>
      </c>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row>
    <row r="10" spans="1:122" ht="29.5" hidden="1" thickBot="1" x14ac:dyDescent="0.4">
      <c r="A10" s="64" t="s">
        <v>1042</v>
      </c>
      <c r="B10" s="64" t="s">
        <v>1043</v>
      </c>
      <c r="C10" s="64" t="s">
        <v>1044</v>
      </c>
      <c r="D10" s="64" t="s">
        <v>1045</v>
      </c>
      <c r="E10" s="64" t="s">
        <v>1046</v>
      </c>
      <c r="F10" s="64" t="s">
        <v>1047</v>
      </c>
      <c r="G10" s="64" t="s">
        <v>1048</v>
      </c>
      <c r="H10" s="64" t="s">
        <v>1049</v>
      </c>
      <c r="I10" s="64" t="s">
        <v>1050</v>
      </c>
      <c r="J10" s="89" t="s">
        <v>1051</v>
      </c>
      <c r="K10" s="56" t="s">
        <v>1052</v>
      </c>
      <c r="L10" s="56" t="s">
        <v>1053</v>
      </c>
      <c r="M10" s="56" t="s">
        <v>1054</v>
      </c>
      <c r="N10" s="56" t="s">
        <v>1055</v>
      </c>
      <c r="O10" s="56" t="s">
        <v>1056</v>
      </c>
      <c r="P10" s="56" t="s">
        <v>1057</v>
      </c>
      <c r="Q10" s="56" t="s">
        <v>1058</v>
      </c>
      <c r="R10" s="56" t="s">
        <v>1059</v>
      </c>
      <c r="S10" s="56" t="s">
        <v>1060</v>
      </c>
      <c r="T10" s="56" t="s">
        <v>1061</v>
      </c>
      <c r="U10" s="56" t="s">
        <v>1062</v>
      </c>
      <c r="V10" s="56" t="s">
        <v>1063</v>
      </c>
      <c r="W10" s="56" t="s">
        <v>1064</v>
      </c>
      <c r="X10" s="56" t="s">
        <v>1065</v>
      </c>
      <c r="Y10" s="56" t="s">
        <v>1066</v>
      </c>
      <c r="Z10" s="56" t="s">
        <v>1067</v>
      </c>
      <c r="AA10" s="56" t="s">
        <v>1068</v>
      </c>
      <c r="AB10" s="56" t="s">
        <v>1069</v>
      </c>
      <c r="AC10" s="56" t="s">
        <v>1070</v>
      </c>
      <c r="AD10" s="56" t="s">
        <v>1071</v>
      </c>
      <c r="AE10" s="56" t="s">
        <v>1072</v>
      </c>
      <c r="AF10" s="56" t="s">
        <v>1073</v>
      </c>
      <c r="AG10" s="56" t="s">
        <v>1074</v>
      </c>
      <c r="AH10" s="56" t="s">
        <v>1075</v>
      </c>
      <c r="AI10" s="56" t="s">
        <v>1076</v>
      </c>
      <c r="AJ10" s="56" t="s">
        <v>1077</v>
      </c>
      <c r="AK10" s="56" t="s">
        <v>1078</v>
      </c>
      <c r="AL10" s="57" t="s">
        <v>1079</v>
      </c>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row>
    <row r="11" spans="1:122" hidden="1" x14ac:dyDescent="0.35">
      <c r="A11" s="73"/>
      <c r="B11" s="8"/>
      <c r="C11" s="73"/>
      <c r="D11" s="8"/>
      <c r="E11" s="8"/>
      <c r="F11" s="8"/>
      <c r="G11" s="8"/>
      <c r="H11" s="8"/>
      <c r="I11" s="8"/>
    </row>
    <row r="12" spans="1:122" ht="15.5" hidden="1" x14ac:dyDescent="0.35">
      <c r="A12" s="6"/>
      <c r="B12" s="7" t="s">
        <v>1042</v>
      </c>
      <c r="C12" s="7" t="s">
        <v>1020</v>
      </c>
      <c r="D12" s="7" t="s">
        <v>995</v>
      </c>
      <c r="E12" s="7" t="s">
        <v>965</v>
      </c>
      <c r="F12" s="7" t="s">
        <v>944</v>
      </c>
      <c r="G12" s="7" t="s">
        <v>1080</v>
      </c>
      <c r="H12" s="7" t="s">
        <v>921</v>
      </c>
      <c r="I12" s="7" t="s">
        <v>914</v>
      </c>
    </row>
    <row r="13" spans="1:122" hidden="1" x14ac:dyDescent="0.35">
      <c r="A13" s="6" t="str">
        <f>Heatmap!F3</f>
        <v>T-ADI-DEP</v>
      </c>
      <c r="B13" s="6">
        <v>0</v>
      </c>
      <c r="C13" s="6">
        <f>B13</f>
        <v>0</v>
      </c>
      <c r="D13" s="6">
        <v>1</v>
      </c>
      <c r="E13" s="6">
        <v>2</v>
      </c>
      <c r="F13" s="6">
        <v>3</v>
      </c>
      <c r="G13" s="6">
        <f t="shared" ref="G13:I15" si="0">F13</f>
        <v>3</v>
      </c>
      <c r="H13" s="6">
        <f t="shared" si="0"/>
        <v>3</v>
      </c>
      <c r="I13" s="6">
        <f t="shared" si="0"/>
        <v>3</v>
      </c>
    </row>
    <row r="14" spans="1:122" hidden="1" x14ac:dyDescent="0.35">
      <c r="A14" s="6" t="str">
        <f>Heatmap!F4</f>
        <v>T-ADI-ART</v>
      </c>
      <c r="B14" s="6">
        <v>0</v>
      </c>
      <c r="C14" s="6">
        <v>1</v>
      </c>
      <c r="D14" s="6">
        <f>C14</f>
        <v>1</v>
      </c>
      <c r="E14" s="6">
        <v>2</v>
      </c>
      <c r="F14" s="6">
        <v>3</v>
      </c>
      <c r="G14" s="6">
        <f t="shared" si="0"/>
        <v>3</v>
      </c>
      <c r="H14" s="6">
        <f t="shared" si="0"/>
        <v>3</v>
      </c>
      <c r="I14" s="6">
        <f t="shared" si="0"/>
        <v>3</v>
      </c>
      <c r="L14" s="38" t="s">
        <v>1081</v>
      </c>
    </row>
    <row r="15" spans="1:122" hidden="1" x14ac:dyDescent="0.35">
      <c r="A15" s="6" t="str">
        <f>Heatmap!F5</f>
        <v>T-DEV-COMP</v>
      </c>
      <c r="B15" s="6">
        <v>0</v>
      </c>
      <c r="C15" s="6">
        <v>1</v>
      </c>
      <c r="D15" s="6">
        <v>2</v>
      </c>
      <c r="E15" s="6">
        <v>3</v>
      </c>
      <c r="F15" s="6">
        <f>E15</f>
        <v>3</v>
      </c>
      <c r="G15" s="6">
        <f t="shared" si="0"/>
        <v>3</v>
      </c>
      <c r="H15" s="6">
        <f t="shared" si="0"/>
        <v>3</v>
      </c>
      <c r="I15" s="6">
        <f t="shared" si="0"/>
        <v>3</v>
      </c>
      <c r="L15" s="39" t="s">
        <v>1082</v>
      </c>
    </row>
    <row r="16" spans="1:122" hidden="1" x14ac:dyDescent="0.35">
      <c r="A16" s="6" t="str">
        <f>Heatmap!F6</f>
        <v>T-DEV-SM</v>
      </c>
      <c r="B16" s="6">
        <v>0</v>
      </c>
      <c r="C16" s="6">
        <v>1</v>
      </c>
      <c r="D16" s="6">
        <v>2</v>
      </c>
      <c r="E16" s="6">
        <v>3</v>
      </c>
      <c r="F16" s="6">
        <f>E16</f>
        <v>3</v>
      </c>
      <c r="G16" s="6">
        <f>F16</f>
        <v>3</v>
      </c>
      <c r="H16" s="6">
        <v>4</v>
      </c>
      <c r="I16" s="6">
        <f>H16</f>
        <v>4</v>
      </c>
      <c r="L16" s="38" t="s">
        <v>1083</v>
      </c>
    </row>
    <row r="17" spans="1:12" hidden="1" x14ac:dyDescent="0.35">
      <c r="A17" s="6" t="str">
        <f>Heatmap!F7</f>
        <v>T-DEV-BLD</v>
      </c>
      <c r="B17" s="6">
        <v>0</v>
      </c>
      <c r="C17" s="6">
        <f>B17</f>
        <v>0</v>
      </c>
      <c r="D17" s="6">
        <v>1</v>
      </c>
      <c r="E17" s="6">
        <v>2</v>
      </c>
      <c r="F17" s="6">
        <f>E17</f>
        <v>2</v>
      </c>
      <c r="G17" s="6">
        <v>3</v>
      </c>
      <c r="H17" s="6">
        <f>G17</f>
        <v>3</v>
      </c>
      <c r="I17" s="6">
        <f>H17</f>
        <v>3</v>
      </c>
      <c r="L17" s="38" t="s">
        <v>896</v>
      </c>
    </row>
    <row r="18" spans="1:12" hidden="1" x14ac:dyDescent="0.35">
      <c r="A18" s="6" t="str">
        <f>Heatmap!F8</f>
        <v>T-DEV-SCM</v>
      </c>
      <c r="B18" s="6">
        <v>0</v>
      </c>
      <c r="C18" s="6">
        <f>B18</f>
        <v>0</v>
      </c>
      <c r="D18" s="6">
        <v>1</v>
      </c>
      <c r="E18" s="6">
        <v>2</v>
      </c>
      <c r="F18" s="6">
        <v>3</v>
      </c>
      <c r="G18" s="6">
        <f>F18</f>
        <v>3</v>
      </c>
      <c r="H18" s="6">
        <v>4</v>
      </c>
      <c r="I18" s="6">
        <f>H18</f>
        <v>4</v>
      </c>
    </row>
    <row r="19" spans="1:12" hidden="1" x14ac:dyDescent="0.35">
      <c r="A19" s="6" t="str">
        <f>Heatmap!F9</f>
        <v>T-DEV-SRC</v>
      </c>
      <c r="B19" s="6">
        <v>0</v>
      </c>
      <c r="C19" s="6">
        <v>1</v>
      </c>
      <c r="D19" s="6">
        <f>C19</f>
        <v>1</v>
      </c>
      <c r="E19" s="6">
        <v>2</v>
      </c>
      <c r="F19" s="6">
        <v>3</v>
      </c>
      <c r="G19" s="6">
        <f>F19</f>
        <v>3</v>
      </c>
      <c r="H19" s="6">
        <v>4</v>
      </c>
      <c r="I19" s="6">
        <f>H19</f>
        <v>4</v>
      </c>
    </row>
    <row r="20" spans="1:12" hidden="1" x14ac:dyDescent="0.35">
      <c r="A20" s="6" t="str">
        <f>Heatmap!F10</f>
        <v>T-DEV-CICD</v>
      </c>
      <c r="B20" s="6">
        <v>0</v>
      </c>
      <c r="C20" s="6">
        <v>1</v>
      </c>
      <c r="D20" s="6">
        <f>C20</f>
        <v>1</v>
      </c>
      <c r="E20" s="6">
        <v>2</v>
      </c>
      <c r="F20" s="6">
        <v>3</v>
      </c>
      <c r="G20" s="6">
        <v>4</v>
      </c>
      <c r="H20" s="6">
        <f>G20</f>
        <v>4</v>
      </c>
      <c r="I20" s="6">
        <f>H20</f>
        <v>4</v>
      </c>
    </row>
    <row r="21" spans="1:12" hidden="1" x14ac:dyDescent="0.35">
      <c r="A21" s="6" t="str">
        <f>Heatmap!F12</f>
        <v>T-CODE-SST</v>
      </c>
      <c r="B21" s="6">
        <v>0</v>
      </c>
      <c r="C21" s="6">
        <f>B21</f>
        <v>0</v>
      </c>
      <c r="D21" s="6">
        <v>1</v>
      </c>
      <c r="E21" s="6">
        <v>2</v>
      </c>
      <c r="F21" s="6">
        <v>3</v>
      </c>
      <c r="G21" s="6">
        <f>F21</f>
        <v>3</v>
      </c>
      <c r="H21" s="6">
        <f>G21</f>
        <v>3</v>
      </c>
      <c r="I21" s="6">
        <v>4</v>
      </c>
    </row>
    <row r="22" spans="1:12" hidden="1" x14ac:dyDescent="0.35">
      <c r="A22" s="6" t="str">
        <f>Heatmap!F13</f>
        <v>T-CODE-SC</v>
      </c>
      <c r="B22" s="6">
        <v>0</v>
      </c>
      <c r="C22" s="6">
        <v>1</v>
      </c>
      <c r="D22" s="6">
        <v>2</v>
      </c>
      <c r="E22" s="6">
        <f>D22</f>
        <v>2</v>
      </c>
      <c r="F22" s="6">
        <v>3</v>
      </c>
      <c r="G22" s="6">
        <f>F22</f>
        <v>3</v>
      </c>
      <c r="H22" s="6">
        <v>4</v>
      </c>
      <c r="I22" s="6">
        <f>H22</f>
        <v>4</v>
      </c>
    </row>
    <row r="23" spans="1:12" hidden="1" x14ac:dyDescent="0.35">
      <c r="A23" s="6" t="str">
        <f>Heatmap!F14</f>
        <v>T-CODE-IMG</v>
      </c>
      <c r="B23" s="6">
        <v>0</v>
      </c>
      <c r="C23" s="6">
        <v>1</v>
      </c>
      <c r="D23" s="6">
        <v>2</v>
      </c>
      <c r="E23" s="6">
        <v>3</v>
      </c>
      <c r="F23" s="6">
        <v>4</v>
      </c>
      <c r="G23" s="6">
        <f>F23</f>
        <v>4</v>
      </c>
      <c r="H23" s="6">
        <f>G23</f>
        <v>4</v>
      </c>
      <c r="I23" s="6">
        <f>H23</f>
        <v>4</v>
      </c>
    </row>
    <row r="24" spans="1:12" hidden="1" x14ac:dyDescent="0.35">
      <c r="A24" s="6" t="str">
        <f>Heatmap!F15</f>
        <v>T-CODE-SECDN</v>
      </c>
      <c r="B24" s="6">
        <v>0</v>
      </c>
      <c r="C24" s="6">
        <v>1</v>
      </c>
      <c r="D24" s="6">
        <v>2</v>
      </c>
      <c r="E24" s="6">
        <v>3</v>
      </c>
      <c r="F24" s="6">
        <f>E24</f>
        <v>3</v>
      </c>
      <c r="G24" s="6">
        <v>4</v>
      </c>
      <c r="H24" s="6">
        <f>G24</f>
        <v>4</v>
      </c>
      <c r="I24" s="6">
        <f>H24</f>
        <v>4</v>
      </c>
    </row>
    <row r="25" spans="1:12" hidden="1" x14ac:dyDescent="0.35">
      <c r="A25" s="6" t="str">
        <f>Heatmap!F16</f>
        <v>T-CODE-DOCKERFS</v>
      </c>
      <c r="B25" s="6">
        <v>0</v>
      </c>
      <c r="C25" s="6">
        <v>1</v>
      </c>
      <c r="D25" s="6">
        <v>2</v>
      </c>
      <c r="E25" s="6">
        <f>D25</f>
        <v>2</v>
      </c>
      <c r="F25" s="6">
        <f>E25</f>
        <v>2</v>
      </c>
      <c r="G25" s="6">
        <f>F25</f>
        <v>2</v>
      </c>
      <c r="H25" s="6">
        <f>G25</f>
        <v>2</v>
      </c>
      <c r="I25" s="6">
        <f>H25</f>
        <v>2</v>
      </c>
    </row>
    <row r="26" spans="1:12" hidden="1" x14ac:dyDescent="0.35">
      <c r="A26" s="6" t="str">
        <f>Heatmap!F17</f>
        <v>T-PREPROD-DAST</v>
      </c>
      <c r="B26" s="6">
        <v>0</v>
      </c>
      <c r="C26" s="6">
        <f>B26</f>
        <v>0</v>
      </c>
      <c r="D26" s="6">
        <f>C26</f>
        <v>0</v>
      </c>
      <c r="E26" s="6">
        <v>1</v>
      </c>
      <c r="F26" s="6">
        <v>2</v>
      </c>
      <c r="G26" s="6">
        <f>F26</f>
        <v>2</v>
      </c>
      <c r="H26" s="6">
        <v>3</v>
      </c>
      <c r="I26" s="6">
        <v>4</v>
      </c>
    </row>
    <row r="27" spans="1:12" hidden="1" x14ac:dyDescent="0.35">
      <c r="A27" s="6" t="str">
        <f>Heatmap!F18</f>
        <v>T-PREPROD-PENTEST</v>
      </c>
      <c r="B27" s="6">
        <v>0</v>
      </c>
      <c r="C27" s="6">
        <v>1</v>
      </c>
      <c r="D27" s="6">
        <v>2</v>
      </c>
      <c r="E27" s="6">
        <f>D27</f>
        <v>2</v>
      </c>
      <c r="F27" s="6">
        <f>E27</f>
        <v>2</v>
      </c>
      <c r="G27" s="6">
        <f>F27</f>
        <v>2</v>
      </c>
      <c r="H27" s="6">
        <f>G27</f>
        <v>2</v>
      </c>
      <c r="I27" s="6">
        <f>H27</f>
        <v>2</v>
      </c>
    </row>
    <row r="28" spans="1:12" hidden="1" x14ac:dyDescent="0.35">
      <c r="A28" s="6" t="str">
        <f>Heatmap!F19</f>
        <v>T-PREPROD-SECTEST</v>
      </c>
      <c r="B28" s="6">
        <v>0</v>
      </c>
      <c r="C28" s="6">
        <v>1</v>
      </c>
      <c r="D28" s="6">
        <v>2</v>
      </c>
      <c r="E28" s="6">
        <f>D28</f>
        <v>2</v>
      </c>
      <c r="F28" s="6">
        <f>E28</f>
        <v>2</v>
      </c>
      <c r="G28" s="6">
        <f>F28</f>
        <v>2</v>
      </c>
      <c r="H28" s="6">
        <v>3</v>
      </c>
      <c r="I28" s="6">
        <f>H28</f>
        <v>3</v>
      </c>
    </row>
    <row r="29" spans="1:12" hidden="1" x14ac:dyDescent="0.35">
      <c r="A29" s="6" t="str">
        <f>Heatmap!F20</f>
        <v>T-PREPROD-MANSEC</v>
      </c>
      <c r="B29" s="6">
        <v>0</v>
      </c>
      <c r="C29" s="6">
        <f>B29</f>
        <v>0</v>
      </c>
      <c r="D29" s="6">
        <v>1</v>
      </c>
      <c r="E29" s="6">
        <v>2</v>
      </c>
      <c r="F29" s="6">
        <f>E29</f>
        <v>2</v>
      </c>
      <c r="G29" s="6">
        <f>F29</f>
        <v>2</v>
      </c>
      <c r="H29" s="6">
        <f t="shared" ref="H29:H36" si="1">G29</f>
        <v>2</v>
      </c>
      <c r="I29" s="6">
        <f>H29</f>
        <v>2</v>
      </c>
    </row>
    <row r="30" spans="1:12" hidden="1" x14ac:dyDescent="0.35">
      <c r="A30" s="6" t="str">
        <f>Heatmap!F22</f>
        <v>T-PROD-SM</v>
      </c>
      <c r="B30" s="6">
        <v>0</v>
      </c>
      <c r="C30" s="6">
        <v>1</v>
      </c>
      <c r="D30" s="6">
        <v>2</v>
      </c>
      <c r="E30" s="6">
        <v>3</v>
      </c>
      <c r="F30" s="6">
        <f>E30</f>
        <v>3</v>
      </c>
      <c r="G30" s="6">
        <v>4</v>
      </c>
      <c r="H30" s="6">
        <f t="shared" si="1"/>
        <v>4</v>
      </c>
      <c r="I30" s="6">
        <f>H30</f>
        <v>4</v>
      </c>
    </row>
    <row r="31" spans="1:12" hidden="1" x14ac:dyDescent="0.35">
      <c r="A31" s="6" t="str">
        <f>Heatmap!F24</f>
        <v>T-PROD-PENTEST</v>
      </c>
      <c r="B31" s="6">
        <v>0</v>
      </c>
      <c r="C31" s="6">
        <f>B31</f>
        <v>0</v>
      </c>
      <c r="D31" s="6">
        <v>1</v>
      </c>
      <c r="E31" s="6">
        <v>2</v>
      </c>
      <c r="F31" s="6">
        <f>E31</f>
        <v>2</v>
      </c>
      <c r="G31" s="6">
        <f>F31</f>
        <v>2</v>
      </c>
      <c r="H31" s="6">
        <f t="shared" si="1"/>
        <v>2</v>
      </c>
      <c r="I31" s="6">
        <f>H31</f>
        <v>2</v>
      </c>
    </row>
    <row r="32" spans="1:12" hidden="1" x14ac:dyDescent="0.35">
      <c r="A32" s="6" t="str">
        <f>Heatmap!F25</f>
        <v>T-PROD-ACCESS</v>
      </c>
      <c r="B32" s="6">
        <v>0</v>
      </c>
      <c r="C32" s="6">
        <v>1</v>
      </c>
      <c r="D32" s="6">
        <f>C32</f>
        <v>1</v>
      </c>
      <c r="E32" s="6">
        <v>2</v>
      </c>
      <c r="F32" s="6">
        <v>3</v>
      </c>
      <c r="G32" s="6">
        <f>F32</f>
        <v>3</v>
      </c>
      <c r="H32" s="6">
        <f t="shared" si="1"/>
        <v>3</v>
      </c>
      <c r="I32" s="6">
        <v>4</v>
      </c>
    </row>
    <row r="33" spans="1:9" hidden="1" x14ac:dyDescent="0.35">
      <c r="A33" s="6" t="str">
        <f>Heatmap!F26</f>
        <v>T-PROD-NETWORK</v>
      </c>
      <c r="B33" s="6">
        <v>0</v>
      </c>
      <c r="C33" s="6">
        <v>1</v>
      </c>
      <c r="D33" s="6">
        <v>2</v>
      </c>
      <c r="E33" s="6">
        <v>3</v>
      </c>
      <c r="F33" s="6">
        <f>E33</f>
        <v>3</v>
      </c>
      <c r="G33" s="6">
        <f>F33</f>
        <v>3</v>
      </c>
      <c r="H33" s="6">
        <f t="shared" si="1"/>
        <v>3</v>
      </c>
      <c r="I33" s="6">
        <f>H33</f>
        <v>3</v>
      </c>
    </row>
    <row r="34" spans="1:9" hidden="1" x14ac:dyDescent="0.35">
      <c r="A34" s="6" t="str">
        <f>Heatmap!F27</f>
        <v>T-PROD-RUN</v>
      </c>
      <c r="B34" s="6">
        <v>0</v>
      </c>
      <c r="C34" s="6">
        <f>B34</f>
        <v>0</v>
      </c>
      <c r="D34" s="6">
        <v>2</v>
      </c>
      <c r="E34" s="6">
        <f>D34</f>
        <v>2</v>
      </c>
      <c r="F34" s="6">
        <v>3</v>
      </c>
      <c r="G34" s="6">
        <f>F34</f>
        <v>3</v>
      </c>
      <c r="H34" s="6">
        <f t="shared" si="1"/>
        <v>3</v>
      </c>
      <c r="I34" s="6">
        <f>H34</f>
        <v>3</v>
      </c>
    </row>
    <row r="35" spans="1:9" hidden="1" x14ac:dyDescent="0.35">
      <c r="A35" s="6" t="str">
        <f>Heatmap!F28</f>
        <v>T-PROD-VULN</v>
      </c>
      <c r="B35" s="6">
        <v>0</v>
      </c>
      <c r="C35" s="6">
        <f>B35</f>
        <v>0</v>
      </c>
      <c r="D35" s="6">
        <v>1</v>
      </c>
      <c r="E35" s="6">
        <v>2</v>
      </c>
      <c r="F35" s="6">
        <f>E35</f>
        <v>2</v>
      </c>
      <c r="G35" s="6">
        <v>3</v>
      </c>
      <c r="H35" s="6">
        <f t="shared" si="1"/>
        <v>3</v>
      </c>
      <c r="I35" s="6">
        <v>4</v>
      </c>
    </row>
    <row r="36" spans="1:9" hidden="1" x14ac:dyDescent="0.35">
      <c r="A36" s="6" t="str">
        <f>Heatmap!F29</f>
        <v>T-PROD-EVENTS</v>
      </c>
      <c r="B36" s="6">
        <v>0</v>
      </c>
      <c r="C36" s="6">
        <f>B36</f>
        <v>0</v>
      </c>
      <c r="D36" s="6">
        <v>2</v>
      </c>
      <c r="E36" s="6">
        <v>3</v>
      </c>
      <c r="F36" s="6">
        <f>E36</f>
        <v>3</v>
      </c>
      <c r="G36" s="6">
        <f>F36</f>
        <v>3</v>
      </c>
      <c r="H36" s="6">
        <f t="shared" si="1"/>
        <v>3</v>
      </c>
      <c r="I36" s="6">
        <f t="shared" ref="I36:I43" si="2">H36</f>
        <v>3</v>
      </c>
    </row>
    <row r="37" spans="1:9" hidden="1" x14ac:dyDescent="0.35">
      <c r="A37" s="6" t="str">
        <f>Heatmap!F30</f>
        <v>P-EDU-AWR</v>
      </c>
      <c r="B37" s="6">
        <v>0</v>
      </c>
      <c r="C37" s="6">
        <v>1</v>
      </c>
      <c r="D37" s="6">
        <f>C37</f>
        <v>1</v>
      </c>
      <c r="E37" s="6">
        <v>2</v>
      </c>
      <c r="F37" s="6">
        <f>E37</f>
        <v>2</v>
      </c>
      <c r="G37" s="6">
        <v>3</v>
      </c>
      <c r="H37" s="6">
        <v>4</v>
      </c>
      <c r="I37" s="6">
        <f t="shared" si="2"/>
        <v>4</v>
      </c>
    </row>
    <row r="38" spans="1:9" hidden="1" x14ac:dyDescent="0.35">
      <c r="A38" s="6" t="str">
        <f>Heatmap!F31</f>
        <v>P-EDU-KB</v>
      </c>
      <c r="B38" s="6">
        <v>0</v>
      </c>
      <c r="C38" s="6">
        <v>1</v>
      </c>
      <c r="D38" s="6">
        <f>C38</f>
        <v>1</v>
      </c>
      <c r="E38" s="6">
        <v>2</v>
      </c>
      <c r="F38" s="6">
        <v>3</v>
      </c>
      <c r="G38" s="6">
        <v>4</v>
      </c>
      <c r="H38" s="6">
        <f>G38</f>
        <v>4</v>
      </c>
      <c r="I38" s="6">
        <f t="shared" si="2"/>
        <v>4</v>
      </c>
    </row>
    <row r="39" spans="1:9" hidden="1" x14ac:dyDescent="0.35">
      <c r="A39" s="6" t="str">
        <f>Heatmap!F32</f>
        <v>P-REQ-TM</v>
      </c>
      <c r="B39" s="6">
        <v>0</v>
      </c>
      <c r="C39" s="6">
        <f>B39</f>
        <v>0</v>
      </c>
      <c r="D39" s="6">
        <v>1</v>
      </c>
      <c r="E39" s="6">
        <v>2</v>
      </c>
      <c r="F39" s="6">
        <v>3</v>
      </c>
      <c r="G39" s="6">
        <v>4</v>
      </c>
      <c r="H39" s="6">
        <f>G39</f>
        <v>4</v>
      </c>
      <c r="I39" s="6">
        <f t="shared" si="2"/>
        <v>4</v>
      </c>
    </row>
    <row r="40" spans="1:9" hidden="1" x14ac:dyDescent="0.35">
      <c r="A40" s="6" t="str">
        <f>Heatmap!F33</f>
        <v>P-REQ-RD</v>
      </c>
      <c r="B40" s="6">
        <v>0</v>
      </c>
      <c r="C40" s="6">
        <v>1</v>
      </c>
      <c r="D40" s="6">
        <v>2</v>
      </c>
      <c r="E40" s="6">
        <f>D40</f>
        <v>2</v>
      </c>
      <c r="F40" s="6">
        <v>3</v>
      </c>
      <c r="G40" s="6">
        <f>F40</f>
        <v>3</v>
      </c>
      <c r="H40" s="6">
        <f>G40</f>
        <v>3</v>
      </c>
      <c r="I40" s="6">
        <f t="shared" si="2"/>
        <v>3</v>
      </c>
    </row>
    <row r="41" spans="1:9" hidden="1" x14ac:dyDescent="0.35">
      <c r="A41" s="6" t="str">
        <f>Heatmap!F34</f>
        <v>P-REQ-CR</v>
      </c>
      <c r="B41" s="6">
        <v>0</v>
      </c>
      <c r="C41" s="6">
        <v>1</v>
      </c>
      <c r="D41" s="6">
        <v>2</v>
      </c>
      <c r="E41" s="6">
        <f>D41</f>
        <v>2</v>
      </c>
      <c r="F41" s="6">
        <f>E41</f>
        <v>2</v>
      </c>
      <c r="G41" s="6">
        <v>3</v>
      </c>
      <c r="H41" s="6">
        <v>4</v>
      </c>
      <c r="I41" s="6">
        <f t="shared" si="2"/>
        <v>4</v>
      </c>
    </row>
    <row r="42" spans="1:9" hidden="1" x14ac:dyDescent="0.35">
      <c r="A42" s="6" t="str">
        <f>Heatmap!F35</f>
        <v>P-REQ-STDR-App</v>
      </c>
      <c r="B42" s="6">
        <v>0</v>
      </c>
      <c r="C42" s="6">
        <f>B42</f>
        <v>0</v>
      </c>
      <c r="D42" s="6">
        <f>C42</f>
        <v>0</v>
      </c>
      <c r="E42" s="6">
        <f>D42</f>
        <v>0</v>
      </c>
      <c r="F42" s="6">
        <f>E42</f>
        <v>0</v>
      </c>
      <c r="G42" s="6">
        <f>F42</f>
        <v>0</v>
      </c>
      <c r="H42" s="6">
        <f>G42</f>
        <v>0</v>
      </c>
      <c r="I42" s="6">
        <f t="shared" si="2"/>
        <v>0</v>
      </c>
    </row>
    <row r="43" spans="1:9" hidden="1" x14ac:dyDescent="0.35">
      <c r="A43" s="6" t="str">
        <f>Heatmap!F36</f>
        <v>P-REQ-STDR-Infr</v>
      </c>
      <c r="B43" s="6">
        <v>0</v>
      </c>
      <c r="C43" s="6">
        <v>1</v>
      </c>
      <c r="D43" s="6">
        <v>2</v>
      </c>
      <c r="E43" s="6">
        <v>3</v>
      </c>
      <c r="F43" s="6">
        <f>E43</f>
        <v>3</v>
      </c>
      <c r="G43" s="6">
        <v>4</v>
      </c>
      <c r="H43" s="6">
        <f>G43</f>
        <v>4</v>
      </c>
      <c r="I43" s="6">
        <f t="shared" si="2"/>
        <v>4</v>
      </c>
    </row>
    <row r="44" spans="1:9" hidden="1" x14ac:dyDescent="0.35">
      <c r="A44" s="6" t="str">
        <f>Heatmap!F37</f>
        <v>P-DEFECT-MNG</v>
      </c>
      <c r="B44" s="6">
        <v>0</v>
      </c>
      <c r="C44" s="6">
        <f>B44</f>
        <v>0</v>
      </c>
      <c r="D44" s="6">
        <v>1</v>
      </c>
      <c r="E44" s="6">
        <v>2</v>
      </c>
      <c r="F44" s="6">
        <v>3</v>
      </c>
      <c r="G44" s="6">
        <f>F44</f>
        <v>3</v>
      </c>
      <c r="H44" s="6">
        <f>G44</f>
        <v>3</v>
      </c>
      <c r="I44" s="6">
        <v>4</v>
      </c>
    </row>
    <row r="45" spans="1:9" hidden="1" x14ac:dyDescent="0.35">
      <c r="A45" s="6" t="str">
        <f>Heatmap!F38</f>
        <v>P-DEFECT-CNS</v>
      </c>
      <c r="B45" s="6">
        <v>0</v>
      </c>
      <c r="C45" s="6">
        <f>B45</f>
        <v>0</v>
      </c>
      <c r="D45" s="6">
        <f>C45</f>
        <v>0</v>
      </c>
      <c r="E45" s="6">
        <v>1</v>
      </c>
      <c r="F45" s="6">
        <v>2</v>
      </c>
      <c r="G45" s="6">
        <v>3</v>
      </c>
      <c r="H45" s="6">
        <v>4</v>
      </c>
      <c r="I45" s="6">
        <f>H45</f>
        <v>4</v>
      </c>
    </row>
    <row r="46" spans="1:9" hidden="1" x14ac:dyDescent="0.35">
      <c r="A46" s="6" t="str">
        <f>Heatmap!F39</f>
        <v>P-MET-SET</v>
      </c>
      <c r="B46" s="6">
        <v>0</v>
      </c>
      <c r="C46" s="6">
        <f>B46</f>
        <v>0</v>
      </c>
      <c r="D46" s="6">
        <f>C46</f>
        <v>0</v>
      </c>
      <c r="E46" s="6">
        <v>2</v>
      </c>
      <c r="F46" s="6">
        <v>3</v>
      </c>
      <c r="G46" s="6">
        <f>F46</f>
        <v>3</v>
      </c>
      <c r="H46" s="6">
        <f>G46</f>
        <v>3</v>
      </c>
      <c r="I46" s="6">
        <f>H46</f>
        <v>3</v>
      </c>
    </row>
    <row r="47" spans="1:9" hidden="1" x14ac:dyDescent="0.35">
      <c r="A47" s="6" t="str">
        <f>Heatmap!F40</f>
        <v>P-MET-EX</v>
      </c>
      <c r="B47" s="6">
        <v>0</v>
      </c>
      <c r="C47" s="6">
        <f>B47</f>
        <v>0</v>
      </c>
      <c r="D47" s="6">
        <f>C47</f>
        <v>0</v>
      </c>
      <c r="E47" s="6">
        <v>2</v>
      </c>
      <c r="F47" s="6">
        <v>3</v>
      </c>
      <c r="G47" s="6">
        <f>F47</f>
        <v>3</v>
      </c>
      <c r="H47" s="6">
        <v>4</v>
      </c>
      <c r="I47" s="6">
        <f>H47</f>
        <v>4</v>
      </c>
    </row>
    <row r="48" spans="1:9" hidden="1" x14ac:dyDescent="0.35">
      <c r="A48" s="6" t="str">
        <f>Heatmap!F41</f>
        <v>P-ROLE-SC</v>
      </c>
      <c r="B48" s="6">
        <v>0</v>
      </c>
      <c r="C48" s="6">
        <v>1</v>
      </c>
      <c r="D48" s="6">
        <f>C48</f>
        <v>1</v>
      </c>
      <c r="E48" s="6">
        <v>2</v>
      </c>
      <c r="F48" s="6">
        <v>3</v>
      </c>
      <c r="G48" s="6">
        <f>F48</f>
        <v>3</v>
      </c>
      <c r="H48" s="6">
        <f>G48</f>
        <v>3</v>
      </c>
      <c r="I48" s="6">
        <v>4</v>
      </c>
    </row>
    <row r="49" spans="1:9" hidden="1" x14ac:dyDescent="0.35">
      <c r="A49" s="6" t="str">
        <f>Heatmap!F42</f>
        <v>P-ROLE-RESP</v>
      </c>
      <c r="B49" s="6">
        <v>0</v>
      </c>
      <c r="C49" s="6">
        <v>1</v>
      </c>
      <c r="D49" s="6">
        <f>C49</f>
        <v>1</v>
      </c>
      <c r="E49" s="6">
        <v>2</v>
      </c>
      <c r="F49" s="6">
        <v>3</v>
      </c>
      <c r="G49" s="6">
        <f>F49</f>
        <v>3</v>
      </c>
      <c r="H49" s="6">
        <f>G49</f>
        <v>3</v>
      </c>
      <c r="I49" s="6">
        <f>H49</f>
        <v>3</v>
      </c>
    </row>
    <row r="50" spans="1:9" hidden="1" x14ac:dyDescent="0.35">
      <c r="A50" s="73"/>
      <c r="B50" s="8"/>
      <c r="C50" s="73"/>
      <c r="D50" s="8"/>
      <c r="E50" s="8"/>
      <c r="F50" s="8"/>
      <c r="G50" s="8"/>
      <c r="H50" s="8"/>
      <c r="I50" s="8"/>
    </row>
    <row r="51" spans="1:9" hidden="1" x14ac:dyDescent="0.35">
      <c r="A51" s="73"/>
      <c r="B51" s="8"/>
      <c r="C51" s="73"/>
      <c r="D51" s="8"/>
      <c r="E51" s="8"/>
      <c r="F51" s="8"/>
      <c r="G51" s="8"/>
      <c r="H51" s="8"/>
      <c r="I51" s="8"/>
    </row>
    <row r="52" spans="1:9" hidden="1" x14ac:dyDescent="0.35">
      <c r="A52" s="73"/>
      <c r="B52" s="8"/>
      <c r="C52" s="73"/>
      <c r="D52" s="8"/>
      <c r="E52" s="8"/>
      <c r="F52" s="8"/>
      <c r="G52" s="8"/>
      <c r="H52" s="8"/>
      <c r="I52" s="8"/>
    </row>
    <row r="53" spans="1:9" hidden="1" x14ac:dyDescent="0.35">
      <c r="A53" s="73"/>
      <c r="B53" s="8"/>
      <c r="C53" s="73"/>
      <c r="D53" s="8"/>
      <c r="E53" s="8"/>
      <c r="F53" s="8"/>
      <c r="G53" s="8"/>
      <c r="H53" s="8"/>
      <c r="I53" s="8"/>
    </row>
    <row r="54" spans="1:9" x14ac:dyDescent="0.35">
      <c r="A54"/>
      <c r="B54"/>
      <c r="C54"/>
    </row>
    <row r="55" spans="1:9" ht="67.5" customHeight="1" x14ac:dyDescent="0.35">
      <c r="A55"/>
      <c r="B55"/>
      <c r="C55"/>
    </row>
    <row r="56" spans="1:9" x14ac:dyDescent="0.35">
      <c r="A56" s="60"/>
      <c r="B56" s="64" t="s">
        <v>1042</v>
      </c>
      <c r="C56" s="63" t="s">
        <v>1020</v>
      </c>
      <c r="D56" s="65" t="s">
        <v>995</v>
      </c>
      <c r="E56" s="66" t="s">
        <v>965</v>
      </c>
      <c r="F56" s="67" t="s">
        <v>944</v>
      </c>
      <c r="G56" s="68" t="s">
        <v>932</v>
      </c>
      <c r="H56" s="69" t="s">
        <v>1398</v>
      </c>
      <c r="I56" s="70" t="s">
        <v>914</v>
      </c>
    </row>
    <row r="57" spans="1:9" x14ac:dyDescent="0.35">
      <c r="A57" s="71" t="str">
        <f>Heatmap!F3</f>
        <v>T-ADI-DEP</v>
      </c>
      <c r="B57" s="60" t="s">
        <v>1043</v>
      </c>
      <c r="C57" s="60"/>
      <c r="D57" s="60" t="s">
        <v>996</v>
      </c>
      <c r="E57" s="60" t="s">
        <v>966</v>
      </c>
      <c r="F57" s="60" t="s">
        <v>945</v>
      </c>
      <c r="G57" s="60"/>
      <c r="H57" s="60" t="s">
        <v>1081</v>
      </c>
      <c r="I57" s="60"/>
    </row>
    <row r="58" spans="1:9" x14ac:dyDescent="0.35">
      <c r="A58" s="71" t="str">
        <f>Heatmap!F4</f>
        <v>T-ADI-ART</v>
      </c>
      <c r="B58" s="60" t="s">
        <v>1044</v>
      </c>
      <c r="C58" s="60" t="s">
        <v>1021</v>
      </c>
      <c r="D58" s="60"/>
      <c r="E58" s="60" t="s">
        <v>967</v>
      </c>
      <c r="F58" s="60" t="s">
        <v>946</v>
      </c>
      <c r="G58" s="60" t="s">
        <v>1082</v>
      </c>
      <c r="H58" s="60"/>
      <c r="I58" s="60"/>
    </row>
    <row r="59" spans="1:9" x14ac:dyDescent="0.35">
      <c r="A59" s="71" t="str">
        <f>Heatmap!F5</f>
        <v>T-DEV-COMP</v>
      </c>
      <c r="B59" s="60" t="s">
        <v>1045</v>
      </c>
      <c r="C59" s="60" t="s">
        <v>1022</v>
      </c>
      <c r="D59" s="60"/>
      <c r="E59" s="60" t="s">
        <v>997</v>
      </c>
      <c r="F59" s="60"/>
      <c r="G59" s="60"/>
      <c r="H59" s="60"/>
      <c r="I59" s="60"/>
    </row>
    <row r="60" spans="1:9" x14ac:dyDescent="0.35">
      <c r="A60" s="71" t="str">
        <f>Heatmap!F6</f>
        <v>T-DEV-SM</v>
      </c>
      <c r="B60" s="60" t="s">
        <v>1046</v>
      </c>
      <c r="C60" s="60" t="s">
        <v>1023</v>
      </c>
      <c r="D60" s="60" t="s">
        <v>998</v>
      </c>
      <c r="E60" s="60" t="s">
        <v>969</v>
      </c>
      <c r="F60" s="60"/>
      <c r="G60" s="60"/>
      <c r="H60" s="60" t="s">
        <v>922</v>
      </c>
      <c r="I60" s="60"/>
    </row>
    <row r="61" spans="1:9" x14ac:dyDescent="0.35">
      <c r="A61" s="71" t="str">
        <f>Heatmap!F7</f>
        <v>T-DEV-BLD</v>
      </c>
      <c r="B61" s="60" t="s">
        <v>1047</v>
      </c>
      <c r="C61" s="60"/>
      <c r="D61" s="60" t="s">
        <v>999</v>
      </c>
      <c r="E61" s="60" t="s">
        <v>970</v>
      </c>
      <c r="F61" s="60"/>
      <c r="G61" s="60" t="s">
        <v>933</v>
      </c>
      <c r="H61" s="60" t="s">
        <v>1083</v>
      </c>
      <c r="I61" s="60"/>
    </row>
    <row r="62" spans="1:9" x14ac:dyDescent="0.35">
      <c r="A62" s="71" t="str">
        <f>Heatmap!F8</f>
        <v>T-DEV-SCM</v>
      </c>
      <c r="B62" s="60" t="s">
        <v>1048</v>
      </c>
      <c r="C62" s="60"/>
      <c r="D62" s="60" t="s">
        <v>1000</v>
      </c>
      <c r="E62" s="60" t="s">
        <v>971</v>
      </c>
      <c r="F62" s="60" t="s">
        <v>947</v>
      </c>
      <c r="G62" s="60"/>
      <c r="H62" s="60" t="s">
        <v>923</v>
      </c>
      <c r="I62" s="60"/>
    </row>
    <row r="63" spans="1:9" x14ac:dyDescent="0.35">
      <c r="A63" s="71" t="str">
        <f>Heatmap!F9</f>
        <v>T-DEV-SRC</v>
      </c>
      <c r="B63" s="60" t="s">
        <v>1049</v>
      </c>
      <c r="C63" s="60" t="s">
        <v>1024</v>
      </c>
      <c r="D63" s="60"/>
      <c r="E63" s="60" t="s">
        <v>972</v>
      </c>
      <c r="F63" s="60" t="s">
        <v>948</v>
      </c>
      <c r="G63" s="60"/>
      <c r="H63" s="60" t="s">
        <v>924</v>
      </c>
      <c r="I63" s="60"/>
    </row>
    <row r="64" spans="1:9" x14ac:dyDescent="0.35">
      <c r="A64" s="71" t="str">
        <f>Heatmap!F10</f>
        <v>T-DEV-CICD</v>
      </c>
      <c r="B64" s="60" t="s">
        <v>1050</v>
      </c>
      <c r="C64" s="60" t="s">
        <v>1025</v>
      </c>
      <c r="D64" s="60"/>
      <c r="E64" s="60" t="s">
        <v>973</v>
      </c>
      <c r="F64" s="60" t="s">
        <v>949</v>
      </c>
      <c r="G64" s="60" t="s">
        <v>934</v>
      </c>
      <c r="H64" s="60"/>
      <c r="I64" s="60"/>
    </row>
    <row r="65" spans="1:9" x14ac:dyDescent="0.35">
      <c r="A65" s="71" t="str">
        <f>Heatmap!F11</f>
        <v>T-CODE-SPC</v>
      </c>
      <c r="B65" s="60" t="s">
        <v>2022</v>
      </c>
      <c r="C65" s="60"/>
      <c r="D65" s="60" t="s">
        <v>2021</v>
      </c>
      <c r="E65" s="60"/>
      <c r="F65" s="60" t="s">
        <v>2023</v>
      </c>
      <c r="G65" s="60" t="s">
        <v>2024</v>
      </c>
      <c r="H65" s="60"/>
      <c r="I65" s="60" t="s">
        <v>2025</v>
      </c>
    </row>
    <row r="66" spans="1:9" x14ac:dyDescent="0.35">
      <c r="A66" s="71" t="str">
        <f>Heatmap!F12</f>
        <v>T-CODE-SST</v>
      </c>
      <c r="B66" s="60" t="s">
        <v>1051</v>
      </c>
      <c r="C66" s="60"/>
      <c r="D66" s="60" t="s">
        <v>1001</v>
      </c>
      <c r="E66" s="60" t="s">
        <v>974</v>
      </c>
      <c r="F66" s="60" t="s">
        <v>950</v>
      </c>
      <c r="G66" s="60"/>
      <c r="H66" s="60"/>
      <c r="I66" s="60" t="s">
        <v>915</v>
      </c>
    </row>
    <row r="67" spans="1:9" x14ac:dyDescent="0.35">
      <c r="A67" s="71" t="str">
        <f>Heatmap!F13</f>
        <v>T-CODE-SC</v>
      </c>
      <c r="B67" s="60" t="s">
        <v>1052</v>
      </c>
      <c r="C67" s="60" t="s">
        <v>1026</v>
      </c>
      <c r="D67" s="60" t="s">
        <v>1002</v>
      </c>
      <c r="E67" s="60"/>
      <c r="F67" s="60" t="s">
        <v>951</v>
      </c>
      <c r="G67" s="60"/>
      <c r="H67" s="60" t="s">
        <v>925</v>
      </c>
      <c r="I67" s="60"/>
    </row>
    <row r="68" spans="1:9" x14ac:dyDescent="0.35">
      <c r="A68" s="71" t="str">
        <f>Heatmap!F14</f>
        <v>T-CODE-IMG</v>
      </c>
      <c r="B68" s="60" t="s">
        <v>1053</v>
      </c>
      <c r="C68" s="60" t="s">
        <v>1027</v>
      </c>
      <c r="D68" s="60" t="s">
        <v>1003</v>
      </c>
      <c r="E68" s="60" t="s">
        <v>975</v>
      </c>
      <c r="F68" s="60" t="s">
        <v>952</v>
      </c>
      <c r="G68" s="60"/>
      <c r="H68" s="60"/>
      <c r="I68" s="60"/>
    </row>
    <row r="69" spans="1:9" x14ac:dyDescent="0.35">
      <c r="A69" s="71" t="str">
        <f>Heatmap!F15</f>
        <v>T-CODE-SECDN</v>
      </c>
      <c r="B69" s="60" t="s">
        <v>1054</v>
      </c>
      <c r="C69" s="60" t="s">
        <v>1028</v>
      </c>
      <c r="D69" s="60" t="s">
        <v>1004</v>
      </c>
      <c r="E69" s="60" t="s">
        <v>976</v>
      </c>
      <c r="F69" s="60"/>
      <c r="G69" s="60" t="s">
        <v>935</v>
      </c>
      <c r="H69" s="60"/>
      <c r="I69" s="60"/>
    </row>
    <row r="70" spans="1:9" x14ac:dyDescent="0.35">
      <c r="A70" s="71" t="str">
        <f>Heatmap!F16</f>
        <v>T-CODE-DOCKERFS</v>
      </c>
      <c r="B70" s="60" t="s">
        <v>1055</v>
      </c>
      <c r="C70" s="60" t="s">
        <v>1029</v>
      </c>
      <c r="D70" s="60" t="s">
        <v>1005</v>
      </c>
      <c r="E70" s="60"/>
      <c r="F70" s="60"/>
      <c r="G70" s="60"/>
      <c r="H70" s="60"/>
      <c r="I70" s="60"/>
    </row>
    <row r="71" spans="1:9" x14ac:dyDescent="0.35">
      <c r="A71" s="71" t="str">
        <f>Heatmap!F17</f>
        <v>T-PREPROD-DAST</v>
      </c>
      <c r="B71" s="60" t="s">
        <v>1056</v>
      </c>
      <c r="C71" s="60"/>
      <c r="D71" s="60"/>
      <c r="E71" s="60" t="s">
        <v>977</v>
      </c>
      <c r="F71" s="60" t="s">
        <v>953</v>
      </c>
      <c r="G71" s="60" t="s">
        <v>926</v>
      </c>
      <c r="H71" s="60" t="s">
        <v>916</v>
      </c>
      <c r="I71" s="8"/>
    </row>
    <row r="72" spans="1:9" x14ac:dyDescent="0.35">
      <c r="A72" s="71" t="str">
        <f>Heatmap!F18</f>
        <v>T-PREPROD-PENTEST</v>
      </c>
      <c r="B72" s="60" t="s">
        <v>1057</v>
      </c>
      <c r="C72" s="60" t="s">
        <v>1030</v>
      </c>
      <c r="D72" s="60" t="s">
        <v>1006</v>
      </c>
      <c r="E72" s="60"/>
      <c r="F72" s="60"/>
      <c r="H72" s="60" t="s">
        <v>1084</v>
      </c>
      <c r="I72" s="60"/>
    </row>
    <row r="73" spans="1:9" x14ac:dyDescent="0.35">
      <c r="A73" s="71" t="str">
        <f>Heatmap!F21</f>
        <v>T-PREPROD-VULN</v>
      </c>
      <c r="B73" s="60" t="s">
        <v>1085</v>
      </c>
      <c r="C73" s="60"/>
      <c r="D73" s="60" t="s">
        <v>1086</v>
      </c>
      <c r="F73" s="60" t="s">
        <v>1087</v>
      </c>
      <c r="G73" s="60" t="s">
        <v>1088</v>
      </c>
      <c r="H73" s="60"/>
      <c r="I73" s="60" t="s">
        <v>1089</v>
      </c>
    </row>
    <row r="74" spans="1:9" x14ac:dyDescent="0.35">
      <c r="A74" s="71" t="str">
        <f>Heatmap!F19</f>
        <v>T-PREPROD-SECTEST</v>
      </c>
      <c r="B74" s="60" t="s">
        <v>1058</v>
      </c>
      <c r="C74" s="60" t="s">
        <v>1031</v>
      </c>
      <c r="D74" s="60" t="s">
        <v>1007</v>
      </c>
      <c r="E74" s="60"/>
      <c r="F74" s="60"/>
      <c r="G74" s="60"/>
      <c r="H74" s="60" t="s">
        <v>927</v>
      </c>
      <c r="I74" s="60"/>
    </row>
    <row r="75" spans="1:9" x14ac:dyDescent="0.35">
      <c r="A75" s="71" t="str">
        <f>Heatmap!F20</f>
        <v>T-PREPROD-MANSEC</v>
      </c>
      <c r="B75" s="60" t="s">
        <v>1059</v>
      </c>
      <c r="C75" s="60"/>
      <c r="D75" s="60" t="s">
        <v>1008</v>
      </c>
      <c r="E75" s="60" t="s">
        <v>978</v>
      </c>
      <c r="F75" s="60"/>
      <c r="G75" s="60"/>
      <c r="H75" s="60"/>
      <c r="I75" s="60"/>
    </row>
    <row r="76" spans="1:9" x14ac:dyDescent="0.35">
      <c r="A76" s="71" t="str">
        <f>Heatmap!F22</f>
        <v>T-PROD-SM</v>
      </c>
      <c r="B76" s="60" t="s">
        <v>1060</v>
      </c>
      <c r="C76" s="60" t="s">
        <v>1032</v>
      </c>
      <c r="D76" s="60" t="s">
        <v>1009</v>
      </c>
      <c r="E76" s="60" t="s">
        <v>979</v>
      </c>
      <c r="F76" s="60"/>
      <c r="G76" s="60" t="s">
        <v>936</v>
      </c>
      <c r="H76" s="60"/>
      <c r="I76" s="60"/>
    </row>
    <row r="77" spans="1:9" x14ac:dyDescent="0.35">
      <c r="A77" s="71" t="str">
        <f>Heatmap!F23</f>
        <v>T-PROD-DAST</v>
      </c>
      <c r="B77" s="60" t="s">
        <v>1090</v>
      </c>
      <c r="C77" s="60"/>
      <c r="D77" s="60"/>
      <c r="E77" s="8"/>
      <c r="F77" s="60" t="s">
        <v>1091</v>
      </c>
      <c r="G77" s="60" t="s">
        <v>1092</v>
      </c>
      <c r="H77" s="60" t="s">
        <v>1093</v>
      </c>
      <c r="I77" s="60" t="s">
        <v>1094</v>
      </c>
    </row>
    <row r="78" spans="1:9" x14ac:dyDescent="0.35">
      <c r="A78" s="71" t="str">
        <f>Heatmap!F24</f>
        <v>T-PROD-PENTEST</v>
      </c>
      <c r="B78" s="60" t="s">
        <v>1061</v>
      </c>
      <c r="C78" s="60"/>
      <c r="D78" s="60" t="s">
        <v>1010</v>
      </c>
      <c r="E78" s="60" t="s">
        <v>980</v>
      </c>
      <c r="F78" s="60" t="s">
        <v>1095</v>
      </c>
      <c r="G78" s="60"/>
      <c r="I78" s="60" t="s">
        <v>1096</v>
      </c>
    </row>
    <row r="79" spans="1:9" x14ac:dyDescent="0.35">
      <c r="A79" s="71" t="str">
        <f>Heatmap!F25</f>
        <v>T-PROD-ACCESS</v>
      </c>
      <c r="B79" s="60" t="s">
        <v>1062</v>
      </c>
      <c r="C79" s="60" t="s">
        <v>1033</v>
      </c>
      <c r="D79" s="60"/>
      <c r="E79" s="60" t="s">
        <v>981</v>
      </c>
      <c r="F79" s="60" t="s">
        <v>954</v>
      </c>
      <c r="G79" s="60"/>
      <c r="H79" s="60"/>
      <c r="I79" s="60" t="s">
        <v>917</v>
      </c>
    </row>
    <row r="80" spans="1:9" x14ac:dyDescent="0.35">
      <c r="A80" s="71" t="str">
        <f>Heatmap!F26</f>
        <v>T-PROD-NETWORK</v>
      </c>
      <c r="B80" s="60" t="s">
        <v>1063</v>
      </c>
      <c r="C80" s="60" t="s">
        <v>1034</v>
      </c>
      <c r="D80" s="60" t="s">
        <v>1011</v>
      </c>
      <c r="E80" s="60" t="s">
        <v>982</v>
      </c>
      <c r="F80" s="60"/>
      <c r="G80" s="60"/>
      <c r="H80" s="60"/>
      <c r="I80" s="60"/>
    </row>
    <row r="81" spans="1:13" x14ac:dyDescent="0.35">
      <c r="A81" s="71" t="str">
        <f>Heatmap!F27</f>
        <v>T-PROD-RUN</v>
      </c>
      <c r="B81" s="60" t="s">
        <v>1064</v>
      </c>
      <c r="C81" s="60"/>
      <c r="D81" s="60" t="s">
        <v>1097</v>
      </c>
      <c r="E81" s="60" t="s">
        <v>1012</v>
      </c>
      <c r="F81" s="8"/>
      <c r="G81" s="60" t="s">
        <v>955</v>
      </c>
      <c r="H81" s="60"/>
      <c r="I81" s="60"/>
    </row>
    <row r="82" spans="1:13" x14ac:dyDescent="0.35">
      <c r="A82" s="71" t="str">
        <f>Heatmap!F28</f>
        <v>T-PROD-VULN</v>
      </c>
      <c r="B82" s="60" t="s">
        <v>1065</v>
      </c>
      <c r="C82" s="60" t="s">
        <v>1013</v>
      </c>
      <c r="D82" s="60" t="s">
        <v>983</v>
      </c>
      <c r="E82" s="60" t="s">
        <v>937</v>
      </c>
      <c r="F82" s="60"/>
      <c r="G82" s="60" t="s">
        <v>918</v>
      </c>
      <c r="H82" s="60"/>
      <c r="I82" s="8"/>
    </row>
    <row r="83" spans="1:13" x14ac:dyDescent="0.35">
      <c r="A83" s="71" t="str">
        <f>Heatmap!F29</f>
        <v>T-PROD-EVENTS</v>
      </c>
      <c r="B83" s="60" t="s">
        <v>1066</v>
      </c>
      <c r="C83" s="60"/>
      <c r="D83" s="60" t="s">
        <v>1014</v>
      </c>
      <c r="E83" s="60" t="s">
        <v>984</v>
      </c>
      <c r="F83" s="60"/>
      <c r="G83" s="60"/>
      <c r="H83" s="60"/>
      <c r="I83" s="60"/>
    </row>
    <row r="84" spans="1:13" x14ac:dyDescent="0.35">
      <c r="A84" s="72" t="str">
        <f>Heatmap!F30</f>
        <v>P-EDU-AWR</v>
      </c>
      <c r="B84" s="60" t="s">
        <v>1067</v>
      </c>
      <c r="C84" s="60" t="s">
        <v>1035</v>
      </c>
      <c r="D84" s="60"/>
      <c r="E84" s="60" t="s">
        <v>985</v>
      </c>
      <c r="F84" s="60"/>
      <c r="G84" s="60" t="s">
        <v>938</v>
      </c>
      <c r="H84" s="60" t="s">
        <v>928</v>
      </c>
      <c r="I84" s="60"/>
    </row>
    <row r="85" spans="1:13" x14ac:dyDescent="0.35">
      <c r="A85" s="72" t="str">
        <f>Heatmap!F31</f>
        <v>P-EDU-KB</v>
      </c>
      <c r="B85" s="60" t="s">
        <v>1068</v>
      </c>
      <c r="C85" s="60" t="s">
        <v>1036</v>
      </c>
      <c r="D85" s="60"/>
      <c r="E85" s="60" t="s">
        <v>986</v>
      </c>
      <c r="F85" s="60" t="s">
        <v>956</v>
      </c>
      <c r="G85" s="60" t="s">
        <v>939</v>
      </c>
      <c r="H85" s="60"/>
      <c r="I85" s="60"/>
    </row>
    <row r="86" spans="1:13" x14ac:dyDescent="0.35">
      <c r="A86" s="72" t="str">
        <f>Heatmap!F32</f>
        <v>P-REQ-TM</v>
      </c>
      <c r="B86" s="60" t="s">
        <v>1069</v>
      </c>
      <c r="C86" s="60"/>
      <c r="D86" s="60" t="s">
        <v>1015</v>
      </c>
      <c r="E86" s="60" t="s">
        <v>987</v>
      </c>
      <c r="F86" s="60" t="s">
        <v>957</v>
      </c>
      <c r="G86" s="60" t="s">
        <v>940</v>
      </c>
      <c r="H86" s="60"/>
      <c r="I86" s="60"/>
    </row>
    <row r="87" spans="1:13" x14ac:dyDescent="0.35">
      <c r="A87" s="72" t="str">
        <f>Heatmap!F33</f>
        <v>P-REQ-RD</v>
      </c>
      <c r="B87" s="60" t="s">
        <v>1070</v>
      </c>
      <c r="C87" s="60" t="s">
        <v>1037</v>
      </c>
      <c r="D87" s="60" t="s">
        <v>1016</v>
      </c>
      <c r="E87" s="60"/>
      <c r="F87" s="60" t="s">
        <v>958</v>
      </c>
      <c r="G87" s="60"/>
      <c r="H87" s="60"/>
      <c r="I87" s="60"/>
    </row>
    <row r="88" spans="1:13" x14ac:dyDescent="0.35">
      <c r="A88" s="72" t="str">
        <f>Heatmap!F34</f>
        <v>P-REQ-CR</v>
      </c>
      <c r="B88" s="60" t="s">
        <v>1071</v>
      </c>
      <c r="C88" s="60" t="s">
        <v>1038</v>
      </c>
      <c r="D88" s="60" t="s">
        <v>1017</v>
      </c>
      <c r="E88" s="60"/>
      <c r="F88" s="60"/>
      <c r="G88" s="60" t="s">
        <v>941</v>
      </c>
      <c r="H88" s="60" t="s">
        <v>929</v>
      </c>
      <c r="I88" s="60"/>
    </row>
    <row r="89" spans="1:13" x14ac:dyDescent="0.35">
      <c r="A89" s="72" t="str">
        <f>Heatmap!F35</f>
        <v>P-REQ-STDR-App</v>
      </c>
      <c r="B89" s="60" t="s">
        <v>1072</v>
      </c>
      <c r="C89" s="73"/>
      <c r="D89" s="8"/>
      <c r="E89" s="60" t="s">
        <v>1098</v>
      </c>
      <c r="F89" s="60" t="s">
        <v>1099</v>
      </c>
      <c r="G89" s="60" t="s">
        <v>1100</v>
      </c>
      <c r="H89" s="60" t="s">
        <v>1101</v>
      </c>
      <c r="I89" s="8"/>
    </row>
    <row r="90" spans="1:13" x14ac:dyDescent="0.35">
      <c r="A90" s="72" t="str">
        <f>Heatmap!F36</f>
        <v>P-REQ-STDR-Infr</v>
      </c>
      <c r="B90" s="60" t="s">
        <v>1073</v>
      </c>
      <c r="C90" s="60" t="s">
        <v>1039</v>
      </c>
      <c r="D90" s="60" t="s">
        <v>1018</v>
      </c>
      <c r="E90" s="60" t="s">
        <v>988</v>
      </c>
      <c r="F90" s="60"/>
      <c r="G90" s="60" t="s">
        <v>942</v>
      </c>
      <c r="H90" s="60"/>
      <c r="I90" s="60"/>
    </row>
    <row r="91" spans="1:13" x14ac:dyDescent="0.35">
      <c r="A91" s="72" t="str">
        <f>Heatmap!F37</f>
        <v>P-DEFECT-MNG</v>
      </c>
      <c r="B91" s="60" t="s">
        <v>1074</v>
      </c>
      <c r="C91" s="60" t="s">
        <v>1019</v>
      </c>
      <c r="D91" s="60" t="s">
        <v>989</v>
      </c>
      <c r="E91" s="60" t="s">
        <v>959</v>
      </c>
      <c r="F91" s="8"/>
      <c r="G91" s="60"/>
      <c r="H91" s="60"/>
      <c r="I91" s="60" t="s">
        <v>919</v>
      </c>
      <c r="M91" s="77"/>
    </row>
    <row r="92" spans="1:13" x14ac:dyDescent="0.35">
      <c r="A92" s="72" t="str">
        <f>Heatmap!F38</f>
        <v>P-DEFECT-CNS</v>
      </c>
      <c r="B92" s="60" t="s">
        <v>1075</v>
      </c>
      <c r="C92" s="60"/>
      <c r="D92" s="60"/>
      <c r="E92" s="60" t="s">
        <v>990</v>
      </c>
      <c r="F92" s="60" t="s">
        <v>960</v>
      </c>
      <c r="G92" s="60" t="s">
        <v>943</v>
      </c>
      <c r="H92" s="60" t="s">
        <v>930</v>
      </c>
      <c r="I92" s="60"/>
      <c r="M92" s="77"/>
    </row>
    <row r="93" spans="1:13" x14ac:dyDescent="0.35">
      <c r="A93" s="72" t="str">
        <f>Heatmap!F39</f>
        <v>P-MET-SET</v>
      </c>
      <c r="B93" s="60" t="s">
        <v>1076</v>
      </c>
      <c r="C93" s="60"/>
      <c r="D93" s="60"/>
      <c r="E93" s="60" t="s">
        <v>991</v>
      </c>
      <c r="F93" s="60" t="s">
        <v>961</v>
      </c>
      <c r="G93" s="60"/>
      <c r="H93" s="60"/>
      <c r="I93" s="60"/>
      <c r="M93" s="77"/>
    </row>
    <row r="94" spans="1:13" x14ac:dyDescent="0.35">
      <c r="A94" s="72" t="str">
        <f>Heatmap!F40</f>
        <v>P-MET-EX</v>
      </c>
      <c r="B94" s="60" t="s">
        <v>1077</v>
      </c>
      <c r="C94" s="60"/>
      <c r="D94" s="60"/>
      <c r="E94" s="60" t="s">
        <v>992</v>
      </c>
      <c r="F94" s="60" t="s">
        <v>962</v>
      </c>
      <c r="G94" s="60"/>
      <c r="H94" s="60" t="s">
        <v>931</v>
      </c>
      <c r="I94" s="60"/>
      <c r="M94" s="77"/>
    </row>
    <row r="95" spans="1:13" x14ac:dyDescent="0.35">
      <c r="A95" s="72" t="str">
        <f>Heatmap!F41</f>
        <v>P-ROLE-SC</v>
      </c>
      <c r="B95" s="60" t="s">
        <v>1078</v>
      </c>
      <c r="C95" s="60" t="s">
        <v>1040</v>
      </c>
      <c r="D95" s="60"/>
      <c r="E95" s="60" t="s">
        <v>993</v>
      </c>
      <c r="F95" s="60" t="s">
        <v>963</v>
      </c>
      <c r="G95" s="60"/>
      <c r="H95" s="60"/>
      <c r="I95" s="60" t="s">
        <v>920</v>
      </c>
      <c r="M95" s="77"/>
    </row>
    <row r="96" spans="1:13" x14ac:dyDescent="0.35">
      <c r="A96" s="72" t="str">
        <f>Heatmap!F42</f>
        <v>P-ROLE-RESP</v>
      </c>
      <c r="B96" s="60" t="s">
        <v>1079</v>
      </c>
      <c r="C96" s="60" t="s">
        <v>1041</v>
      </c>
      <c r="D96" s="60"/>
      <c r="E96" s="60" t="s">
        <v>994</v>
      </c>
      <c r="F96" s="60" t="s">
        <v>964</v>
      </c>
      <c r="G96" s="60"/>
      <c r="H96" s="60"/>
      <c r="I96" s="60"/>
      <c r="M96" s="77"/>
    </row>
  </sheetData>
  <conditionalFormatting sqref="B13:I33">
    <cfRule type="colorScale" priority="2098">
      <colorScale>
        <cfvo type="min"/>
        <cfvo type="percentile" val="50"/>
        <cfvo type="max"/>
        <color rgb="FFF8696B"/>
        <color rgb="FFFCFCFF"/>
        <color rgb="FF63BE7B"/>
      </colorScale>
    </cfRule>
  </conditionalFormatting>
  <conditionalFormatting sqref="B13:I49">
    <cfRule type="colorScale" priority="2096">
      <colorScale>
        <cfvo type="min"/>
        <cfvo type="percentile" val="50"/>
        <cfvo type="max"/>
        <color rgb="FFF8696B"/>
        <color rgb="FFFFEB84"/>
        <color rgb="FF63BE7B"/>
      </colorScale>
    </cfRule>
  </conditionalFormatting>
  <conditionalFormatting sqref="B34:I49">
    <cfRule type="colorScale" priority="2097">
      <colorScale>
        <cfvo type="min"/>
        <cfvo type="percentile" val="50"/>
        <cfvo type="max"/>
        <color rgb="FFF8696B"/>
        <color rgb="FFFCFCFF"/>
        <color rgb="FF63BE7B"/>
      </colorScale>
    </cfRule>
  </conditionalFormatting>
  <conditionalFormatting sqref="L14:L16">
    <cfRule type="duplicateValues" dxfId="1099" priority="2100"/>
    <cfRule type="duplicateValues" dxfId="1098" priority="6343"/>
  </conditionalFormatting>
  <conditionalFormatting sqref="L17">
    <cfRule type="duplicateValues" dxfId="1097" priority="2093"/>
    <cfRule type="duplicateValues" dxfId="1096" priority="2094"/>
  </conditionalFormatting>
  <conditionalFormatting sqref="B57">
    <cfRule type="expression" dxfId="1095" priority="15472" stopIfTrue="1">
      <formula>AND(#REF!&gt;80%,#REF!&lt;=100%)</formula>
    </cfRule>
    <cfRule type="expression" dxfId="1094" priority="15473" stopIfTrue="1">
      <formula>AND(#REF!&gt;60%,#REF!&lt;=80%)</formula>
    </cfRule>
    <cfRule type="expression" dxfId="1093" priority="15474" stopIfTrue="1">
      <formula>AND(#REF!&gt;40%,#REF!&lt;=60%)</formula>
    </cfRule>
    <cfRule type="expression" dxfId="1092" priority="15475" stopIfTrue="1">
      <formula>AND(#REF!&gt;20%,#REF!&lt;=40%)</formula>
    </cfRule>
    <cfRule type="expression" dxfId="1091" priority="15476" stopIfTrue="1">
      <formula>#REF!&lt;=20</formula>
    </cfRule>
  </conditionalFormatting>
  <conditionalFormatting sqref="B58">
    <cfRule type="expression" dxfId="1090" priority="15477" stopIfTrue="1">
      <formula>AND(#REF!&gt;80%,#REF!&lt;=100%)</formula>
    </cfRule>
    <cfRule type="expression" dxfId="1089" priority="15478" stopIfTrue="1">
      <formula>AND(#REF!&gt;60%,#REF!&lt;=80%)</formula>
    </cfRule>
    <cfRule type="expression" dxfId="1088" priority="15479" stopIfTrue="1">
      <formula>AND(#REF!&gt;40%,#REF!&lt;=60%)</formula>
    </cfRule>
    <cfRule type="expression" dxfId="1087" priority="15480" stopIfTrue="1">
      <formula>AND(#REF!&gt;20%,#REF!&lt;=40%)</formula>
    </cfRule>
    <cfRule type="expression" dxfId="1086" priority="15481" stopIfTrue="1">
      <formula>#REF!&lt;=20</formula>
    </cfRule>
  </conditionalFormatting>
  <conditionalFormatting sqref="B59">
    <cfRule type="expression" dxfId="1085" priority="15482" stopIfTrue="1">
      <formula>AND(#REF!&gt;80%,#REF!&lt;=100%)</formula>
    </cfRule>
    <cfRule type="expression" dxfId="1084" priority="15483" stopIfTrue="1">
      <formula>AND(#REF!&gt;60%,#REF!&lt;=80%)</formula>
    </cfRule>
    <cfRule type="expression" dxfId="1083" priority="15484" stopIfTrue="1">
      <formula>AND(#REF!&gt;40%,#REF!&lt;=60%)</formula>
    </cfRule>
    <cfRule type="expression" dxfId="1082" priority="15485" stopIfTrue="1">
      <formula>AND(#REF!&gt;20%,#REF!&lt;=40%)</formula>
    </cfRule>
    <cfRule type="expression" dxfId="1081" priority="15486" stopIfTrue="1">
      <formula>#REF!&lt;=20</formula>
    </cfRule>
  </conditionalFormatting>
  <conditionalFormatting sqref="B60">
    <cfRule type="expression" dxfId="1080" priority="15487" stopIfTrue="1">
      <formula>AND(#REF!&gt;80%,#REF!&lt;=100%)</formula>
    </cfRule>
    <cfRule type="expression" dxfId="1079" priority="15488" stopIfTrue="1">
      <formula>AND(#REF!&gt;60%,#REF!&lt;=80%)</formula>
    </cfRule>
    <cfRule type="expression" dxfId="1078" priority="15489" stopIfTrue="1">
      <formula>AND(#REF!&gt;40%,#REF!&lt;=60%)</formula>
    </cfRule>
    <cfRule type="expression" dxfId="1077" priority="15490" stopIfTrue="1">
      <formula>AND(#REF!&gt;20%,#REF!&lt;=40%)</formula>
    </cfRule>
    <cfRule type="expression" dxfId="1076" priority="15491" stopIfTrue="1">
      <formula>#REF!&lt;=20</formula>
    </cfRule>
  </conditionalFormatting>
  <conditionalFormatting sqref="B61">
    <cfRule type="expression" dxfId="1075" priority="15492" stopIfTrue="1">
      <formula>AND(#REF!&gt;80%,#REF!&lt;=100%)</formula>
    </cfRule>
    <cfRule type="expression" dxfId="1074" priority="15493" stopIfTrue="1">
      <formula>AND(#REF!&gt;60%,#REF!&lt;=80%)</formula>
    </cfRule>
    <cfRule type="expression" dxfId="1073" priority="15494" stopIfTrue="1">
      <formula>AND(#REF!&gt;40%,#REF!&lt;=60%)</formula>
    </cfRule>
    <cfRule type="expression" dxfId="1072" priority="15495" stopIfTrue="1">
      <formula>AND(#REF!&gt;20%,#REF!&lt;=40%)</formula>
    </cfRule>
    <cfRule type="expression" dxfId="1071" priority="15496" stopIfTrue="1">
      <formula>#REF!&lt;=20</formula>
    </cfRule>
  </conditionalFormatting>
  <conditionalFormatting sqref="B62">
    <cfRule type="expression" dxfId="1070" priority="15497" stopIfTrue="1">
      <formula>AND(#REF!&gt;80%,#REF!&lt;=100%)</formula>
    </cfRule>
    <cfRule type="expression" dxfId="1069" priority="15498" stopIfTrue="1">
      <formula>AND(#REF!&gt;60%,#REF!&lt;=80%)</formula>
    </cfRule>
    <cfRule type="expression" dxfId="1068" priority="15499" stopIfTrue="1">
      <formula>AND(#REF!&gt;40%,#REF!&lt;=60%)</formula>
    </cfRule>
    <cfRule type="expression" dxfId="1067" priority="15500" stopIfTrue="1">
      <formula>AND(#REF!&gt;20%,#REF!&lt;=40%)</formula>
    </cfRule>
    <cfRule type="expression" dxfId="1066" priority="15501" stopIfTrue="1">
      <formula>#REF!&lt;=20</formula>
    </cfRule>
  </conditionalFormatting>
  <conditionalFormatting sqref="B63">
    <cfRule type="expression" dxfId="1065" priority="15502" stopIfTrue="1">
      <formula>AND(#REF!&gt;80%,#REF!&lt;=100%)</formula>
    </cfRule>
    <cfRule type="expression" dxfId="1064" priority="15503" stopIfTrue="1">
      <formula>AND(#REF!&gt;60%,#REF!&lt;=80%)</formula>
    </cfRule>
    <cfRule type="expression" dxfId="1063" priority="15504" stopIfTrue="1">
      <formula>AND(#REF!&gt;40%,#REF!&lt;=60%)</formula>
    </cfRule>
    <cfRule type="expression" dxfId="1062" priority="15505" stopIfTrue="1">
      <formula>AND(#REF!&gt;20%,#REF!&lt;=40%)</formula>
    </cfRule>
    <cfRule type="expression" dxfId="1061" priority="15506" stopIfTrue="1">
      <formula>#REF!&lt;=20</formula>
    </cfRule>
  </conditionalFormatting>
  <conditionalFormatting sqref="B64">
    <cfRule type="expression" dxfId="1060" priority="15507" stopIfTrue="1">
      <formula>AND(#REF!&gt;80%,#REF!&lt;=100%)</formula>
    </cfRule>
    <cfRule type="expression" dxfId="1059" priority="15508" stopIfTrue="1">
      <formula>AND(#REF!&gt;60%,#REF!&lt;=80%)</formula>
    </cfRule>
    <cfRule type="expression" dxfId="1058" priority="15509" stopIfTrue="1">
      <formula>AND(#REF!&gt;40%,#REF!&lt;=60%)</formula>
    </cfRule>
    <cfRule type="expression" dxfId="1057" priority="15510" stopIfTrue="1">
      <formula>AND(#REF!&gt;20%,#REF!&lt;=40%)</formula>
    </cfRule>
    <cfRule type="expression" dxfId="1056" priority="15511" stopIfTrue="1">
      <formula>#REF!&lt;=20</formula>
    </cfRule>
  </conditionalFormatting>
  <conditionalFormatting sqref="B65">
    <cfRule type="expression" dxfId="1055" priority="15512" stopIfTrue="1">
      <formula>AND(#REF!&gt;80%,#REF!&lt;=100%)</formula>
    </cfRule>
    <cfRule type="expression" dxfId="1054" priority="15513" stopIfTrue="1">
      <formula>AND(#REF!&gt;60%,#REF!&lt;=80%)</formula>
    </cfRule>
    <cfRule type="expression" dxfId="1053" priority="15514" stopIfTrue="1">
      <formula>AND(#REF!&gt;40%,#REF!&lt;=60%)</formula>
    </cfRule>
    <cfRule type="expression" dxfId="1052" priority="15515" stopIfTrue="1">
      <formula>AND(#REF!&gt;20%,#REF!&lt;=40%)</formula>
    </cfRule>
    <cfRule type="expression" dxfId="1051" priority="15516" stopIfTrue="1">
      <formula>#REF!&lt;=20</formula>
    </cfRule>
  </conditionalFormatting>
  <conditionalFormatting sqref="B66">
    <cfRule type="expression" dxfId="1050" priority="15517" stopIfTrue="1">
      <formula>AND(#REF!&gt;80%,#REF!&lt;=100%)</formula>
    </cfRule>
    <cfRule type="expression" dxfId="1049" priority="15518" stopIfTrue="1">
      <formula>AND(#REF!&gt;60%,#REF!&lt;=80%)</formula>
    </cfRule>
    <cfRule type="expression" dxfId="1048" priority="15519" stopIfTrue="1">
      <formula>AND(#REF!&gt;40%,#REF!&lt;=60%)</formula>
    </cfRule>
    <cfRule type="expression" dxfId="1047" priority="15520" stopIfTrue="1">
      <formula>AND(#REF!&gt;20%,#REF!&lt;=40%)</formula>
    </cfRule>
    <cfRule type="expression" dxfId="1046" priority="15521" stopIfTrue="1">
      <formula>#REF!&lt;=20</formula>
    </cfRule>
  </conditionalFormatting>
  <conditionalFormatting sqref="B67">
    <cfRule type="expression" dxfId="1045" priority="15522" stopIfTrue="1">
      <formula>AND(#REF!&gt;80%,#REF!&lt;=100%)</formula>
    </cfRule>
    <cfRule type="expression" dxfId="1044" priority="15523" stopIfTrue="1">
      <formula>AND(#REF!&gt;60%,#REF!&lt;=80%)</formula>
    </cfRule>
    <cfRule type="expression" dxfId="1043" priority="15524" stopIfTrue="1">
      <formula>AND(#REF!&gt;40%,#REF!&lt;=60%)</formula>
    </cfRule>
    <cfRule type="expression" dxfId="1042" priority="15525" stopIfTrue="1">
      <formula>AND(#REF!&gt;20%,#REF!&lt;=40%)</formula>
    </cfRule>
    <cfRule type="expression" dxfId="1041" priority="15526" stopIfTrue="1">
      <formula>#REF!&lt;=20</formula>
    </cfRule>
  </conditionalFormatting>
  <conditionalFormatting sqref="B68">
    <cfRule type="expression" dxfId="1040" priority="15527" stopIfTrue="1">
      <formula>AND(#REF!&gt;80%,#REF!&lt;=100%)</formula>
    </cfRule>
    <cfRule type="expression" dxfId="1039" priority="15528" stopIfTrue="1">
      <formula>AND(#REF!&gt;60%,#REF!&lt;=80%)</formula>
    </cfRule>
    <cfRule type="expression" dxfId="1038" priority="15529" stopIfTrue="1">
      <formula>AND(#REF!&gt;40%,#REF!&lt;=60%)</formula>
    </cfRule>
    <cfRule type="expression" dxfId="1037" priority="15530" stopIfTrue="1">
      <formula>AND(#REF!&gt;20%,#REF!&lt;=40%)</formula>
    </cfRule>
    <cfRule type="expression" dxfId="1036" priority="15531" stopIfTrue="1">
      <formula>#REF!&lt;=20</formula>
    </cfRule>
  </conditionalFormatting>
  <conditionalFormatting sqref="B69">
    <cfRule type="expression" dxfId="1035" priority="15532" stopIfTrue="1">
      <formula>AND(#REF!&gt;80%,#REF!&lt;=100%)</formula>
    </cfRule>
    <cfRule type="expression" dxfId="1034" priority="15533" stopIfTrue="1">
      <formula>AND(#REF!&gt;60%,#REF!&lt;=80%)</formula>
    </cfRule>
    <cfRule type="expression" dxfId="1033" priority="15534" stopIfTrue="1">
      <formula>AND(#REF!&gt;40%,#REF!&lt;=60%)</formula>
    </cfRule>
    <cfRule type="expression" dxfId="1032" priority="15535" stopIfTrue="1">
      <formula>AND(#REF!&gt;20%,#REF!&lt;=40%)</formula>
    </cfRule>
    <cfRule type="expression" dxfId="1031" priority="15536" stopIfTrue="1">
      <formula>#REF!&lt;=20</formula>
    </cfRule>
  </conditionalFormatting>
  <conditionalFormatting sqref="B70">
    <cfRule type="expression" dxfId="1030" priority="15537" stopIfTrue="1">
      <formula>AND(#REF!&gt;80%,#REF!&lt;=100%)</formula>
    </cfRule>
    <cfRule type="expression" dxfId="1029" priority="15538" stopIfTrue="1">
      <formula>AND(#REF!&gt;60%,#REF!&lt;=80%)</formula>
    </cfRule>
    <cfRule type="expression" dxfId="1028" priority="15539" stopIfTrue="1">
      <formula>AND(#REF!&gt;40%,#REF!&lt;=60%)</formula>
    </cfRule>
    <cfRule type="expression" dxfId="1027" priority="15540" stopIfTrue="1">
      <formula>AND(#REF!&gt;20%,#REF!&lt;=40%)</formula>
    </cfRule>
    <cfRule type="expression" dxfId="1026" priority="15541" stopIfTrue="1">
      <formula>#REF!&lt;=20</formula>
    </cfRule>
  </conditionalFormatting>
  <conditionalFormatting sqref="B71">
    <cfRule type="expression" dxfId="1025" priority="15542" stopIfTrue="1">
      <formula>AND(#REF!&gt;80%,#REF!&lt;=100%)</formula>
    </cfRule>
    <cfRule type="expression" dxfId="1024" priority="15543" stopIfTrue="1">
      <formula>AND(#REF!&gt;60%,#REF!&lt;=80%)</formula>
    </cfRule>
    <cfRule type="expression" dxfId="1023" priority="15544" stopIfTrue="1">
      <formula>AND(#REF!&gt;40%,#REF!&lt;=60%)</formula>
    </cfRule>
    <cfRule type="expression" dxfId="1022" priority="15545" stopIfTrue="1">
      <formula>AND(#REF!&gt;20%,#REF!&lt;=40%)</formula>
    </cfRule>
    <cfRule type="expression" dxfId="1021" priority="15546" stopIfTrue="1">
      <formula>#REF!&lt;=20</formula>
    </cfRule>
  </conditionalFormatting>
  <conditionalFormatting sqref="B72">
    <cfRule type="expression" dxfId="1020" priority="15547" stopIfTrue="1">
      <formula>AND(#REF!&gt;80%,#REF!&lt;=100%)</formula>
    </cfRule>
    <cfRule type="expression" dxfId="1019" priority="15548" stopIfTrue="1">
      <formula>AND(#REF!&gt;60%,#REF!&lt;=80%)</formula>
    </cfRule>
    <cfRule type="expression" dxfId="1018" priority="15549" stopIfTrue="1">
      <formula>AND(#REF!&gt;40%,#REF!&lt;=60%)</formula>
    </cfRule>
    <cfRule type="expression" dxfId="1017" priority="15550" stopIfTrue="1">
      <formula>AND(#REF!&gt;20%,#REF!&lt;=40%)</formula>
    </cfRule>
    <cfRule type="expression" dxfId="1016" priority="15551" stopIfTrue="1">
      <formula>#REF!&lt;=20</formula>
    </cfRule>
  </conditionalFormatting>
  <conditionalFormatting sqref="B73">
    <cfRule type="expression" dxfId="1015" priority="15552" stopIfTrue="1">
      <formula>AND(#REF!&gt;80%,#REF!&lt;=100%)</formula>
    </cfRule>
    <cfRule type="expression" dxfId="1014" priority="15553" stopIfTrue="1">
      <formula>AND(#REF!&gt;60%,#REF!&lt;=80%)</formula>
    </cfRule>
    <cfRule type="expression" dxfId="1013" priority="15554" stopIfTrue="1">
      <formula>AND(#REF!&gt;40%,#REF!&lt;=60%)</formula>
    </cfRule>
    <cfRule type="expression" dxfId="1012" priority="15555" stopIfTrue="1">
      <formula>AND(#REF!&gt;20%,#REF!&lt;=40%)</formula>
    </cfRule>
    <cfRule type="expression" dxfId="1011" priority="15556" stopIfTrue="1">
      <formula>#REF!&lt;=20</formula>
    </cfRule>
  </conditionalFormatting>
  <conditionalFormatting sqref="B74">
    <cfRule type="expression" dxfId="1010" priority="15557" stopIfTrue="1">
      <formula>AND(#REF!&gt;80%,#REF!&lt;=100%)</formula>
    </cfRule>
    <cfRule type="expression" dxfId="1009" priority="15558" stopIfTrue="1">
      <formula>AND(#REF!&gt;60%,#REF!&lt;=80%)</formula>
    </cfRule>
    <cfRule type="expression" dxfId="1008" priority="15559" stopIfTrue="1">
      <formula>AND(#REF!&gt;40%,#REF!&lt;=60%)</formula>
    </cfRule>
    <cfRule type="expression" dxfId="1007" priority="15560" stopIfTrue="1">
      <formula>AND(#REF!&gt;20%,#REF!&lt;=40%)</formula>
    </cfRule>
    <cfRule type="expression" dxfId="1006" priority="15561" stopIfTrue="1">
      <formula>#REF!&lt;=20</formula>
    </cfRule>
  </conditionalFormatting>
  <conditionalFormatting sqref="B75">
    <cfRule type="expression" dxfId="1005" priority="15562" stopIfTrue="1">
      <formula>AND(#REF!&gt;80%,#REF!&lt;=100%)</formula>
    </cfRule>
    <cfRule type="expression" dxfId="1004" priority="15563" stopIfTrue="1">
      <formula>AND(#REF!&gt;60%,#REF!&lt;=80%)</formula>
    </cfRule>
    <cfRule type="expression" dxfId="1003" priority="15564" stopIfTrue="1">
      <formula>AND(#REF!&gt;40%,#REF!&lt;=60%)</formula>
    </cfRule>
    <cfRule type="expression" dxfId="1002" priority="15565" stopIfTrue="1">
      <formula>AND(#REF!&gt;20%,#REF!&lt;=40%)</formula>
    </cfRule>
    <cfRule type="expression" dxfId="1001" priority="15566" stopIfTrue="1">
      <formula>#REF!&lt;=20</formula>
    </cfRule>
  </conditionalFormatting>
  <conditionalFormatting sqref="B76">
    <cfRule type="expression" dxfId="1000" priority="15567" stopIfTrue="1">
      <formula>AND(#REF!&gt;80%,#REF!&lt;=100%)</formula>
    </cfRule>
    <cfRule type="expression" dxfId="999" priority="15568" stopIfTrue="1">
      <formula>AND(#REF!&gt;60%,#REF!&lt;=80%)</formula>
    </cfRule>
    <cfRule type="expression" dxfId="998" priority="15569" stopIfTrue="1">
      <formula>AND(#REF!&gt;40%,#REF!&lt;=60%)</formula>
    </cfRule>
    <cfRule type="expression" dxfId="997" priority="15570" stopIfTrue="1">
      <formula>AND(#REF!&gt;20%,#REF!&lt;=40%)</formula>
    </cfRule>
    <cfRule type="expression" dxfId="996" priority="15571" stopIfTrue="1">
      <formula>#REF!&lt;=20</formula>
    </cfRule>
  </conditionalFormatting>
  <conditionalFormatting sqref="B77">
    <cfRule type="expression" dxfId="995" priority="15572" stopIfTrue="1">
      <formula>AND(#REF!&gt;80%,#REF!&lt;=100%)</formula>
    </cfRule>
    <cfRule type="expression" dxfId="994" priority="15573" stopIfTrue="1">
      <formula>AND(#REF!&gt;60%,#REF!&lt;=80%)</formula>
    </cfRule>
    <cfRule type="expression" dxfId="993" priority="15574" stopIfTrue="1">
      <formula>AND(#REF!&gt;40%,#REF!&lt;=60%)</formula>
    </cfRule>
    <cfRule type="expression" dxfId="992" priority="15575" stopIfTrue="1">
      <formula>AND(#REF!&gt;20%,#REF!&lt;=40%)</formula>
    </cfRule>
    <cfRule type="expression" dxfId="991" priority="15576" stopIfTrue="1">
      <formula>#REF!&lt;=20</formula>
    </cfRule>
  </conditionalFormatting>
  <conditionalFormatting sqref="B78">
    <cfRule type="expression" dxfId="990" priority="15577" stopIfTrue="1">
      <formula>AND(#REF!&gt;80%,#REF!&lt;=100%)</formula>
    </cfRule>
    <cfRule type="expression" dxfId="989" priority="15578" stopIfTrue="1">
      <formula>AND(#REF!&gt;60%,#REF!&lt;=80%)</formula>
    </cfRule>
    <cfRule type="expression" dxfId="988" priority="15579" stopIfTrue="1">
      <formula>AND(#REF!&gt;40%,#REF!&lt;=60%)</formula>
    </cfRule>
    <cfRule type="expression" dxfId="987" priority="15580" stopIfTrue="1">
      <formula>AND(#REF!&gt;20%,#REF!&lt;=40%)</formula>
    </cfRule>
    <cfRule type="expression" dxfId="986" priority="15581" stopIfTrue="1">
      <formula>#REF!&lt;=20</formula>
    </cfRule>
  </conditionalFormatting>
  <conditionalFormatting sqref="B79">
    <cfRule type="expression" dxfId="985" priority="15582" stopIfTrue="1">
      <formula>AND(#REF!&gt;80%,#REF!&lt;=100%)</formula>
    </cfRule>
    <cfRule type="expression" dxfId="984" priority="15583" stopIfTrue="1">
      <formula>AND(#REF!&gt;60%,#REF!&lt;=80%)</formula>
    </cfRule>
    <cfRule type="expression" dxfId="983" priority="15584" stopIfTrue="1">
      <formula>AND(#REF!&gt;40%,#REF!&lt;=60%)</formula>
    </cfRule>
    <cfRule type="expression" dxfId="982" priority="15585" stopIfTrue="1">
      <formula>AND(#REF!&gt;20%,#REF!&lt;=40%)</formula>
    </cfRule>
    <cfRule type="expression" dxfId="981" priority="15586" stopIfTrue="1">
      <formula>#REF!&lt;=20</formula>
    </cfRule>
  </conditionalFormatting>
  <conditionalFormatting sqref="B80">
    <cfRule type="expression" dxfId="980" priority="15587" stopIfTrue="1">
      <formula>AND(#REF!&gt;80%,#REF!&lt;=100%)</formula>
    </cfRule>
    <cfRule type="expression" dxfId="979" priority="15588" stopIfTrue="1">
      <formula>AND(#REF!&gt;60%,#REF!&lt;=80%)</formula>
    </cfRule>
    <cfRule type="expression" dxfId="978" priority="15589" stopIfTrue="1">
      <formula>AND(#REF!&gt;40%,#REF!&lt;=60%)</formula>
    </cfRule>
    <cfRule type="expression" dxfId="977" priority="15590" stopIfTrue="1">
      <formula>AND(#REF!&gt;20%,#REF!&lt;=40%)</formula>
    </cfRule>
    <cfRule type="expression" dxfId="976" priority="15591" stopIfTrue="1">
      <formula>#REF!&lt;=20</formula>
    </cfRule>
  </conditionalFormatting>
  <conditionalFormatting sqref="B81">
    <cfRule type="expression" dxfId="975" priority="15592" stopIfTrue="1">
      <formula>AND(#REF!&gt;80%,#REF!&lt;=100%)</formula>
    </cfRule>
    <cfRule type="expression" dxfId="974" priority="15593" stopIfTrue="1">
      <formula>AND(#REF!&gt;60%,#REF!&lt;=80%)</formula>
    </cfRule>
    <cfRule type="expression" dxfId="973" priority="15594" stopIfTrue="1">
      <formula>AND(#REF!&gt;40%,#REF!&lt;=60%)</formula>
    </cfRule>
    <cfRule type="expression" dxfId="972" priority="15595" stopIfTrue="1">
      <formula>AND(#REF!&gt;20%,#REF!&lt;=40%)</formula>
    </cfRule>
    <cfRule type="expression" dxfId="971" priority="15596" stopIfTrue="1">
      <formula>#REF!&lt;=20</formula>
    </cfRule>
  </conditionalFormatting>
  <conditionalFormatting sqref="B82">
    <cfRule type="expression" dxfId="970" priority="15597" stopIfTrue="1">
      <formula>AND(#REF!&gt;80%,#REF!&lt;=100%)</formula>
    </cfRule>
    <cfRule type="expression" dxfId="969" priority="15598" stopIfTrue="1">
      <formula>AND(#REF!&gt;60%,#REF!&lt;=80%)</formula>
    </cfRule>
    <cfRule type="expression" dxfId="968" priority="15599" stopIfTrue="1">
      <formula>AND(#REF!&gt;40%,#REF!&lt;=60%)</formula>
    </cfRule>
    <cfRule type="expression" dxfId="967" priority="15600" stopIfTrue="1">
      <formula>AND(#REF!&gt;20%,#REF!&lt;=40%)</formula>
    </cfRule>
    <cfRule type="expression" dxfId="966" priority="15601" stopIfTrue="1">
      <formula>#REF!&lt;=20</formula>
    </cfRule>
  </conditionalFormatting>
  <conditionalFormatting sqref="B83">
    <cfRule type="expression" dxfId="965" priority="15602" stopIfTrue="1">
      <formula>AND(#REF!&gt;80%,#REF!&lt;=100%)</formula>
    </cfRule>
    <cfRule type="expression" dxfId="964" priority="15603" stopIfTrue="1">
      <formula>AND(#REF!&gt;60%,#REF!&lt;=80%)</formula>
    </cfRule>
    <cfRule type="expression" dxfId="963" priority="15604" stopIfTrue="1">
      <formula>AND(#REF!&gt;40%,#REF!&lt;=60%)</formula>
    </cfRule>
    <cfRule type="expression" dxfId="962" priority="15605" stopIfTrue="1">
      <formula>AND(#REF!&gt;20%,#REF!&lt;=40%)</formula>
    </cfRule>
    <cfRule type="expression" dxfId="961" priority="15606" stopIfTrue="1">
      <formula>#REF!&lt;=20</formula>
    </cfRule>
  </conditionalFormatting>
  <conditionalFormatting sqref="B84">
    <cfRule type="expression" dxfId="960" priority="15607" stopIfTrue="1">
      <formula>AND(#REF!&gt;80%,#REF!&lt;=100%)</formula>
    </cfRule>
    <cfRule type="expression" dxfId="959" priority="15608" stopIfTrue="1">
      <formula>AND(#REF!&gt;60%,#REF!&lt;=80%)</formula>
    </cfRule>
    <cfRule type="expression" dxfId="958" priority="15609" stopIfTrue="1">
      <formula>AND(#REF!&gt;40%,#REF!&lt;=60%)</formula>
    </cfRule>
    <cfRule type="expression" dxfId="957" priority="15610" stopIfTrue="1">
      <formula>AND(#REF!&gt;20%,#REF!&lt;=40%)</formula>
    </cfRule>
    <cfRule type="expression" dxfId="956" priority="15611" stopIfTrue="1">
      <formula>#REF!&lt;=20</formula>
    </cfRule>
  </conditionalFormatting>
  <conditionalFormatting sqref="B85">
    <cfRule type="expression" dxfId="955" priority="15612" stopIfTrue="1">
      <formula>AND(#REF!&gt;80%,#REF!&lt;=100%)</formula>
    </cfRule>
    <cfRule type="expression" dxfId="954" priority="15613" stopIfTrue="1">
      <formula>AND(#REF!&gt;60%,#REF!&lt;=80%)</formula>
    </cfRule>
    <cfRule type="expression" dxfId="953" priority="15614" stopIfTrue="1">
      <formula>AND(#REF!&gt;40%,#REF!&lt;=60%)</formula>
    </cfRule>
    <cfRule type="expression" dxfId="952" priority="15615" stopIfTrue="1">
      <formula>AND(#REF!&gt;20%,#REF!&lt;=40%)</formula>
    </cfRule>
    <cfRule type="expression" dxfId="951" priority="15616" stopIfTrue="1">
      <formula>#REF!&lt;=20</formula>
    </cfRule>
  </conditionalFormatting>
  <conditionalFormatting sqref="B86">
    <cfRule type="expression" dxfId="950" priority="15617" stopIfTrue="1">
      <formula>AND(#REF!&gt;80%,#REF!&lt;=100%)</formula>
    </cfRule>
    <cfRule type="expression" dxfId="949" priority="15618" stopIfTrue="1">
      <formula>AND(#REF!&gt;60%,#REF!&lt;=80%)</formula>
    </cfRule>
    <cfRule type="expression" dxfId="948" priority="15619" stopIfTrue="1">
      <formula>AND(#REF!&gt;40%,#REF!&lt;=60%)</formula>
    </cfRule>
    <cfRule type="expression" dxfId="947" priority="15620" stopIfTrue="1">
      <formula>AND(#REF!&gt;20%,#REF!&lt;=40%)</formula>
    </cfRule>
    <cfRule type="expression" dxfId="946" priority="15621" stopIfTrue="1">
      <formula>#REF!&lt;=20</formula>
    </cfRule>
  </conditionalFormatting>
  <conditionalFormatting sqref="B87">
    <cfRule type="expression" dxfId="945" priority="15622" stopIfTrue="1">
      <formula>AND(#REF!&gt;80%,#REF!&lt;=100%)</formula>
    </cfRule>
    <cfRule type="expression" dxfId="944" priority="15623" stopIfTrue="1">
      <formula>AND(#REF!&gt;60%,#REF!&lt;=80%)</formula>
    </cfRule>
    <cfRule type="expression" dxfId="943" priority="15624" stopIfTrue="1">
      <formula>AND(#REF!&gt;40%,#REF!&lt;=60%)</formula>
    </cfRule>
    <cfRule type="expression" dxfId="942" priority="15625" stopIfTrue="1">
      <formula>AND(#REF!&gt;20%,#REF!&lt;=40%)</formula>
    </cfRule>
    <cfRule type="expression" dxfId="941" priority="15626" stopIfTrue="1">
      <formula>#REF!&lt;=20</formula>
    </cfRule>
  </conditionalFormatting>
  <conditionalFormatting sqref="B88">
    <cfRule type="expression" dxfId="940" priority="15627" stopIfTrue="1">
      <formula>AND(#REF!&gt;80%,#REF!&lt;=100%)</formula>
    </cfRule>
    <cfRule type="expression" dxfId="939" priority="15628" stopIfTrue="1">
      <formula>AND(#REF!&gt;60%,#REF!&lt;=80%)</formula>
    </cfRule>
    <cfRule type="expression" dxfId="938" priority="15629" stopIfTrue="1">
      <formula>AND(#REF!&gt;40%,#REF!&lt;=60%)</formula>
    </cfRule>
    <cfRule type="expression" dxfId="937" priority="15630" stopIfTrue="1">
      <formula>AND(#REF!&gt;20%,#REF!&lt;=40%)</formula>
    </cfRule>
    <cfRule type="expression" dxfId="936" priority="15631" stopIfTrue="1">
      <formula>#REF!&lt;=20</formula>
    </cfRule>
  </conditionalFormatting>
  <conditionalFormatting sqref="B89">
    <cfRule type="expression" dxfId="935" priority="15632" stopIfTrue="1">
      <formula>AND(#REF!&gt;80%,#REF!&lt;=100%)</formula>
    </cfRule>
    <cfRule type="expression" dxfId="934" priority="15633" stopIfTrue="1">
      <formula>AND(#REF!&gt;60%,#REF!&lt;=80%)</formula>
    </cfRule>
    <cfRule type="expression" dxfId="933" priority="15634" stopIfTrue="1">
      <formula>AND(#REF!&gt;40%,#REF!&lt;=60%)</formula>
    </cfRule>
    <cfRule type="expression" dxfId="932" priority="15635" stopIfTrue="1">
      <formula>AND(#REF!&gt;20%,#REF!&lt;=40%)</formula>
    </cfRule>
    <cfRule type="expression" dxfId="931" priority="15636" stopIfTrue="1">
      <formula>#REF!&lt;=20</formula>
    </cfRule>
  </conditionalFormatting>
  <conditionalFormatting sqref="B90">
    <cfRule type="expression" dxfId="930" priority="15637" stopIfTrue="1">
      <formula>AND(#REF!&gt;80%,#REF!&lt;=100%)</formula>
    </cfRule>
    <cfRule type="expression" dxfId="929" priority="15638" stopIfTrue="1">
      <formula>AND(#REF!&gt;60%,#REF!&lt;=80%)</formula>
    </cfRule>
    <cfRule type="expression" dxfId="928" priority="15639" stopIfTrue="1">
      <formula>AND(#REF!&gt;40%,#REF!&lt;=60%)</formula>
    </cfRule>
    <cfRule type="expression" dxfId="927" priority="15640" stopIfTrue="1">
      <formula>AND(#REF!&gt;20%,#REF!&lt;=40%)</formula>
    </cfRule>
    <cfRule type="expression" dxfId="926" priority="15641" stopIfTrue="1">
      <formula>#REF!&lt;=20</formula>
    </cfRule>
  </conditionalFormatting>
  <conditionalFormatting sqref="B91">
    <cfRule type="expression" dxfId="925" priority="15642" stopIfTrue="1">
      <formula>AND(#REF!&gt;80%,#REF!&lt;=100%)</formula>
    </cfRule>
    <cfRule type="expression" dxfId="924" priority="15643" stopIfTrue="1">
      <formula>AND(#REF!&gt;60%,#REF!&lt;=80%)</formula>
    </cfRule>
    <cfRule type="expression" dxfId="923" priority="15644" stopIfTrue="1">
      <formula>AND(#REF!&gt;40%,#REF!&lt;=60%)</formula>
    </cfRule>
    <cfRule type="expression" dxfId="922" priority="15645" stopIfTrue="1">
      <formula>AND(#REF!&gt;20%,#REF!&lt;=40%)</formula>
    </cfRule>
    <cfRule type="expression" dxfId="921" priority="15646" stopIfTrue="1">
      <formula>#REF!&lt;=20</formula>
    </cfRule>
  </conditionalFormatting>
  <conditionalFormatting sqref="B92">
    <cfRule type="expression" dxfId="920" priority="15647" stopIfTrue="1">
      <formula>AND(#REF!&gt;80%,#REF!&lt;=100%)</formula>
    </cfRule>
    <cfRule type="expression" dxfId="919" priority="15648" stopIfTrue="1">
      <formula>AND(#REF!&gt;60%,#REF!&lt;=80%)</formula>
    </cfRule>
    <cfRule type="expression" dxfId="918" priority="15649" stopIfTrue="1">
      <formula>AND(#REF!&gt;40%,#REF!&lt;=60%)</formula>
    </cfRule>
    <cfRule type="expression" dxfId="917" priority="15650" stopIfTrue="1">
      <formula>AND(#REF!&gt;20%,#REF!&lt;=40%)</formula>
    </cfRule>
    <cfRule type="expression" dxfId="916" priority="15651" stopIfTrue="1">
      <formula>#REF!&lt;=20</formula>
    </cfRule>
  </conditionalFormatting>
  <conditionalFormatting sqref="B93">
    <cfRule type="expression" dxfId="915" priority="15652" stopIfTrue="1">
      <formula>AND(#REF!&gt;80%,#REF!&lt;=100%)</formula>
    </cfRule>
    <cfRule type="expression" dxfId="914" priority="15653" stopIfTrue="1">
      <formula>AND(#REF!&gt;60%,#REF!&lt;=80%)</formula>
    </cfRule>
    <cfRule type="expression" dxfId="913" priority="15654" stopIfTrue="1">
      <formula>AND(#REF!&gt;40%,#REF!&lt;=60%)</formula>
    </cfRule>
    <cfRule type="expression" dxfId="912" priority="15655" stopIfTrue="1">
      <formula>AND(#REF!&gt;20%,#REF!&lt;=40%)</formula>
    </cfRule>
    <cfRule type="expression" dxfId="911" priority="15656" stopIfTrue="1">
      <formula>#REF!&lt;=20</formula>
    </cfRule>
  </conditionalFormatting>
  <conditionalFormatting sqref="B94">
    <cfRule type="expression" dxfId="910" priority="15657" stopIfTrue="1">
      <formula>AND(#REF!&gt;80%,#REF!&lt;=100%)</formula>
    </cfRule>
    <cfRule type="expression" dxfId="909" priority="15658" stopIfTrue="1">
      <formula>AND(#REF!&gt;60%,#REF!&lt;=80%)</formula>
    </cfRule>
    <cfRule type="expression" dxfId="908" priority="15659" stopIfTrue="1">
      <formula>AND(#REF!&gt;40%,#REF!&lt;=60%)</formula>
    </cfRule>
    <cfRule type="expression" dxfId="907" priority="15660" stopIfTrue="1">
      <formula>AND(#REF!&gt;20%,#REF!&lt;=40%)</formula>
    </cfRule>
    <cfRule type="expression" dxfId="906" priority="15661" stopIfTrue="1">
      <formula>#REF!&lt;=20</formula>
    </cfRule>
  </conditionalFormatting>
  <conditionalFormatting sqref="B95">
    <cfRule type="expression" dxfId="905" priority="15662" stopIfTrue="1">
      <formula>AND(#REF!&gt;80%,#REF!&lt;=100%)</formula>
    </cfRule>
    <cfRule type="expression" dxfId="904" priority="15663" stopIfTrue="1">
      <formula>AND(#REF!&gt;60%,#REF!&lt;=80%)</formula>
    </cfRule>
    <cfRule type="expression" dxfId="903" priority="15664" stopIfTrue="1">
      <formula>AND(#REF!&gt;40%,#REF!&lt;=60%)</formula>
    </cfRule>
    <cfRule type="expression" dxfId="902" priority="15665" stopIfTrue="1">
      <formula>AND(#REF!&gt;20%,#REF!&lt;=40%)</formula>
    </cfRule>
    <cfRule type="expression" dxfId="901" priority="15666" stopIfTrue="1">
      <formula>#REF!&lt;=20</formula>
    </cfRule>
  </conditionalFormatting>
  <conditionalFormatting sqref="B96">
    <cfRule type="expression" dxfId="900" priority="15667" stopIfTrue="1">
      <formula>AND(#REF!&gt;80%,#REF!&lt;=100%)</formula>
    </cfRule>
    <cfRule type="expression" dxfId="899" priority="15668" stopIfTrue="1">
      <formula>AND(#REF!&gt;60%,#REF!&lt;=80%)</formula>
    </cfRule>
    <cfRule type="expression" dxfId="898" priority="15669" stopIfTrue="1">
      <formula>AND(#REF!&gt;40%,#REF!&lt;=60%)</formula>
    </cfRule>
    <cfRule type="expression" dxfId="897" priority="15670" stopIfTrue="1">
      <formula>AND(#REF!&gt;20%,#REF!&lt;=40%)</formula>
    </cfRule>
    <cfRule type="expression" dxfId="896" priority="15671" stopIfTrue="1">
      <formula>#REF!&lt;=20</formula>
    </cfRule>
  </conditionalFormatting>
  <conditionalFormatting sqref="C58">
    <cfRule type="expression" dxfId="895" priority="15672" stopIfTrue="1">
      <formula>AND(#REF!&gt;60%,#REF!&lt;=80%)</formula>
    </cfRule>
    <cfRule type="expression" dxfId="894" priority="15673" stopIfTrue="1">
      <formula>AND(#REF!&gt;40%,#REF!&lt;=60%)</formula>
    </cfRule>
    <cfRule type="expression" dxfId="893" priority="15674" stopIfTrue="1">
      <formula>AND(#REF!&gt;20%,#REF!&lt;=40%)</formula>
    </cfRule>
    <cfRule type="expression" dxfId="892" priority="15675" stopIfTrue="1">
      <formula>#REF!&lt;=20</formula>
    </cfRule>
  </conditionalFormatting>
  <conditionalFormatting sqref="C59">
    <cfRule type="expression" dxfId="891" priority="15676" stopIfTrue="1">
      <formula>AND(#REF!&gt;80%,#REF!&lt;=100%)</formula>
    </cfRule>
    <cfRule type="expression" dxfId="890" priority="15677" stopIfTrue="1">
      <formula>AND(#REF!&gt;60%,#REF!&lt;=80%)</formula>
    </cfRule>
    <cfRule type="expression" dxfId="889" priority="15678" stopIfTrue="1">
      <formula>AND(#REF!&gt;40%,#REF!&lt;=60%)</formula>
    </cfRule>
    <cfRule type="expression" dxfId="888" priority="15679" stopIfTrue="1">
      <formula>AND(#REF!&gt;20%,#REF!&lt;=40%)</formula>
    </cfRule>
    <cfRule type="expression" dxfId="887" priority="15680" stopIfTrue="1">
      <formula>#REF!&lt;=20</formula>
    </cfRule>
  </conditionalFormatting>
  <conditionalFormatting sqref="C60">
    <cfRule type="expression" dxfId="886" priority="15681" stopIfTrue="1">
      <formula>AND(#REF!&gt;80%,#REF!&lt;=100%)</formula>
    </cfRule>
    <cfRule type="expression" dxfId="885" priority="15682" stopIfTrue="1">
      <formula>AND(#REF!&gt;60%,#REF!&lt;=80%)</formula>
    </cfRule>
    <cfRule type="expression" dxfId="884" priority="15683" stopIfTrue="1">
      <formula>AND(#REF!&gt;40%,#REF!&lt;=60%)</formula>
    </cfRule>
    <cfRule type="expression" dxfId="883" priority="15684" stopIfTrue="1">
      <formula>AND(#REF!&gt;20%,#REF!&lt;=40%)</formula>
    </cfRule>
    <cfRule type="expression" dxfId="882" priority="15685" stopIfTrue="1">
      <formula>#REF!&lt;=20</formula>
    </cfRule>
  </conditionalFormatting>
  <conditionalFormatting sqref="C63">
    <cfRule type="expression" dxfId="881" priority="15686" stopIfTrue="1">
      <formula>AND(#REF!&gt;80%,#REF!&lt;=100%)</formula>
    </cfRule>
    <cfRule type="expression" dxfId="880" priority="15687" stopIfTrue="1">
      <formula>AND(#REF!&gt;60%,#REF!&lt;=80%)</formula>
    </cfRule>
    <cfRule type="expression" dxfId="879" priority="15688" stopIfTrue="1">
      <formula>AND(#REF!&gt;40%,#REF!&lt;=60%)</formula>
    </cfRule>
    <cfRule type="expression" dxfId="878" priority="15689" stopIfTrue="1">
      <formula>AND(#REF!&gt;20%,#REF!&lt;=40%)</formula>
    </cfRule>
    <cfRule type="expression" dxfId="877" priority="15690" stopIfTrue="1">
      <formula>#REF!&lt;=20</formula>
    </cfRule>
  </conditionalFormatting>
  <conditionalFormatting sqref="C64">
    <cfRule type="expression" dxfId="876" priority="15691" stopIfTrue="1">
      <formula>AND(#REF!&gt;80%,#REF!&lt;=100%)</formula>
    </cfRule>
    <cfRule type="expression" dxfId="875" priority="15692" stopIfTrue="1">
      <formula>AND(#REF!&gt;60%,#REF!&lt;=80%)</formula>
    </cfRule>
    <cfRule type="expression" dxfId="874" priority="15693" stopIfTrue="1">
      <formula>AND(#REF!&gt;40%,#REF!&lt;=60%)</formula>
    </cfRule>
    <cfRule type="expression" dxfId="873" priority="15694" stopIfTrue="1">
      <formula>AND(#REF!&gt;20%,#REF!&lt;=40%)</formula>
    </cfRule>
    <cfRule type="expression" dxfId="872" priority="15695" stopIfTrue="1">
      <formula>#REF!&lt;=20</formula>
    </cfRule>
  </conditionalFormatting>
  <conditionalFormatting sqref="C67">
    <cfRule type="expression" dxfId="871" priority="15696" stopIfTrue="1">
      <formula>AND(#REF!&gt;80%,#REF!&lt;=100%)</formula>
    </cfRule>
    <cfRule type="expression" dxfId="870" priority="15697" stopIfTrue="1">
      <formula>AND(#REF!&gt;60%,#REF!&lt;=80%)</formula>
    </cfRule>
    <cfRule type="expression" dxfId="869" priority="15698" stopIfTrue="1">
      <formula>AND(#REF!&gt;40%,#REF!&lt;=60%)</formula>
    </cfRule>
    <cfRule type="expression" dxfId="868" priority="15699" stopIfTrue="1">
      <formula>AND(#REF!&gt;20%,#REF!&lt;=40%)</formula>
    </cfRule>
    <cfRule type="expression" dxfId="867" priority="15700" stopIfTrue="1">
      <formula>#REF!&lt;=20</formula>
    </cfRule>
  </conditionalFormatting>
  <conditionalFormatting sqref="C68">
    <cfRule type="expression" dxfId="866" priority="15701" stopIfTrue="1">
      <formula>AND(#REF!&gt;80%,#REF!&lt;=100%)</formula>
    </cfRule>
    <cfRule type="expression" dxfId="865" priority="15702" stopIfTrue="1">
      <formula>AND(#REF!&gt;60%,#REF!&lt;=80%)</formula>
    </cfRule>
    <cfRule type="expression" dxfId="864" priority="15703" stopIfTrue="1">
      <formula>AND(#REF!&gt;40%,#REF!&lt;=60%)</formula>
    </cfRule>
    <cfRule type="expression" dxfId="863" priority="15704" stopIfTrue="1">
      <formula>AND(#REF!&gt;20%,#REF!&lt;=40%)</formula>
    </cfRule>
    <cfRule type="expression" dxfId="862" priority="15705" stopIfTrue="1">
      <formula>#REF!&lt;=20</formula>
    </cfRule>
  </conditionalFormatting>
  <conditionalFormatting sqref="C69">
    <cfRule type="expression" dxfId="861" priority="15706" stopIfTrue="1">
      <formula>AND(#REF!&gt;80%,#REF!&lt;=100%)</formula>
    </cfRule>
    <cfRule type="expression" dxfId="860" priority="15707" stopIfTrue="1">
      <formula>AND(#REF!&gt;60%,#REF!&lt;=80%)</formula>
    </cfRule>
    <cfRule type="expression" dxfId="859" priority="15708" stopIfTrue="1">
      <formula>AND(#REF!&gt;40%,#REF!&lt;=60%)</formula>
    </cfRule>
    <cfRule type="expression" dxfId="858" priority="15709" stopIfTrue="1">
      <formula>AND(#REF!&gt;20%,#REF!&lt;=40%)</formula>
    </cfRule>
    <cfRule type="expression" dxfId="857" priority="15710" stopIfTrue="1">
      <formula>#REF!&lt;=20</formula>
    </cfRule>
  </conditionalFormatting>
  <conditionalFormatting sqref="C70">
    <cfRule type="expression" dxfId="856" priority="15711" stopIfTrue="1">
      <formula>AND(#REF!&gt;80%,#REF!&lt;=100%)</formula>
    </cfRule>
    <cfRule type="expression" dxfId="855" priority="15712" stopIfTrue="1">
      <formula>AND(#REF!&gt;60%,#REF!&lt;=80%)</formula>
    </cfRule>
    <cfRule type="expression" dxfId="854" priority="15713" stopIfTrue="1">
      <formula>AND(#REF!&gt;40%,#REF!&lt;=60%)</formula>
    </cfRule>
    <cfRule type="expression" dxfId="853" priority="15714" stopIfTrue="1">
      <formula>AND(#REF!&gt;20%,#REF!&lt;=40%)</formula>
    </cfRule>
    <cfRule type="expression" dxfId="852" priority="15715" stopIfTrue="1">
      <formula>#REF!&lt;=20</formula>
    </cfRule>
  </conditionalFormatting>
  <conditionalFormatting sqref="C72">
    <cfRule type="expression" dxfId="851" priority="15716" stopIfTrue="1">
      <formula>AND(#REF!&gt;80%,#REF!&lt;=100%)</formula>
    </cfRule>
    <cfRule type="expression" dxfId="850" priority="15717" stopIfTrue="1">
      <formula>AND(#REF!&gt;60%,#REF!&lt;=80%)</formula>
    </cfRule>
    <cfRule type="expression" dxfId="849" priority="15718" stopIfTrue="1">
      <formula>AND(#REF!&gt;40%,#REF!&lt;=60%)</formula>
    </cfRule>
    <cfRule type="expression" dxfId="848" priority="15719" stopIfTrue="1">
      <formula>AND(#REF!&gt;20%,#REF!&lt;=40%)</formula>
    </cfRule>
    <cfRule type="expression" dxfId="847" priority="15720" stopIfTrue="1">
      <formula>#REF!&lt;=20</formula>
    </cfRule>
  </conditionalFormatting>
  <conditionalFormatting sqref="C74">
    <cfRule type="expression" dxfId="846" priority="15721" stopIfTrue="1">
      <formula>AND(#REF!&gt;80%,#REF!&lt;=100%)</formula>
    </cfRule>
    <cfRule type="expression" dxfId="845" priority="15722" stopIfTrue="1">
      <formula>AND(#REF!&gt;60%,#REF!&lt;=80%)</formula>
    </cfRule>
    <cfRule type="expression" dxfId="844" priority="15723" stopIfTrue="1">
      <formula>AND(#REF!&gt;40%,#REF!&lt;=60%)</formula>
    </cfRule>
    <cfRule type="expression" dxfId="843" priority="15724" stopIfTrue="1">
      <formula>AND(#REF!&gt;20%,#REF!&lt;=40%)</formula>
    </cfRule>
    <cfRule type="expression" dxfId="842" priority="15725" stopIfTrue="1">
      <formula>#REF!&lt;=20</formula>
    </cfRule>
  </conditionalFormatting>
  <conditionalFormatting sqref="C76">
    <cfRule type="expression" dxfId="841" priority="15726" stopIfTrue="1">
      <formula>AND(#REF!&gt;80%,#REF!&lt;=100%)</formula>
    </cfRule>
    <cfRule type="expression" dxfId="840" priority="15727" stopIfTrue="1">
      <formula>AND(#REF!&gt;60%,#REF!&lt;=80%)</formula>
    </cfRule>
    <cfRule type="expression" dxfId="839" priority="15728" stopIfTrue="1">
      <formula>AND(#REF!&gt;40%,#REF!&lt;=60%)</formula>
    </cfRule>
    <cfRule type="expression" dxfId="838" priority="15729" stopIfTrue="1">
      <formula>AND(#REF!&gt;20%,#REF!&lt;=40%)</formula>
    </cfRule>
    <cfRule type="expression" dxfId="837" priority="15730" stopIfTrue="1">
      <formula>#REF!&lt;=20</formula>
    </cfRule>
  </conditionalFormatting>
  <conditionalFormatting sqref="C79">
    <cfRule type="expression" dxfId="836" priority="15731" stopIfTrue="1">
      <formula>AND(#REF!&gt;80%,#REF!&lt;=100%)</formula>
    </cfRule>
    <cfRule type="expression" dxfId="835" priority="15732" stopIfTrue="1">
      <formula>AND(#REF!&gt;60%,#REF!&lt;=80%)</formula>
    </cfRule>
    <cfRule type="expression" dxfId="834" priority="15733" stopIfTrue="1">
      <formula>AND(#REF!&gt;40%,#REF!&lt;=60%)</formula>
    </cfRule>
    <cfRule type="expression" dxfId="833" priority="15734" stopIfTrue="1">
      <formula>AND(#REF!&gt;20%,#REF!&lt;=40%)</formula>
    </cfRule>
    <cfRule type="expression" dxfId="832" priority="15735" stopIfTrue="1">
      <formula>#REF!&lt;=20</formula>
    </cfRule>
  </conditionalFormatting>
  <conditionalFormatting sqref="C80">
    <cfRule type="expression" dxfId="831" priority="15736" stopIfTrue="1">
      <formula>AND(#REF!&gt;80%,#REF!&lt;=100%)</formula>
    </cfRule>
    <cfRule type="expression" dxfId="830" priority="15737" stopIfTrue="1">
      <formula>AND(#REF!&gt;60%,#REF!&lt;=80%)</formula>
    </cfRule>
    <cfRule type="expression" dxfId="829" priority="15738" stopIfTrue="1">
      <formula>AND(#REF!&gt;40%,#REF!&lt;=60%)</formula>
    </cfRule>
    <cfRule type="expression" dxfId="828" priority="15739" stopIfTrue="1">
      <formula>AND(#REF!&gt;20%,#REF!&lt;=40%)</formula>
    </cfRule>
    <cfRule type="expression" dxfId="827" priority="15740" stopIfTrue="1">
      <formula>#REF!&lt;=20</formula>
    </cfRule>
  </conditionalFormatting>
  <conditionalFormatting sqref="C82">
    <cfRule type="expression" dxfId="826" priority="15741" stopIfTrue="1">
      <formula>AND(#REF!&gt;80%,#REF!&lt;=100%)</formula>
    </cfRule>
    <cfRule type="expression" dxfId="825" priority="15742" stopIfTrue="1">
      <formula>AND(#REF!&gt;60%,#REF!&lt;=80%)</formula>
    </cfRule>
    <cfRule type="expression" dxfId="824" priority="15743" stopIfTrue="1">
      <formula>AND(#REF!&gt;40%,#REF!&lt;=60%)</formula>
    </cfRule>
    <cfRule type="expression" dxfId="823" priority="15744" stopIfTrue="1">
      <formula>AND(#REF!&gt;20%,#REF!&lt;=40%)</formula>
    </cfRule>
    <cfRule type="expression" dxfId="822" priority="15745" stopIfTrue="1">
      <formula>#REF!&lt;=20</formula>
    </cfRule>
  </conditionalFormatting>
  <conditionalFormatting sqref="C84">
    <cfRule type="expression" dxfId="821" priority="15746" stopIfTrue="1">
      <formula>AND(#REF!&gt;80%,#REF!&lt;=100%)</formula>
    </cfRule>
    <cfRule type="expression" dxfId="820" priority="15747" stopIfTrue="1">
      <formula>AND(#REF!&gt;60%,#REF!&lt;=80%)</formula>
    </cfRule>
    <cfRule type="expression" dxfId="819" priority="15748" stopIfTrue="1">
      <formula>AND(#REF!&gt;40%,#REF!&lt;=60%)</formula>
    </cfRule>
    <cfRule type="expression" dxfId="818" priority="15749" stopIfTrue="1">
      <formula>AND(#REF!&gt;20%,#REF!&lt;=40%)</formula>
    </cfRule>
    <cfRule type="expression" dxfId="817" priority="15750" stopIfTrue="1">
      <formula>#REF!&lt;=20</formula>
    </cfRule>
  </conditionalFormatting>
  <conditionalFormatting sqref="C85">
    <cfRule type="expression" dxfId="816" priority="15751" stopIfTrue="1">
      <formula>AND(#REF!&gt;80%,#REF!&lt;=100%)</formula>
    </cfRule>
    <cfRule type="expression" dxfId="815" priority="15752" stopIfTrue="1">
      <formula>AND(#REF!&gt;60%,#REF!&lt;=80%)</formula>
    </cfRule>
    <cfRule type="expression" dxfId="814" priority="15753" stopIfTrue="1">
      <formula>AND(#REF!&gt;40%,#REF!&lt;=60%)</formula>
    </cfRule>
    <cfRule type="expression" dxfId="813" priority="15754" stopIfTrue="1">
      <formula>AND(#REF!&gt;20%,#REF!&lt;=40%)</formula>
    </cfRule>
    <cfRule type="expression" dxfId="812" priority="15755" stopIfTrue="1">
      <formula>#REF!&lt;=20</formula>
    </cfRule>
  </conditionalFormatting>
  <conditionalFormatting sqref="C87">
    <cfRule type="expression" dxfId="811" priority="15756" stopIfTrue="1">
      <formula>AND(#REF!&gt;80%,#REF!&lt;=100%)</formula>
    </cfRule>
    <cfRule type="expression" dxfId="810" priority="15757" stopIfTrue="1">
      <formula>AND(#REF!&gt;60%,#REF!&lt;=80%)</formula>
    </cfRule>
    <cfRule type="expression" dxfId="809" priority="15758" stopIfTrue="1">
      <formula>AND(#REF!&gt;40%,#REF!&lt;=60%)</formula>
    </cfRule>
    <cfRule type="expression" dxfId="808" priority="15759" stopIfTrue="1">
      <formula>AND(#REF!&gt;20%,#REF!&lt;=40%)</formula>
    </cfRule>
    <cfRule type="expression" dxfId="807" priority="15760" stopIfTrue="1">
      <formula>#REF!&lt;=20</formula>
    </cfRule>
  </conditionalFormatting>
  <conditionalFormatting sqref="C88">
    <cfRule type="expression" dxfId="806" priority="15761" stopIfTrue="1">
      <formula>AND(#REF!&gt;80%,#REF!&lt;=100%)</formula>
    </cfRule>
    <cfRule type="expression" dxfId="805" priority="15762" stopIfTrue="1">
      <formula>AND(#REF!&gt;60%,#REF!&lt;=80%)</formula>
    </cfRule>
    <cfRule type="expression" dxfId="804" priority="15763" stopIfTrue="1">
      <formula>AND(#REF!&gt;40%,#REF!&lt;=60%)</formula>
    </cfRule>
    <cfRule type="expression" dxfId="803" priority="15764" stopIfTrue="1">
      <formula>AND(#REF!&gt;20%,#REF!&lt;=40%)</formula>
    </cfRule>
    <cfRule type="expression" dxfId="802" priority="15765" stopIfTrue="1">
      <formula>#REF!&lt;=20</formula>
    </cfRule>
  </conditionalFormatting>
  <conditionalFormatting sqref="C90">
    <cfRule type="expression" dxfId="801" priority="15766" stopIfTrue="1">
      <formula>AND(#REF!&gt;80%,#REF!&lt;=100%)</formula>
    </cfRule>
    <cfRule type="expression" dxfId="800" priority="15767" stopIfTrue="1">
      <formula>AND(#REF!&gt;60%,#REF!&lt;=80%)</formula>
    </cfRule>
    <cfRule type="expression" dxfId="799" priority="15768" stopIfTrue="1">
      <formula>AND(#REF!&gt;40%,#REF!&lt;=60%)</formula>
    </cfRule>
    <cfRule type="expression" dxfId="798" priority="15769" stopIfTrue="1">
      <formula>AND(#REF!&gt;20%,#REF!&lt;=40%)</formula>
    </cfRule>
    <cfRule type="expression" dxfId="797" priority="15770" stopIfTrue="1">
      <formula>#REF!&lt;=20</formula>
    </cfRule>
  </conditionalFormatting>
  <conditionalFormatting sqref="C91">
    <cfRule type="expression" dxfId="796" priority="15771" stopIfTrue="1">
      <formula>AND(#REF!&gt;80%,#REF!&lt;=100%)</formula>
    </cfRule>
    <cfRule type="expression" dxfId="795" priority="15772" stopIfTrue="1">
      <formula>AND(#REF!&gt;60%,#REF!&lt;=80%)</formula>
    </cfRule>
    <cfRule type="expression" dxfId="794" priority="15773" stopIfTrue="1">
      <formula>AND(#REF!&gt;40%,#REF!&lt;=60%)</formula>
    </cfRule>
    <cfRule type="expression" dxfId="793" priority="15774" stopIfTrue="1">
      <formula>AND(#REF!&gt;20%,#REF!&lt;=40%)</formula>
    </cfRule>
    <cfRule type="expression" dxfId="792" priority="15775" stopIfTrue="1">
      <formula>#REF!&lt;=20</formula>
    </cfRule>
  </conditionalFormatting>
  <conditionalFormatting sqref="C95">
    <cfRule type="expression" dxfId="791" priority="15776" stopIfTrue="1">
      <formula>AND(#REF!&gt;80%,#REF!&lt;=100%)</formula>
    </cfRule>
    <cfRule type="expression" dxfId="790" priority="15777" stopIfTrue="1">
      <formula>AND(#REF!&gt;60%,#REF!&lt;=80%)</formula>
    </cfRule>
    <cfRule type="expression" dxfId="789" priority="15778" stopIfTrue="1">
      <formula>AND(#REF!&gt;40%,#REF!&lt;=60%)</formula>
    </cfRule>
    <cfRule type="expression" dxfId="788" priority="15779" stopIfTrue="1">
      <formula>AND(#REF!&gt;20%,#REF!&lt;=40%)</formula>
    </cfRule>
    <cfRule type="expression" dxfId="787" priority="15780" stopIfTrue="1">
      <formula>#REF!&lt;=20</formula>
    </cfRule>
  </conditionalFormatting>
  <conditionalFormatting sqref="C96">
    <cfRule type="expression" dxfId="786" priority="15781" stopIfTrue="1">
      <formula>AND(#REF!&gt;80%,#REF!&lt;=100%)</formula>
    </cfRule>
    <cfRule type="expression" dxfId="785" priority="15782" stopIfTrue="1">
      <formula>AND(#REF!&gt;60%,#REF!&lt;=80%)</formula>
    </cfRule>
    <cfRule type="expression" dxfId="784" priority="15783" stopIfTrue="1">
      <formula>AND(#REF!&gt;40%,#REF!&lt;=60%)</formula>
    </cfRule>
    <cfRule type="expression" dxfId="783" priority="15784" stopIfTrue="1">
      <formula>AND(#REF!&gt;20%,#REF!&lt;=40%)</formula>
    </cfRule>
    <cfRule type="expression" dxfId="782" priority="15785" stopIfTrue="1">
      <formula>#REF!&lt;=20</formula>
    </cfRule>
  </conditionalFormatting>
  <conditionalFormatting sqref="D57">
    <cfRule type="expression" dxfId="781" priority="15786" stopIfTrue="1">
      <formula>AND(#REF!&gt;80%,#REF!&lt;=100%)</formula>
    </cfRule>
    <cfRule type="expression" dxfId="780" priority="15787" stopIfTrue="1">
      <formula>AND(#REF!&gt;60%,#REF!&lt;=80%)</formula>
    </cfRule>
    <cfRule type="expression" dxfId="779" priority="15788" stopIfTrue="1">
      <formula>AND(#REF!&gt;40%,#REF!&lt;=60%)</formula>
    </cfRule>
    <cfRule type="expression" dxfId="778" priority="15789" stopIfTrue="1">
      <formula>AND(#REF!&gt;20%,#REF!&lt;=40%)</formula>
    </cfRule>
    <cfRule type="expression" dxfId="777" priority="15790" stopIfTrue="1">
      <formula>#REF!&lt;=20</formula>
    </cfRule>
  </conditionalFormatting>
  <conditionalFormatting sqref="D60">
    <cfRule type="expression" dxfId="776" priority="15791" stopIfTrue="1">
      <formula>AND(#REF!&gt;80%,#REF!&lt;=100%)</formula>
    </cfRule>
    <cfRule type="expression" dxfId="775" priority="15792" stopIfTrue="1">
      <formula>AND(#REF!&gt;60%,#REF!&lt;=80%)</formula>
    </cfRule>
    <cfRule type="expression" dxfId="774" priority="15793" stopIfTrue="1">
      <formula>AND(#REF!&gt;40%,#REF!&lt;=60%)</formula>
    </cfRule>
    <cfRule type="expression" dxfId="773" priority="15794" stopIfTrue="1">
      <formula>AND(#REF!&gt;20%,#REF!&lt;=40%)</formula>
    </cfRule>
    <cfRule type="expression" dxfId="772" priority="15795" stopIfTrue="1">
      <formula>#REF!&lt;=20</formula>
    </cfRule>
  </conditionalFormatting>
  <conditionalFormatting sqref="D61">
    <cfRule type="expression" dxfId="771" priority="15796" stopIfTrue="1">
      <formula>AND(#REF!&gt;80%,#REF!&lt;=100%)</formula>
    </cfRule>
    <cfRule type="expression" dxfId="770" priority="15797" stopIfTrue="1">
      <formula>AND(#REF!&gt;60%,#REF!&lt;=80%)</formula>
    </cfRule>
    <cfRule type="expression" dxfId="769" priority="15798" stopIfTrue="1">
      <formula>AND(#REF!&gt;40%,#REF!&lt;=60%)</formula>
    </cfRule>
    <cfRule type="expression" dxfId="768" priority="15799" stopIfTrue="1">
      <formula>AND(#REF!&gt;20%,#REF!&lt;=40%)</formula>
    </cfRule>
    <cfRule type="expression" dxfId="767" priority="15800" stopIfTrue="1">
      <formula>#REF!&lt;=20</formula>
    </cfRule>
  </conditionalFormatting>
  <conditionalFormatting sqref="D62">
    <cfRule type="expression" dxfId="766" priority="15801" stopIfTrue="1">
      <formula>AND(#REF!&gt;80%,#REF!&lt;=100%)</formula>
    </cfRule>
    <cfRule type="expression" dxfId="765" priority="15802" stopIfTrue="1">
      <formula>AND(#REF!&gt;60%,#REF!&lt;=80%)</formula>
    </cfRule>
    <cfRule type="expression" dxfId="764" priority="15803" stopIfTrue="1">
      <formula>AND(#REF!&gt;40%,#REF!&lt;=60%)</formula>
    </cfRule>
    <cfRule type="expression" dxfId="763" priority="15804" stopIfTrue="1">
      <formula>AND(#REF!&gt;20%,#REF!&lt;=40%)</formula>
    </cfRule>
    <cfRule type="expression" dxfId="762" priority="15805" stopIfTrue="1">
      <formula>#REF!&lt;=20</formula>
    </cfRule>
  </conditionalFormatting>
  <conditionalFormatting sqref="D65">
    <cfRule type="expression" dxfId="761" priority="15806" stopIfTrue="1">
      <formula>AND(#REF!&gt;80%,#REF!&lt;=100%)</formula>
    </cfRule>
    <cfRule type="expression" dxfId="760" priority="15807" stopIfTrue="1">
      <formula>AND(#REF!&gt;60%,#REF!&lt;=80%)</formula>
    </cfRule>
    <cfRule type="expression" dxfId="759" priority="15808" stopIfTrue="1">
      <formula>AND(#REF!&gt;40%,#REF!&lt;=60%)</formula>
    </cfRule>
    <cfRule type="expression" dxfId="758" priority="15809" stopIfTrue="1">
      <formula>AND(#REF!&gt;20%,#REF!&lt;=40%)</formula>
    </cfRule>
    <cfRule type="expression" dxfId="757" priority="15810" stopIfTrue="1">
      <formula>#REF!&lt;=20</formula>
    </cfRule>
  </conditionalFormatting>
  <conditionalFormatting sqref="D66">
    <cfRule type="expression" dxfId="756" priority="15811" stopIfTrue="1">
      <formula>AND(#REF!&gt;80%,#REF!&lt;=100%)</formula>
    </cfRule>
    <cfRule type="expression" dxfId="755" priority="15812" stopIfTrue="1">
      <formula>AND(#REF!&gt;60%,#REF!&lt;=80%)</formula>
    </cfRule>
    <cfRule type="expression" dxfId="754" priority="15813" stopIfTrue="1">
      <formula>AND(#REF!&gt;40%,#REF!&lt;=60%)</formula>
    </cfRule>
    <cfRule type="expression" dxfId="753" priority="15814" stopIfTrue="1">
      <formula>AND(#REF!&gt;20%,#REF!&lt;=40%)</formula>
    </cfRule>
    <cfRule type="expression" dxfId="752" priority="15815" stopIfTrue="1">
      <formula>#REF!&lt;=20</formula>
    </cfRule>
  </conditionalFormatting>
  <conditionalFormatting sqref="D67">
    <cfRule type="expression" dxfId="751" priority="15816" stopIfTrue="1">
      <formula>AND(#REF!&gt;80%,#REF!&lt;=100%)</formula>
    </cfRule>
    <cfRule type="expression" dxfId="750" priority="15817" stopIfTrue="1">
      <formula>AND(#REF!&gt;60%,#REF!&lt;=80%)</formula>
    </cfRule>
    <cfRule type="expression" dxfId="749" priority="15818" stopIfTrue="1">
      <formula>AND(#REF!&gt;40%,#REF!&lt;=60%)</formula>
    </cfRule>
    <cfRule type="expression" dxfId="748" priority="15819" stopIfTrue="1">
      <formula>AND(#REF!&gt;20%,#REF!&lt;=40%)</formula>
    </cfRule>
    <cfRule type="expression" dxfId="747" priority="15820" stopIfTrue="1">
      <formula>#REF!&lt;=20</formula>
    </cfRule>
  </conditionalFormatting>
  <conditionalFormatting sqref="D68">
    <cfRule type="expression" dxfId="746" priority="15821" stopIfTrue="1">
      <formula>AND(#REF!&gt;80%,#REF!&lt;=100%)</formula>
    </cfRule>
    <cfRule type="expression" dxfId="745" priority="15822" stopIfTrue="1">
      <formula>AND(#REF!&gt;60%,#REF!&lt;=80%)</formula>
    </cfRule>
    <cfRule type="expression" dxfId="744" priority="15823" stopIfTrue="1">
      <formula>AND(#REF!&gt;40%,#REF!&lt;=60%)</formula>
    </cfRule>
    <cfRule type="expression" dxfId="743" priority="15824" stopIfTrue="1">
      <formula>AND(#REF!&gt;20%,#REF!&lt;=40%)</formula>
    </cfRule>
    <cfRule type="expression" dxfId="742" priority="15825" stopIfTrue="1">
      <formula>#REF!&lt;=20</formula>
    </cfRule>
  </conditionalFormatting>
  <conditionalFormatting sqref="D69">
    <cfRule type="expression" dxfId="741" priority="15826" stopIfTrue="1">
      <formula>AND(#REF!&gt;80%,#REF!&lt;=100%)</formula>
    </cfRule>
    <cfRule type="expression" dxfId="740" priority="15827" stopIfTrue="1">
      <formula>AND(#REF!&gt;60%,#REF!&lt;=80%)</formula>
    </cfRule>
    <cfRule type="expression" dxfId="739" priority="15828" stopIfTrue="1">
      <formula>AND(#REF!&gt;40%,#REF!&lt;=60%)</formula>
    </cfRule>
    <cfRule type="expression" dxfId="738" priority="15829" stopIfTrue="1">
      <formula>AND(#REF!&gt;20%,#REF!&lt;=40%)</formula>
    </cfRule>
    <cfRule type="expression" dxfId="737" priority="15830" stopIfTrue="1">
      <formula>#REF!&lt;=20</formula>
    </cfRule>
  </conditionalFormatting>
  <conditionalFormatting sqref="D70">
    <cfRule type="expression" dxfId="736" priority="15831" stopIfTrue="1">
      <formula>AND(#REF!&gt;80%,#REF!&lt;=100%)</formula>
    </cfRule>
    <cfRule type="expression" dxfId="735" priority="15832" stopIfTrue="1">
      <formula>AND(#REF!&gt;60%,#REF!&lt;=80%)</formula>
    </cfRule>
    <cfRule type="expression" dxfId="734" priority="15833" stopIfTrue="1">
      <formula>AND(#REF!&gt;40%,#REF!&lt;=60%)</formula>
    </cfRule>
    <cfRule type="expression" dxfId="733" priority="15834" stopIfTrue="1">
      <formula>AND(#REF!&gt;20%,#REF!&lt;=40%)</formula>
    </cfRule>
    <cfRule type="expression" dxfId="732" priority="15835" stopIfTrue="1">
      <formula>#REF!&lt;=20</formula>
    </cfRule>
  </conditionalFormatting>
  <conditionalFormatting sqref="D72">
    <cfRule type="expression" dxfId="731" priority="15836" stopIfTrue="1">
      <formula>AND(#REF!&gt;80%,#REF!&lt;=100%)</formula>
    </cfRule>
    <cfRule type="expression" dxfId="730" priority="15837" stopIfTrue="1">
      <formula>AND(#REF!&gt;60%,#REF!&lt;=80%)</formula>
    </cfRule>
    <cfRule type="expression" dxfId="729" priority="15838" stopIfTrue="1">
      <formula>AND(#REF!&gt;40%,#REF!&lt;=60%)</formula>
    </cfRule>
    <cfRule type="expression" dxfId="728" priority="15839" stopIfTrue="1">
      <formula>AND(#REF!&gt;20%,#REF!&lt;=40%)</formula>
    </cfRule>
    <cfRule type="expression" dxfId="727" priority="15840" stopIfTrue="1">
      <formula>#REF!&lt;=20</formula>
    </cfRule>
  </conditionalFormatting>
  <conditionalFormatting sqref="D73">
    <cfRule type="expression" dxfId="726" priority="15841" stopIfTrue="1">
      <formula>AND(#REF!&gt;80%,#REF!&lt;=100%)</formula>
    </cfRule>
    <cfRule type="expression" dxfId="725" priority="15842" stopIfTrue="1">
      <formula>AND(#REF!&gt;60%,#REF!&lt;=80%)</formula>
    </cfRule>
    <cfRule type="expression" dxfId="724" priority="15843" stopIfTrue="1">
      <formula>AND(#REF!&gt;40%,#REF!&lt;=60%)</formula>
    </cfRule>
    <cfRule type="expression" dxfId="723" priority="15844" stopIfTrue="1">
      <formula>AND(#REF!&gt;20%,#REF!&lt;=40%)</formula>
    </cfRule>
    <cfRule type="expression" dxfId="722" priority="15845" stopIfTrue="1">
      <formula>#REF!&lt;=20</formula>
    </cfRule>
  </conditionalFormatting>
  <conditionalFormatting sqref="D74">
    <cfRule type="expression" dxfId="721" priority="15846" stopIfTrue="1">
      <formula>AND(#REF!&gt;80%,#REF!&lt;=100%)</formula>
    </cfRule>
    <cfRule type="expression" dxfId="720" priority="15847" stopIfTrue="1">
      <formula>AND(#REF!&gt;60%,#REF!&lt;=80%)</formula>
    </cfRule>
    <cfRule type="expression" dxfId="719" priority="15848" stopIfTrue="1">
      <formula>AND(#REF!&gt;40%,#REF!&lt;=60%)</formula>
    </cfRule>
    <cfRule type="expression" dxfId="718" priority="15849" stopIfTrue="1">
      <formula>AND(#REF!&gt;20%,#REF!&lt;=40%)</formula>
    </cfRule>
    <cfRule type="expression" dxfId="717" priority="15850" stopIfTrue="1">
      <formula>#REF!&lt;=20</formula>
    </cfRule>
  </conditionalFormatting>
  <conditionalFormatting sqref="D75">
    <cfRule type="expression" dxfId="716" priority="15851" stopIfTrue="1">
      <formula>AND(#REF!&gt;80%,#REF!&lt;=100%)</formula>
    </cfRule>
    <cfRule type="expression" dxfId="715" priority="15852" stopIfTrue="1">
      <formula>AND(#REF!&gt;60%,#REF!&lt;=80%)</formula>
    </cfRule>
    <cfRule type="expression" dxfId="714" priority="15853" stopIfTrue="1">
      <formula>AND(#REF!&gt;40%,#REF!&lt;=60%)</formula>
    </cfRule>
    <cfRule type="expression" dxfId="713" priority="15854" stopIfTrue="1">
      <formula>AND(#REF!&gt;20%,#REF!&lt;=40%)</formula>
    </cfRule>
    <cfRule type="expression" dxfId="712" priority="15855" stopIfTrue="1">
      <formula>#REF!&lt;=20</formula>
    </cfRule>
  </conditionalFormatting>
  <conditionalFormatting sqref="D76">
    <cfRule type="expression" dxfId="711" priority="15856" stopIfTrue="1">
      <formula>AND(#REF!&gt;80%,#REF!&lt;=100%)</formula>
    </cfRule>
    <cfRule type="expression" dxfId="710" priority="15857" stopIfTrue="1">
      <formula>AND(#REF!&gt;60%,#REF!&lt;=80%)</formula>
    </cfRule>
    <cfRule type="expression" dxfId="709" priority="15858" stopIfTrue="1">
      <formula>AND(#REF!&gt;40%,#REF!&lt;=60%)</formula>
    </cfRule>
    <cfRule type="expression" dxfId="708" priority="15859" stopIfTrue="1">
      <formula>AND(#REF!&gt;20%,#REF!&lt;=40%)</formula>
    </cfRule>
    <cfRule type="expression" dxfId="707" priority="15860" stopIfTrue="1">
      <formula>#REF!&lt;=20</formula>
    </cfRule>
  </conditionalFormatting>
  <conditionalFormatting sqref="D78">
    <cfRule type="expression" dxfId="706" priority="15861" stopIfTrue="1">
      <formula>AND(#REF!&gt;80%,#REF!&lt;=100%)</formula>
    </cfRule>
    <cfRule type="expression" dxfId="705" priority="15862" stopIfTrue="1">
      <formula>AND(#REF!&gt;60%,#REF!&lt;=80%)</formula>
    </cfRule>
    <cfRule type="expression" dxfId="704" priority="15863" stopIfTrue="1">
      <formula>AND(#REF!&gt;40%,#REF!&lt;=60%)</formula>
    </cfRule>
    <cfRule type="expression" dxfId="703" priority="15864" stopIfTrue="1">
      <formula>AND(#REF!&gt;20%,#REF!&lt;=40%)</formula>
    </cfRule>
    <cfRule type="expression" dxfId="702" priority="15865" stopIfTrue="1">
      <formula>#REF!&lt;=20</formula>
    </cfRule>
  </conditionalFormatting>
  <conditionalFormatting sqref="D80">
    <cfRule type="expression" dxfId="701" priority="15866" stopIfTrue="1">
      <formula>AND(#REF!&gt;80%,#REF!&lt;=100%)</formula>
    </cfRule>
    <cfRule type="expression" dxfId="700" priority="15867" stopIfTrue="1">
      <formula>AND(#REF!&gt;60%,#REF!&lt;=80%)</formula>
    </cfRule>
    <cfRule type="expression" dxfId="699" priority="15868" stopIfTrue="1">
      <formula>AND(#REF!&gt;40%,#REF!&lt;=60%)</formula>
    </cfRule>
    <cfRule type="expression" dxfId="698" priority="15869" stopIfTrue="1">
      <formula>AND(#REF!&gt;20%,#REF!&lt;=40%)</formula>
    </cfRule>
    <cfRule type="expression" dxfId="697" priority="15870" stopIfTrue="1">
      <formula>#REF!&lt;=20</formula>
    </cfRule>
  </conditionalFormatting>
  <conditionalFormatting sqref="D81">
    <cfRule type="expression" dxfId="696" priority="15871" stopIfTrue="1">
      <formula>AND(#REF!&gt;80%,#REF!&lt;=100%)</formula>
    </cfRule>
    <cfRule type="expression" dxfId="695" priority="15872" stopIfTrue="1">
      <formula>AND(#REF!&gt;60%,#REF!&lt;=80%)</formula>
    </cfRule>
    <cfRule type="expression" dxfId="694" priority="15873" stopIfTrue="1">
      <formula>AND(#REF!&gt;40%,#REF!&lt;=60%)</formula>
    </cfRule>
    <cfRule type="expression" dxfId="693" priority="15874" stopIfTrue="1">
      <formula>AND(#REF!&gt;20%,#REF!&lt;=40%)</formula>
    </cfRule>
    <cfRule type="expression" dxfId="692" priority="15875" stopIfTrue="1">
      <formula>#REF!&lt;=20</formula>
    </cfRule>
  </conditionalFormatting>
  <conditionalFormatting sqref="D82">
    <cfRule type="expression" dxfId="691" priority="15876" stopIfTrue="1">
      <formula>AND(#REF!&gt;80%,#REF!&lt;=100%)</formula>
    </cfRule>
    <cfRule type="expression" dxfId="690" priority="15877" stopIfTrue="1">
      <formula>AND(#REF!&gt;60%,#REF!&lt;=80%)</formula>
    </cfRule>
    <cfRule type="expression" dxfId="689" priority="15878" stopIfTrue="1">
      <formula>AND(#REF!&gt;40%,#REF!&lt;=60%)</formula>
    </cfRule>
    <cfRule type="expression" dxfId="688" priority="15879" stopIfTrue="1">
      <formula>AND(#REF!&gt;20%,#REF!&lt;=40%)</formula>
    </cfRule>
    <cfRule type="expression" dxfId="687" priority="15880" stopIfTrue="1">
      <formula>#REF!&lt;=20</formula>
    </cfRule>
  </conditionalFormatting>
  <conditionalFormatting sqref="D83">
    <cfRule type="expression" dxfId="686" priority="15881" stopIfTrue="1">
      <formula>AND(#REF!&gt;80%,#REF!&lt;=100%)</formula>
    </cfRule>
    <cfRule type="expression" dxfId="685" priority="15882" stopIfTrue="1">
      <formula>AND(#REF!&gt;60%,#REF!&lt;=80%)</formula>
    </cfRule>
    <cfRule type="expression" dxfId="684" priority="15883" stopIfTrue="1">
      <formula>AND(#REF!&gt;40%,#REF!&lt;=60%)</formula>
    </cfRule>
    <cfRule type="expression" dxfId="683" priority="15884" stopIfTrue="1">
      <formula>AND(#REF!&gt;20%,#REF!&lt;=40%)</formula>
    </cfRule>
    <cfRule type="expression" dxfId="682" priority="15885" stopIfTrue="1">
      <formula>#REF!&lt;=20</formula>
    </cfRule>
  </conditionalFormatting>
  <conditionalFormatting sqref="D86">
    <cfRule type="expression" dxfId="681" priority="15886" stopIfTrue="1">
      <formula>AND(#REF!&gt;80%,#REF!&lt;=100%)</formula>
    </cfRule>
    <cfRule type="expression" dxfId="680" priority="15887" stopIfTrue="1">
      <formula>AND(#REF!&gt;60%,#REF!&lt;=80%)</formula>
    </cfRule>
    <cfRule type="expression" dxfId="679" priority="15888" stopIfTrue="1">
      <formula>AND(#REF!&gt;40%,#REF!&lt;=60%)</formula>
    </cfRule>
    <cfRule type="expression" dxfId="678" priority="15889" stopIfTrue="1">
      <formula>AND(#REF!&gt;20%,#REF!&lt;=40%)</formula>
    </cfRule>
    <cfRule type="expression" dxfId="677" priority="15890" stopIfTrue="1">
      <formula>#REF!&lt;=20</formula>
    </cfRule>
  </conditionalFormatting>
  <conditionalFormatting sqref="D87">
    <cfRule type="expression" dxfId="676" priority="15891" stopIfTrue="1">
      <formula>AND(#REF!&gt;80%,#REF!&lt;=100%)</formula>
    </cfRule>
    <cfRule type="expression" dxfId="675" priority="15892" stopIfTrue="1">
      <formula>AND(#REF!&gt;60%,#REF!&lt;=80%)</formula>
    </cfRule>
    <cfRule type="expression" dxfId="674" priority="15893" stopIfTrue="1">
      <formula>AND(#REF!&gt;40%,#REF!&lt;=60%)</formula>
    </cfRule>
    <cfRule type="expression" dxfId="673" priority="15894" stopIfTrue="1">
      <formula>AND(#REF!&gt;20%,#REF!&lt;=40%)</formula>
    </cfRule>
    <cfRule type="expression" dxfId="672" priority="15895" stopIfTrue="1">
      <formula>#REF!&lt;=20</formula>
    </cfRule>
  </conditionalFormatting>
  <conditionalFormatting sqref="D88">
    <cfRule type="expression" dxfId="671" priority="15896" stopIfTrue="1">
      <formula>AND(#REF!&gt;80%,#REF!&lt;=100%)</formula>
    </cfRule>
    <cfRule type="expression" dxfId="670" priority="15897" stopIfTrue="1">
      <formula>AND(#REF!&gt;60%,#REF!&lt;=80%)</formula>
    </cfRule>
    <cfRule type="expression" dxfId="669" priority="15898" stopIfTrue="1">
      <formula>AND(#REF!&gt;40%,#REF!&lt;=60%)</formula>
    </cfRule>
    <cfRule type="expression" dxfId="668" priority="15899" stopIfTrue="1">
      <formula>AND(#REF!&gt;20%,#REF!&lt;=40%)</formula>
    </cfRule>
    <cfRule type="expression" dxfId="667" priority="15900" stopIfTrue="1">
      <formula>#REF!&lt;=20</formula>
    </cfRule>
  </conditionalFormatting>
  <conditionalFormatting sqref="D90">
    <cfRule type="expression" dxfId="666" priority="15901" stopIfTrue="1">
      <formula>AND(#REF!&gt;80%,#REF!&lt;=100%)</formula>
    </cfRule>
    <cfRule type="expression" dxfId="665" priority="15902" stopIfTrue="1">
      <formula>AND(#REF!&gt;60%,#REF!&lt;=80%)</formula>
    </cfRule>
    <cfRule type="expression" dxfId="664" priority="15903" stopIfTrue="1">
      <formula>AND(#REF!&gt;40%,#REF!&lt;=60%)</formula>
    </cfRule>
    <cfRule type="expression" dxfId="663" priority="15904" stopIfTrue="1">
      <formula>AND(#REF!&gt;20%,#REF!&lt;=40%)</formula>
    </cfRule>
    <cfRule type="expression" dxfId="662" priority="15905" stopIfTrue="1">
      <formula>#REF!&lt;=20</formula>
    </cfRule>
  </conditionalFormatting>
  <conditionalFormatting sqref="D91">
    <cfRule type="expression" dxfId="661" priority="15906" stopIfTrue="1">
      <formula>AND(#REF!&gt;80%,#REF!&lt;=100%)</formula>
    </cfRule>
    <cfRule type="expression" dxfId="660" priority="15907" stopIfTrue="1">
      <formula>AND(#REF!&gt;60%,#REF!&lt;=80%)</formula>
    </cfRule>
    <cfRule type="expression" dxfId="659" priority="15908" stopIfTrue="1">
      <formula>AND(#REF!&gt;40%,#REF!&lt;=60%)</formula>
    </cfRule>
    <cfRule type="expression" dxfId="658" priority="15909" stopIfTrue="1">
      <formula>AND(#REF!&gt;20%,#REF!&lt;=40%)</formula>
    </cfRule>
    <cfRule type="expression" dxfId="657" priority="15910" stopIfTrue="1">
      <formula>#REF!&lt;=20</formula>
    </cfRule>
  </conditionalFormatting>
  <conditionalFormatting sqref="E57">
    <cfRule type="expression" dxfId="656" priority="15911" stopIfTrue="1">
      <formula>AND(#REF!&gt;80%,#REF!&lt;=100%)</formula>
    </cfRule>
    <cfRule type="expression" dxfId="655" priority="15912" stopIfTrue="1">
      <formula>AND(#REF!&gt;60%,#REF!&lt;=80%)</formula>
    </cfRule>
    <cfRule type="expression" dxfId="654" priority="15913" stopIfTrue="1">
      <formula>AND(#REF!&gt;40%,#REF!&lt;=60%)</formula>
    </cfRule>
    <cfRule type="expression" dxfId="653" priority="15914" stopIfTrue="1">
      <formula>AND(#REF!&gt;20%,#REF!&lt;=40%)</formula>
    </cfRule>
    <cfRule type="expression" dxfId="652" priority="15915" stopIfTrue="1">
      <formula>#REF!&lt;=20</formula>
    </cfRule>
  </conditionalFormatting>
  <conditionalFormatting sqref="E58">
    <cfRule type="expression" dxfId="651" priority="15916" stopIfTrue="1">
      <formula>AND(#REF!&gt;80%,#REF!&lt;=100%)</formula>
    </cfRule>
    <cfRule type="expression" dxfId="650" priority="15917" stopIfTrue="1">
      <formula>AND(#REF!&gt;60%,#REF!&lt;=80%)</formula>
    </cfRule>
    <cfRule type="expression" dxfId="649" priority="15918" stopIfTrue="1">
      <formula>AND(#REF!&gt;40%,#REF!&lt;=60%)</formula>
    </cfRule>
    <cfRule type="expression" dxfId="648" priority="15919" stopIfTrue="1">
      <formula>AND(#REF!&gt;20%,#REF!&lt;=40%)</formula>
    </cfRule>
    <cfRule type="expression" dxfId="647" priority="15920" stopIfTrue="1">
      <formula>#REF!&lt;=20</formula>
    </cfRule>
  </conditionalFormatting>
  <conditionalFormatting sqref="E59">
    <cfRule type="expression" dxfId="646" priority="15921" stopIfTrue="1">
      <formula>AND(#REF!&gt;80%,#REF!&lt;=100%)</formula>
    </cfRule>
    <cfRule type="expression" dxfId="645" priority="15922" stopIfTrue="1">
      <formula>AND(#REF!&gt;60%,#REF!&lt;=80%)</formula>
    </cfRule>
    <cfRule type="expression" dxfId="644" priority="15923" stopIfTrue="1">
      <formula>AND(#REF!&gt;40%,#REF!&lt;=60%)</formula>
    </cfRule>
    <cfRule type="expression" dxfId="643" priority="15924" stopIfTrue="1">
      <formula>AND(#REF!&gt;20%,#REF!&lt;=40%)</formula>
    </cfRule>
    <cfRule type="expression" dxfId="642" priority="15925" stopIfTrue="1">
      <formula>#REF!&lt;=20</formula>
    </cfRule>
  </conditionalFormatting>
  <conditionalFormatting sqref="E60">
    <cfRule type="expression" dxfId="641" priority="15926" stopIfTrue="1">
      <formula>AND(#REF!&gt;80%,#REF!&lt;=100%)</formula>
    </cfRule>
    <cfRule type="expression" dxfId="640" priority="15927" stopIfTrue="1">
      <formula>AND(#REF!&gt;60%,#REF!&lt;=80%)</formula>
    </cfRule>
    <cfRule type="expression" dxfId="639" priority="15928" stopIfTrue="1">
      <formula>AND(#REF!&gt;40%,#REF!&lt;=60%)</formula>
    </cfRule>
    <cfRule type="expression" dxfId="638" priority="15929" stopIfTrue="1">
      <formula>AND(#REF!&gt;20%,#REF!&lt;=40%)</formula>
    </cfRule>
    <cfRule type="expression" dxfId="637" priority="15930" stopIfTrue="1">
      <formula>#REF!&lt;=20</formula>
    </cfRule>
  </conditionalFormatting>
  <conditionalFormatting sqref="E61">
    <cfRule type="expression" dxfId="636" priority="15931" stopIfTrue="1">
      <formula>AND(#REF!&gt;80%,#REF!&lt;=100%)</formula>
    </cfRule>
    <cfRule type="expression" dxfId="635" priority="15932" stopIfTrue="1">
      <formula>AND(#REF!&gt;60%,#REF!&lt;=80%)</formula>
    </cfRule>
    <cfRule type="expression" dxfId="634" priority="15933" stopIfTrue="1">
      <formula>AND(#REF!&gt;40%,#REF!&lt;=60%)</formula>
    </cfRule>
    <cfRule type="expression" dxfId="633" priority="15934" stopIfTrue="1">
      <formula>AND(#REF!&gt;20%,#REF!&lt;=40%)</formula>
    </cfRule>
    <cfRule type="expression" dxfId="632" priority="15935" stopIfTrue="1">
      <formula>#REF!&lt;=20</formula>
    </cfRule>
  </conditionalFormatting>
  <conditionalFormatting sqref="E62">
    <cfRule type="expression" dxfId="631" priority="15936" stopIfTrue="1">
      <formula>AND(#REF!&gt;80%,#REF!&lt;=100%)</formula>
    </cfRule>
    <cfRule type="expression" dxfId="630" priority="15937" stopIfTrue="1">
      <formula>AND(#REF!&gt;60%,#REF!&lt;=80%)</formula>
    </cfRule>
    <cfRule type="expression" dxfId="629" priority="15938" stopIfTrue="1">
      <formula>AND(#REF!&gt;40%,#REF!&lt;=60%)</formula>
    </cfRule>
    <cfRule type="expression" dxfId="628" priority="15939" stopIfTrue="1">
      <formula>AND(#REF!&gt;20%,#REF!&lt;=40%)</formula>
    </cfRule>
    <cfRule type="expression" dxfId="627" priority="15940" stopIfTrue="1">
      <formula>#REF!&lt;=20</formula>
    </cfRule>
  </conditionalFormatting>
  <conditionalFormatting sqref="E63">
    <cfRule type="expression" dxfId="626" priority="15941" stopIfTrue="1">
      <formula>AND(#REF!&gt;80%,#REF!&lt;=100%)</formula>
    </cfRule>
    <cfRule type="expression" dxfId="625" priority="15942" stopIfTrue="1">
      <formula>AND(#REF!&gt;60%,#REF!&lt;=80%)</formula>
    </cfRule>
    <cfRule type="expression" dxfId="624" priority="15943" stopIfTrue="1">
      <formula>AND(#REF!&gt;40%,#REF!&lt;=60%)</formula>
    </cfRule>
    <cfRule type="expression" dxfId="623" priority="15944" stopIfTrue="1">
      <formula>AND(#REF!&gt;20%,#REF!&lt;=40%)</formula>
    </cfRule>
    <cfRule type="expression" dxfId="622" priority="15945" stopIfTrue="1">
      <formula>#REF!&lt;=20</formula>
    </cfRule>
  </conditionalFormatting>
  <conditionalFormatting sqref="E64">
    <cfRule type="expression" dxfId="621" priority="15946" stopIfTrue="1">
      <formula>AND(#REF!&gt;80%,#REF!&lt;=100%)</formula>
    </cfRule>
    <cfRule type="expression" dxfId="620" priority="15947" stopIfTrue="1">
      <formula>AND(#REF!&gt;60%,#REF!&lt;=80%)</formula>
    </cfRule>
    <cfRule type="expression" dxfId="619" priority="15948" stopIfTrue="1">
      <formula>AND(#REF!&gt;40%,#REF!&lt;=60%)</formula>
    </cfRule>
    <cfRule type="expression" dxfId="618" priority="15949" stopIfTrue="1">
      <formula>AND(#REF!&gt;20%,#REF!&lt;=40%)</formula>
    </cfRule>
    <cfRule type="expression" dxfId="617" priority="15950" stopIfTrue="1">
      <formula>#REF!&lt;=20</formula>
    </cfRule>
  </conditionalFormatting>
  <conditionalFormatting sqref="E66">
    <cfRule type="expression" dxfId="616" priority="15951" stopIfTrue="1">
      <formula>AND(#REF!&gt;80%,#REF!&lt;=100%)</formula>
    </cfRule>
    <cfRule type="expression" dxfId="615" priority="15952" stopIfTrue="1">
      <formula>AND(#REF!&gt;60%,#REF!&lt;=80%)</formula>
    </cfRule>
    <cfRule type="expression" dxfId="614" priority="15953" stopIfTrue="1">
      <formula>AND(#REF!&gt;40%,#REF!&lt;=60%)</formula>
    </cfRule>
    <cfRule type="expression" dxfId="613" priority="15954" stopIfTrue="1">
      <formula>AND(#REF!&gt;20%,#REF!&lt;=40%)</formula>
    </cfRule>
    <cfRule type="expression" dxfId="612" priority="15955" stopIfTrue="1">
      <formula>#REF!&lt;=20</formula>
    </cfRule>
  </conditionalFormatting>
  <conditionalFormatting sqref="E68">
    <cfRule type="expression" dxfId="611" priority="15956" stopIfTrue="1">
      <formula>AND(#REF!&gt;80%,#REF!&lt;=100%)</formula>
    </cfRule>
    <cfRule type="expression" dxfId="610" priority="15957" stopIfTrue="1">
      <formula>AND(#REF!&gt;60%,#REF!&lt;=80%)</formula>
    </cfRule>
    <cfRule type="expression" dxfId="609" priority="15958" stopIfTrue="1">
      <formula>AND(#REF!&gt;40%,#REF!&lt;=60%)</formula>
    </cfRule>
    <cfRule type="expression" dxfId="608" priority="15959" stopIfTrue="1">
      <formula>AND(#REF!&gt;20%,#REF!&lt;=40%)</formula>
    </cfRule>
    <cfRule type="expression" dxfId="607" priority="15960" stopIfTrue="1">
      <formula>#REF!&lt;=20</formula>
    </cfRule>
  </conditionalFormatting>
  <conditionalFormatting sqref="E69">
    <cfRule type="expression" dxfId="606" priority="15961" stopIfTrue="1">
      <formula>AND(#REF!&gt;80%,#REF!&lt;=100%)</formula>
    </cfRule>
    <cfRule type="expression" dxfId="605" priority="15962" stopIfTrue="1">
      <formula>AND(#REF!&gt;60%,#REF!&lt;=80%)</formula>
    </cfRule>
    <cfRule type="expression" dxfId="604" priority="15963" stopIfTrue="1">
      <formula>AND(#REF!&gt;40%,#REF!&lt;=60%)</formula>
    </cfRule>
    <cfRule type="expression" dxfId="603" priority="15964" stopIfTrue="1">
      <formula>AND(#REF!&gt;20%,#REF!&lt;=40%)</formula>
    </cfRule>
    <cfRule type="expression" dxfId="602" priority="15965" stopIfTrue="1">
      <formula>#REF!&lt;=20</formula>
    </cfRule>
  </conditionalFormatting>
  <conditionalFormatting sqref="E71">
    <cfRule type="expression" dxfId="601" priority="15966" stopIfTrue="1">
      <formula>AND(#REF!&gt;80%,#REF!&lt;=100%)</formula>
    </cfRule>
    <cfRule type="expression" dxfId="600" priority="15967" stopIfTrue="1">
      <formula>AND(#REF!&gt;60%,#REF!&lt;=80%)</formula>
    </cfRule>
    <cfRule type="expression" dxfId="599" priority="15968" stopIfTrue="1">
      <formula>AND(#REF!&gt;40%,#REF!&lt;=60%)</formula>
    </cfRule>
    <cfRule type="expression" dxfId="598" priority="15969" stopIfTrue="1">
      <formula>AND(#REF!&gt;20%,#REF!&lt;=40%)</formula>
    </cfRule>
    <cfRule type="expression" dxfId="597" priority="15970" stopIfTrue="1">
      <formula>#REF!&lt;=20</formula>
    </cfRule>
  </conditionalFormatting>
  <conditionalFormatting sqref="E75">
    <cfRule type="expression" dxfId="596" priority="15971" stopIfTrue="1">
      <formula>AND(#REF!&gt;80%,#REF!&lt;=100%)</formula>
    </cfRule>
    <cfRule type="expression" dxfId="595" priority="15972" stopIfTrue="1">
      <formula>AND(#REF!&gt;60%,#REF!&lt;=80%)</formula>
    </cfRule>
    <cfRule type="expression" dxfId="594" priority="15973" stopIfTrue="1">
      <formula>AND(#REF!&gt;40%,#REF!&lt;=60%)</formula>
    </cfRule>
    <cfRule type="expression" dxfId="593" priority="15974" stopIfTrue="1">
      <formula>AND(#REF!&gt;20%,#REF!&lt;=40%)</formula>
    </cfRule>
    <cfRule type="expression" dxfId="592" priority="15975" stopIfTrue="1">
      <formula>#REF!&lt;=20</formula>
    </cfRule>
  </conditionalFormatting>
  <conditionalFormatting sqref="E76">
    <cfRule type="expression" dxfId="591" priority="15976" stopIfTrue="1">
      <formula>AND(#REF!&gt;80%,#REF!&lt;=100%)</formula>
    </cfRule>
    <cfRule type="expression" dxfId="590" priority="15977" stopIfTrue="1">
      <formula>AND(#REF!&gt;60%,#REF!&lt;=80%)</formula>
    </cfRule>
    <cfRule type="expression" dxfId="589" priority="15978" stopIfTrue="1">
      <formula>AND(#REF!&gt;40%,#REF!&lt;=60%)</formula>
    </cfRule>
    <cfRule type="expression" dxfId="588" priority="15979" stopIfTrue="1">
      <formula>AND(#REF!&gt;20%,#REF!&lt;=40%)</formula>
    </cfRule>
    <cfRule type="expression" dxfId="587" priority="15980" stopIfTrue="1">
      <formula>#REF!&lt;=20</formula>
    </cfRule>
  </conditionalFormatting>
  <conditionalFormatting sqref="E78">
    <cfRule type="expression" dxfId="586" priority="15981" stopIfTrue="1">
      <formula>AND(#REF!&gt;80%,#REF!&lt;=100%)</formula>
    </cfRule>
    <cfRule type="expression" dxfId="585" priority="15982" stopIfTrue="1">
      <formula>AND(#REF!&gt;60%,#REF!&lt;=80%)</formula>
    </cfRule>
    <cfRule type="expression" dxfId="584" priority="15983" stopIfTrue="1">
      <formula>AND(#REF!&gt;40%,#REF!&lt;=60%)</formula>
    </cfRule>
    <cfRule type="expression" dxfId="583" priority="15984" stopIfTrue="1">
      <formula>AND(#REF!&gt;20%,#REF!&lt;=40%)</formula>
    </cfRule>
    <cfRule type="expression" dxfId="582" priority="15985" stopIfTrue="1">
      <formula>#REF!&lt;=20</formula>
    </cfRule>
  </conditionalFormatting>
  <conditionalFormatting sqref="E79">
    <cfRule type="expression" dxfId="581" priority="15986" stopIfTrue="1">
      <formula>AND(#REF!&gt;80%,#REF!&lt;=100%)</formula>
    </cfRule>
    <cfRule type="expression" dxfId="580" priority="15987" stopIfTrue="1">
      <formula>AND(#REF!&gt;60%,#REF!&lt;=80%)</formula>
    </cfRule>
    <cfRule type="expression" dxfId="579" priority="15988" stopIfTrue="1">
      <formula>AND(#REF!&gt;40%,#REF!&lt;=60%)</formula>
    </cfRule>
    <cfRule type="expression" dxfId="578" priority="15989" stopIfTrue="1">
      <formula>AND(#REF!&gt;20%,#REF!&lt;=40%)</formula>
    </cfRule>
    <cfRule type="expression" dxfId="577" priority="15990" stopIfTrue="1">
      <formula>#REF!&lt;=20</formula>
    </cfRule>
  </conditionalFormatting>
  <conditionalFormatting sqref="E80">
    <cfRule type="expression" dxfId="576" priority="15991" stopIfTrue="1">
      <formula>AND(#REF!&gt;80%,#REF!&lt;=100%)</formula>
    </cfRule>
    <cfRule type="expression" dxfId="575" priority="15992" stopIfTrue="1">
      <formula>AND(#REF!&gt;60%,#REF!&lt;=80%)</formula>
    </cfRule>
    <cfRule type="expression" dxfId="574" priority="15993" stopIfTrue="1">
      <formula>AND(#REF!&gt;40%,#REF!&lt;=60%)</formula>
    </cfRule>
    <cfRule type="expression" dxfId="573" priority="15994" stopIfTrue="1">
      <formula>AND(#REF!&gt;20%,#REF!&lt;=40%)</formula>
    </cfRule>
    <cfRule type="expression" dxfId="572" priority="15995" stopIfTrue="1">
      <formula>#REF!&lt;=20</formula>
    </cfRule>
  </conditionalFormatting>
  <conditionalFormatting sqref="E81">
    <cfRule type="expression" dxfId="571" priority="15996" stopIfTrue="1">
      <formula>AND(#REF!&gt;80%,#REF!&lt;=100%)</formula>
    </cfRule>
    <cfRule type="expression" dxfId="570" priority="15997" stopIfTrue="1">
      <formula>AND(#REF!&gt;60%,#REF!&lt;=80%)</formula>
    </cfRule>
    <cfRule type="expression" dxfId="569" priority="15998" stopIfTrue="1">
      <formula>AND(#REF!&gt;40%,#REF!&lt;=60%)</formula>
    </cfRule>
    <cfRule type="expression" dxfId="568" priority="15999" stopIfTrue="1">
      <formula>AND(#REF!&gt;20%,#REF!&lt;=40%)</formula>
    </cfRule>
    <cfRule type="expression" dxfId="567" priority="16000" stopIfTrue="1">
      <formula>#REF!&lt;=20</formula>
    </cfRule>
  </conditionalFormatting>
  <conditionalFormatting sqref="E82">
    <cfRule type="expression" dxfId="566" priority="16001" stopIfTrue="1">
      <formula>AND(#REF!&gt;80%,#REF!&lt;=100%)</formula>
    </cfRule>
    <cfRule type="expression" dxfId="565" priority="16002" stopIfTrue="1">
      <formula>AND(#REF!&gt;60%,#REF!&lt;=80%)</formula>
    </cfRule>
    <cfRule type="expression" dxfId="564" priority="16003" stopIfTrue="1">
      <formula>AND(#REF!&gt;40%,#REF!&lt;=60%)</formula>
    </cfRule>
    <cfRule type="expression" dxfId="563" priority="16004" stopIfTrue="1">
      <formula>AND(#REF!&gt;20%,#REF!&lt;=40%)</formula>
    </cfRule>
    <cfRule type="expression" dxfId="562" priority="16005" stopIfTrue="1">
      <formula>#REF!&lt;=20</formula>
    </cfRule>
  </conditionalFormatting>
  <conditionalFormatting sqref="E83">
    <cfRule type="expression" dxfId="561" priority="16006" stopIfTrue="1">
      <formula>AND(#REF!&gt;80%,#REF!&lt;=100%)</formula>
    </cfRule>
    <cfRule type="expression" dxfId="560" priority="16007" stopIfTrue="1">
      <formula>AND(#REF!&gt;60%,#REF!&lt;=80%)</formula>
    </cfRule>
    <cfRule type="expression" dxfId="559" priority="16008" stopIfTrue="1">
      <formula>AND(#REF!&gt;40%,#REF!&lt;=60%)</formula>
    </cfRule>
    <cfRule type="expression" dxfId="558" priority="16009" stopIfTrue="1">
      <formula>AND(#REF!&gt;20%,#REF!&lt;=40%)</formula>
    </cfRule>
    <cfRule type="expression" dxfId="557" priority="16010" stopIfTrue="1">
      <formula>#REF!&lt;=20</formula>
    </cfRule>
  </conditionalFormatting>
  <conditionalFormatting sqref="E84">
    <cfRule type="expression" dxfId="556" priority="16011" stopIfTrue="1">
      <formula>AND(#REF!&gt;80%,#REF!&lt;=100%)</formula>
    </cfRule>
    <cfRule type="expression" dxfId="555" priority="16012" stopIfTrue="1">
      <formula>AND(#REF!&gt;60%,#REF!&lt;=80%)</formula>
    </cfRule>
    <cfRule type="expression" dxfId="554" priority="16013" stopIfTrue="1">
      <formula>AND(#REF!&gt;40%,#REF!&lt;=60%)</formula>
    </cfRule>
    <cfRule type="expression" dxfId="553" priority="16014" stopIfTrue="1">
      <formula>AND(#REF!&gt;20%,#REF!&lt;=40%)</formula>
    </cfRule>
    <cfRule type="expression" dxfId="552" priority="16015" stopIfTrue="1">
      <formula>#REF!&lt;=20</formula>
    </cfRule>
  </conditionalFormatting>
  <conditionalFormatting sqref="E85">
    <cfRule type="expression" dxfId="551" priority="16016" stopIfTrue="1">
      <formula>AND(#REF!&gt;80%,#REF!&lt;=100%)</formula>
    </cfRule>
    <cfRule type="expression" dxfId="550" priority="16017" stopIfTrue="1">
      <formula>AND(#REF!&gt;60%,#REF!&lt;=80%)</formula>
    </cfRule>
    <cfRule type="expression" dxfId="549" priority="16018" stopIfTrue="1">
      <formula>AND(#REF!&gt;40%,#REF!&lt;=60%)</formula>
    </cfRule>
    <cfRule type="expression" dxfId="548" priority="16019" stopIfTrue="1">
      <formula>AND(#REF!&gt;20%,#REF!&lt;=40%)</formula>
    </cfRule>
    <cfRule type="expression" dxfId="547" priority="16020" stopIfTrue="1">
      <formula>#REF!&lt;=20</formula>
    </cfRule>
  </conditionalFormatting>
  <conditionalFormatting sqref="E86">
    <cfRule type="expression" dxfId="546" priority="16021" stopIfTrue="1">
      <formula>AND(#REF!&gt;80%,#REF!&lt;=100%)</formula>
    </cfRule>
    <cfRule type="expression" dxfId="545" priority="16022" stopIfTrue="1">
      <formula>AND(#REF!&gt;60%,#REF!&lt;=80%)</formula>
    </cfRule>
    <cfRule type="expression" dxfId="544" priority="16023" stopIfTrue="1">
      <formula>AND(#REF!&gt;40%,#REF!&lt;=60%)</formula>
    </cfRule>
    <cfRule type="expression" dxfId="543" priority="16024" stopIfTrue="1">
      <formula>AND(#REF!&gt;20%,#REF!&lt;=40%)</formula>
    </cfRule>
    <cfRule type="expression" dxfId="542" priority="16025" stopIfTrue="1">
      <formula>#REF!&lt;=20</formula>
    </cfRule>
  </conditionalFormatting>
  <conditionalFormatting sqref="E89">
    <cfRule type="expression" dxfId="541" priority="16026" stopIfTrue="1">
      <formula>AND(#REF!&gt;80%,#REF!&lt;=100%)</formula>
    </cfRule>
    <cfRule type="expression" dxfId="540" priority="16027" stopIfTrue="1">
      <formula>AND(#REF!&gt;60%,#REF!&lt;=80%)</formula>
    </cfRule>
    <cfRule type="expression" dxfId="539" priority="16028" stopIfTrue="1">
      <formula>AND(#REF!&gt;40%,#REF!&lt;=60%)</formula>
    </cfRule>
    <cfRule type="expression" dxfId="538" priority="16029" stopIfTrue="1">
      <formula>AND(#REF!&gt;20%,#REF!&lt;=40%)</formula>
    </cfRule>
    <cfRule type="expression" dxfId="537" priority="16030" stopIfTrue="1">
      <formula>#REF!&lt;=20</formula>
    </cfRule>
  </conditionalFormatting>
  <conditionalFormatting sqref="E90">
    <cfRule type="expression" dxfId="536" priority="16031" stopIfTrue="1">
      <formula>AND(#REF!&gt;80%,#REF!&lt;=100%)</formula>
    </cfRule>
    <cfRule type="expression" dxfId="535" priority="16032" stopIfTrue="1">
      <formula>AND(#REF!&gt;60%,#REF!&lt;=80%)</formula>
    </cfRule>
    <cfRule type="expression" dxfId="534" priority="16033" stopIfTrue="1">
      <formula>AND(#REF!&gt;40%,#REF!&lt;=60%)</formula>
    </cfRule>
    <cfRule type="expression" dxfId="533" priority="16034" stopIfTrue="1">
      <formula>AND(#REF!&gt;20%,#REF!&lt;=40%)</formula>
    </cfRule>
    <cfRule type="expression" dxfId="532" priority="16035" stopIfTrue="1">
      <formula>#REF!&lt;=20</formula>
    </cfRule>
  </conditionalFormatting>
  <conditionalFormatting sqref="E91">
    <cfRule type="expression" dxfId="531" priority="16036" stopIfTrue="1">
      <formula>AND(#REF!&gt;80%,#REF!&lt;=100%)</formula>
    </cfRule>
    <cfRule type="expression" dxfId="530" priority="16037" stopIfTrue="1">
      <formula>AND(#REF!&gt;60%,#REF!&lt;=80%)</formula>
    </cfRule>
    <cfRule type="expression" dxfId="529" priority="16038" stopIfTrue="1">
      <formula>AND(#REF!&gt;40%,#REF!&lt;=60%)</formula>
    </cfRule>
    <cfRule type="expression" dxfId="528" priority="16039" stopIfTrue="1">
      <formula>AND(#REF!&gt;20%,#REF!&lt;=40%)</formula>
    </cfRule>
    <cfRule type="expression" dxfId="527" priority="16040" stopIfTrue="1">
      <formula>#REF!&lt;=20</formula>
    </cfRule>
  </conditionalFormatting>
  <conditionalFormatting sqref="E92">
    <cfRule type="expression" dxfId="526" priority="16041" stopIfTrue="1">
      <formula>AND(#REF!&gt;80%,#REF!&lt;=100%)</formula>
    </cfRule>
    <cfRule type="expression" dxfId="525" priority="16042" stopIfTrue="1">
      <formula>AND(#REF!&gt;60%,#REF!&lt;=80%)</formula>
    </cfRule>
    <cfRule type="expression" dxfId="524" priority="16043" stopIfTrue="1">
      <formula>AND(#REF!&gt;40%,#REF!&lt;=60%)</formula>
    </cfRule>
    <cfRule type="expression" dxfId="523" priority="16044" stopIfTrue="1">
      <formula>AND(#REF!&gt;20%,#REF!&lt;=40%)</formula>
    </cfRule>
    <cfRule type="expression" dxfId="522" priority="16045" stopIfTrue="1">
      <formula>#REF!&lt;=20</formula>
    </cfRule>
  </conditionalFormatting>
  <conditionalFormatting sqref="E93">
    <cfRule type="expression" dxfId="521" priority="16046" stopIfTrue="1">
      <formula>AND(#REF!&gt;80%,#REF!&lt;=100%)</formula>
    </cfRule>
    <cfRule type="expression" dxfId="520" priority="16047" stopIfTrue="1">
      <formula>AND(#REF!&gt;60%,#REF!&lt;=80%)</formula>
    </cfRule>
    <cfRule type="expression" dxfId="519" priority="16048" stopIfTrue="1">
      <formula>AND(#REF!&gt;40%,#REF!&lt;=60%)</formula>
    </cfRule>
    <cfRule type="expression" dxfId="518" priority="16049" stopIfTrue="1">
      <formula>AND(#REF!&gt;20%,#REF!&lt;=40%)</formula>
    </cfRule>
    <cfRule type="expression" dxfId="517" priority="16050" stopIfTrue="1">
      <formula>#REF!&lt;=20</formula>
    </cfRule>
  </conditionalFormatting>
  <conditionalFormatting sqref="E94">
    <cfRule type="expression" dxfId="516" priority="16051" stopIfTrue="1">
      <formula>AND(#REF!&gt;80%,#REF!&lt;=100%)</formula>
    </cfRule>
    <cfRule type="expression" dxfId="515" priority="16052" stopIfTrue="1">
      <formula>AND(#REF!&gt;60%,#REF!&lt;=80%)</formula>
    </cfRule>
    <cfRule type="expression" dxfId="514" priority="16053" stopIfTrue="1">
      <formula>AND(#REF!&gt;40%,#REF!&lt;=60%)</formula>
    </cfRule>
    <cfRule type="expression" dxfId="513" priority="16054" stopIfTrue="1">
      <formula>AND(#REF!&gt;20%,#REF!&lt;=40%)</formula>
    </cfRule>
    <cfRule type="expression" dxfId="512" priority="16055" stopIfTrue="1">
      <formula>#REF!&lt;=20</formula>
    </cfRule>
  </conditionalFormatting>
  <conditionalFormatting sqref="E95">
    <cfRule type="expression" dxfId="511" priority="16056" stopIfTrue="1">
      <formula>AND(#REF!&gt;80%,#REF!&lt;=100%)</formula>
    </cfRule>
    <cfRule type="expression" dxfId="510" priority="16057" stopIfTrue="1">
      <formula>AND(#REF!&gt;60%,#REF!&lt;=80%)</formula>
    </cfRule>
    <cfRule type="expression" dxfId="509" priority="16058" stopIfTrue="1">
      <formula>AND(#REF!&gt;40%,#REF!&lt;=60%)</formula>
    </cfRule>
    <cfRule type="expression" dxfId="508" priority="16059" stopIfTrue="1">
      <formula>AND(#REF!&gt;20%,#REF!&lt;=40%)</formula>
    </cfRule>
    <cfRule type="expression" dxfId="507" priority="16060" stopIfTrue="1">
      <formula>#REF!&lt;=20</formula>
    </cfRule>
  </conditionalFormatting>
  <conditionalFormatting sqref="E96">
    <cfRule type="expression" dxfId="506" priority="16061" stopIfTrue="1">
      <formula>AND(#REF!&gt;80%,#REF!&lt;=100%)</formula>
    </cfRule>
    <cfRule type="expression" dxfId="505" priority="16062" stopIfTrue="1">
      <formula>AND(#REF!&gt;60%,#REF!&lt;=80%)</formula>
    </cfRule>
    <cfRule type="expression" dxfId="504" priority="16063" stopIfTrue="1">
      <formula>AND(#REF!&gt;40%,#REF!&lt;=60%)</formula>
    </cfRule>
    <cfRule type="expression" dxfId="503" priority="16064" stopIfTrue="1">
      <formula>AND(#REF!&gt;20%,#REF!&lt;=40%)</formula>
    </cfRule>
    <cfRule type="expression" dxfId="502" priority="16065" stopIfTrue="1">
      <formula>#REF!&lt;=20</formula>
    </cfRule>
  </conditionalFormatting>
  <conditionalFormatting sqref="C58">
    <cfRule type="expression" dxfId="501" priority="16066" stopIfTrue="1">
      <formula>AND(#REF!&gt;80%,#REF!&lt;=100%)</formula>
    </cfRule>
  </conditionalFormatting>
  <conditionalFormatting sqref="F57">
    <cfRule type="expression" dxfId="500" priority="16067" stopIfTrue="1">
      <formula>AND(#REF!&gt;80%,#REF!&lt;=100%)</formula>
    </cfRule>
    <cfRule type="expression" dxfId="499" priority="16068" stopIfTrue="1">
      <formula>AND(#REF!&gt;60%,#REF!&lt;=80%)</formula>
    </cfRule>
    <cfRule type="expression" dxfId="498" priority="16069" stopIfTrue="1">
      <formula>AND(#REF!&gt;40%,#REF!&lt;=60%)</formula>
    </cfRule>
    <cfRule type="expression" dxfId="497" priority="16070" stopIfTrue="1">
      <formula>AND(#REF!&gt;20%,#REF!&lt;=40%)</formula>
    </cfRule>
    <cfRule type="expression" dxfId="496" priority="16071" stopIfTrue="1">
      <formula>#REF!&lt;=20</formula>
    </cfRule>
  </conditionalFormatting>
  <conditionalFormatting sqref="F58">
    <cfRule type="expression" dxfId="495" priority="16072" stopIfTrue="1">
      <formula>AND(#REF!&gt;80%,#REF!&lt;=100%)</formula>
    </cfRule>
    <cfRule type="expression" dxfId="494" priority="16073" stopIfTrue="1">
      <formula>AND(#REF!&gt;60%,#REF!&lt;=80%)</formula>
    </cfRule>
    <cfRule type="expression" dxfId="493" priority="16074" stopIfTrue="1">
      <formula>AND(#REF!&gt;40%,#REF!&lt;=60%)</formula>
    </cfRule>
    <cfRule type="expression" dxfId="492" priority="16075" stopIfTrue="1">
      <formula>AND(#REF!&gt;20%,#REF!&lt;=40%)</formula>
    </cfRule>
    <cfRule type="expression" dxfId="491" priority="16076" stopIfTrue="1">
      <formula>#REF!&lt;=20</formula>
    </cfRule>
  </conditionalFormatting>
  <conditionalFormatting sqref="F62">
    <cfRule type="expression" dxfId="490" priority="16077" stopIfTrue="1">
      <formula>AND(#REF!&gt;80%,#REF!&lt;=100%)</formula>
    </cfRule>
    <cfRule type="expression" dxfId="489" priority="16078" stopIfTrue="1">
      <formula>AND(#REF!&gt;60%,#REF!&lt;=80%)</formula>
    </cfRule>
    <cfRule type="expression" dxfId="488" priority="16079" stopIfTrue="1">
      <formula>AND(#REF!&gt;40%,#REF!&lt;=60%)</formula>
    </cfRule>
    <cfRule type="expression" dxfId="487" priority="16080" stopIfTrue="1">
      <formula>AND(#REF!&gt;20%,#REF!&lt;=40%)</formula>
    </cfRule>
    <cfRule type="expression" dxfId="486" priority="16081" stopIfTrue="1">
      <formula>#REF!&lt;=20</formula>
    </cfRule>
  </conditionalFormatting>
  <conditionalFormatting sqref="F63">
    <cfRule type="expression" dxfId="485" priority="16082" stopIfTrue="1">
      <formula>AND(#REF!&gt;80%,#REF!&lt;=100%)</formula>
    </cfRule>
    <cfRule type="expression" dxfId="484" priority="16083" stopIfTrue="1">
      <formula>AND(#REF!&gt;60%,#REF!&lt;=80%)</formula>
    </cfRule>
    <cfRule type="expression" dxfId="483" priority="16084" stopIfTrue="1">
      <formula>AND(#REF!&gt;40%,#REF!&lt;=60%)</formula>
    </cfRule>
    <cfRule type="expression" dxfId="482" priority="16085" stopIfTrue="1">
      <formula>AND(#REF!&gt;20%,#REF!&lt;=40%)</formula>
    </cfRule>
    <cfRule type="expression" dxfId="481" priority="16086" stopIfTrue="1">
      <formula>#REF!&lt;=20</formula>
    </cfRule>
  </conditionalFormatting>
  <conditionalFormatting sqref="F64">
    <cfRule type="expression" dxfId="480" priority="16087" stopIfTrue="1">
      <formula>AND(#REF!&gt;80%,#REF!&lt;=100%)</formula>
    </cfRule>
    <cfRule type="expression" dxfId="479" priority="16088" stopIfTrue="1">
      <formula>AND(#REF!&gt;60%,#REF!&lt;=80%)</formula>
    </cfRule>
    <cfRule type="expression" dxfId="478" priority="16089" stopIfTrue="1">
      <formula>AND(#REF!&gt;40%,#REF!&lt;=60%)</formula>
    </cfRule>
    <cfRule type="expression" dxfId="477" priority="16090" stopIfTrue="1">
      <formula>AND(#REF!&gt;20%,#REF!&lt;=40%)</formula>
    </cfRule>
    <cfRule type="expression" dxfId="476" priority="16091" stopIfTrue="1">
      <formula>#REF!&lt;=20</formula>
    </cfRule>
  </conditionalFormatting>
  <conditionalFormatting sqref="F65">
    <cfRule type="expression" dxfId="475" priority="16092" stopIfTrue="1">
      <formula>AND(#REF!&gt;80%,#REF!&lt;=100%)</formula>
    </cfRule>
    <cfRule type="expression" dxfId="474" priority="16093" stopIfTrue="1">
      <formula>AND(#REF!&gt;60%,#REF!&lt;=80%)</formula>
    </cfRule>
    <cfRule type="expression" dxfId="473" priority="16094" stopIfTrue="1">
      <formula>AND(#REF!&gt;40%,#REF!&lt;=60%)</formula>
    </cfRule>
    <cfRule type="expression" dxfId="472" priority="16095" stopIfTrue="1">
      <formula>AND(#REF!&gt;20%,#REF!&lt;=40%)</formula>
    </cfRule>
    <cfRule type="expression" dxfId="471" priority="16096" stopIfTrue="1">
      <formula>#REF!&lt;=20</formula>
    </cfRule>
  </conditionalFormatting>
  <conditionalFormatting sqref="F66">
    <cfRule type="expression" dxfId="470" priority="16097" stopIfTrue="1">
      <formula>AND(#REF!&gt;80%,#REF!&lt;=100%)</formula>
    </cfRule>
    <cfRule type="expression" dxfId="469" priority="16098" stopIfTrue="1">
      <formula>AND(#REF!&gt;60%,#REF!&lt;=80%)</formula>
    </cfRule>
    <cfRule type="expression" dxfId="468" priority="16099" stopIfTrue="1">
      <formula>AND(#REF!&gt;40%,#REF!&lt;=60%)</formula>
    </cfRule>
    <cfRule type="expression" dxfId="467" priority="16100" stopIfTrue="1">
      <formula>AND(#REF!&gt;20%,#REF!&lt;=40%)</formula>
    </cfRule>
    <cfRule type="expression" dxfId="466" priority="16101" stopIfTrue="1">
      <formula>#REF!&lt;=20</formula>
    </cfRule>
  </conditionalFormatting>
  <conditionalFormatting sqref="F67">
    <cfRule type="expression" dxfId="465" priority="16102" stopIfTrue="1">
      <formula>AND(#REF!&gt;80%,#REF!&lt;=100%)</formula>
    </cfRule>
    <cfRule type="expression" dxfId="464" priority="16103" stopIfTrue="1">
      <formula>AND(#REF!&gt;60%,#REF!&lt;=80%)</formula>
    </cfRule>
    <cfRule type="expression" dxfId="463" priority="16104" stopIfTrue="1">
      <formula>AND(#REF!&gt;40%,#REF!&lt;=60%)</formula>
    </cfRule>
    <cfRule type="expression" dxfId="462" priority="16105" stopIfTrue="1">
      <formula>AND(#REF!&gt;20%,#REF!&lt;=40%)</formula>
    </cfRule>
    <cfRule type="expression" dxfId="461" priority="16106" stopIfTrue="1">
      <formula>#REF!&lt;=20</formula>
    </cfRule>
  </conditionalFormatting>
  <conditionalFormatting sqref="F68">
    <cfRule type="expression" dxfId="460" priority="16107" stopIfTrue="1">
      <formula>AND(#REF!&gt;80%,#REF!&lt;=100%)</formula>
    </cfRule>
    <cfRule type="expression" dxfId="459" priority="16108" stopIfTrue="1">
      <formula>AND(#REF!&gt;60%,#REF!&lt;=80%)</formula>
    </cfRule>
    <cfRule type="expression" dxfId="458" priority="16109" stopIfTrue="1">
      <formula>AND(#REF!&gt;40%,#REF!&lt;=60%)</formula>
    </cfRule>
    <cfRule type="expression" dxfId="457" priority="16110" stopIfTrue="1">
      <formula>AND(#REF!&gt;20%,#REF!&lt;=40%)</formula>
    </cfRule>
    <cfRule type="expression" dxfId="456" priority="16111" stopIfTrue="1">
      <formula>#REF!&lt;=20</formula>
    </cfRule>
  </conditionalFormatting>
  <conditionalFormatting sqref="F71">
    <cfRule type="expression" dxfId="455" priority="16112" stopIfTrue="1">
      <formula>AND(#REF!&gt;80%,#REF!&lt;=100%)</formula>
    </cfRule>
    <cfRule type="expression" dxfId="454" priority="16113" stopIfTrue="1">
      <formula>AND(#REF!&gt;60%,#REF!&lt;=80%)</formula>
    </cfRule>
    <cfRule type="expression" dxfId="453" priority="16114" stopIfTrue="1">
      <formula>AND(#REF!&gt;40%,#REF!&lt;=60%)</formula>
    </cfRule>
    <cfRule type="expression" dxfId="452" priority="16115" stopIfTrue="1">
      <formula>AND(#REF!&gt;20%,#REF!&lt;=40%)</formula>
    </cfRule>
    <cfRule type="expression" dxfId="451" priority="16116" stopIfTrue="1">
      <formula>#REF!&lt;=20</formula>
    </cfRule>
  </conditionalFormatting>
  <conditionalFormatting sqref="F73">
    <cfRule type="expression" dxfId="450" priority="16117" stopIfTrue="1">
      <formula>AND(#REF!&gt;80%,#REF!&lt;=100%)</formula>
    </cfRule>
    <cfRule type="expression" dxfId="449" priority="16118" stopIfTrue="1">
      <formula>AND(#REF!&gt;60%,#REF!&lt;=80%)</formula>
    </cfRule>
    <cfRule type="expression" dxfId="448" priority="16119" stopIfTrue="1">
      <formula>AND(#REF!&gt;40%,#REF!&lt;=60%)</formula>
    </cfRule>
    <cfRule type="expression" dxfId="447" priority="16120" stopIfTrue="1">
      <formula>AND(#REF!&gt;20%,#REF!&lt;=40%)</formula>
    </cfRule>
    <cfRule type="expression" dxfId="446" priority="16121" stopIfTrue="1">
      <formula>#REF!&lt;=20</formula>
    </cfRule>
  </conditionalFormatting>
  <conditionalFormatting sqref="F77">
    <cfRule type="expression" dxfId="445" priority="16122" stopIfTrue="1">
      <formula>AND(#REF!&gt;80%,#REF!&lt;=100%)</formula>
    </cfRule>
    <cfRule type="expression" dxfId="444" priority="16123" stopIfTrue="1">
      <formula>AND(#REF!&gt;60%,#REF!&lt;=80%)</formula>
    </cfRule>
    <cfRule type="expression" dxfId="443" priority="16124" stopIfTrue="1">
      <formula>AND(#REF!&gt;40%,#REF!&lt;=60%)</formula>
    </cfRule>
    <cfRule type="expression" dxfId="442" priority="16125" stopIfTrue="1">
      <formula>AND(#REF!&gt;20%,#REF!&lt;=40%)</formula>
    </cfRule>
    <cfRule type="expression" dxfId="441" priority="16126" stopIfTrue="1">
      <formula>#REF!&lt;=20</formula>
    </cfRule>
  </conditionalFormatting>
  <conditionalFormatting sqref="F78">
    <cfRule type="expression" dxfId="440" priority="16127" stopIfTrue="1">
      <formula>AND(#REF!&gt;80%,#REF!&lt;=100%)</formula>
    </cfRule>
    <cfRule type="expression" dxfId="439" priority="16128" stopIfTrue="1">
      <formula>AND(#REF!&gt;60%,#REF!&lt;=80%)</formula>
    </cfRule>
    <cfRule type="expression" dxfId="438" priority="16129" stopIfTrue="1">
      <formula>AND(#REF!&gt;40%,#REF!&lt;=60%)</formula>
    </cfRule>
    <cfRule type="expression" dxfId="437" priority="16130" stopIfTrue="1">
      <formula>AND(#REF!&gt;20%,#REF!&lt;=40%)</formula>
    </cfRule>
    <cfRule type="expression" dxfId="436" priority="16131" stopIfTrue="1">
      <formula>#REF!&lt;=20</formula>
    </cfRule>
  </conditionalFormatting>
  <conditionalFormatting sqref="F79">
    <cfRule type="expression" dxfId="435" priority="16132" stopIfTrue="1">
      <formula>AND(#REF!&gt;80%,#REF!&lt;=100%)</formula>
    </cfRule>
    <cfRule type="expression" dxfId="434" priority="16133" stopIfTrue="1">
      <formula>AND(#REF!&gt;60%,#REF!&lt;=80%)</formula>
    </cfRule>
    <cfRule type="expression" dxfId="433" priority="16134" stopIfTrue="1">
      <formula>AND(#REF!&gt;40%,#REF!&lt;=60%)</formula>
    </cfRule>
    <cfRule type="expression" dxfId="432" priority="16135" stopIfTrue="1">
      <formula>AND(#REF!&gt;20%,#REF!&lt;=40%)</formula>
    </cfRule>
    <cfRule type="expression" dxfId="431" priority="16136" stopIfTrue="1">
      <formula>#REF!&lt;=20</formula>
    </cfRule>
  </conditionalFormatting>
  <conditionalFormatting sqref="F85">
    <cfRule type="expression" dxfId="430" priority="16137" stopIfTrue="1">
      <formula>AND(#REF!&gt;80%,#REF!&lt;=100%)</formula>
    </cfRule>
    <cfRule type="expression" dxfId="429" priority="16138" stopIfTrue="1">
      <formula>AND(#REF!&gt;60%,#REF!&lt;=80%)</formula>
    </cfRule>
    <cfRule type="expression" dxfId="428" priority="16139" stopIfTrue="1">
      <formula>AND(#REF!&gt;40%,#REF!&lt;=60%)</formula>
    </cfRule>
    <cfRule type="expression" dxfId="427" priority="16140" stopIfTrue="1">
      <formula>AND(#REF!&gt;20%,#REF!&lt;=40%)</formula>
    </cfRule>
    <cfRule type="expression" dxfId="426" priority="16141" stopIfTrue="1">
      <formula>#REF!&lt;=20</formula>
    </cfRule>
  </conditionalFormatting>
  <conditionalFormatting sqref="F86">
    <cfRule type="expression" dxfId="425" priority="16142" stopIfTrue="1">
      <formula>AND(#REF!&gt;80%,#REF!&lt;=100%)</formula>
    </cfRule>
    <cfRule type="expression" dxfId="424" priority="16143" stopIfTrue="1">
      <formula>AND(#REF!&gt;60%,#REF!&lt;=80%)</formula>
    </cfRule>
    <cfRule type="expression" dxfId="423" priority="16144" stopIfTrue="1">
      <formula>AND(#REF!&gt;40%,#REF!&lt;=60%)</formula>
    </cfRule>
    <cfRule type="expression" dxfId="422" priority="16145" stopIfTrue="1">
      <formula>AND(#REF!&gt;20%,#REF!&lt;=40%)</formula>
    </cfRule>
    <cfRule type="expression" dxfId="421" priority="16146" stopIfTrue="1">
      <formula>#REF!&lt;=20</formula>
    </cfRule>
  </conditionalFormatting>
  <conditionalFormatting sqref="F87">
    <cfRule type="expression" dxfId="420" priority="16147" stopIfTrue="1">
      <formula>AND(#REF!&gt;80%,#REF!&lt;=100%)</formula>
    </cfRule>
    <cfRule type="expression" dxfId="419" priority="16148" stopIfTrue="1">
      <formula>AND(#REF!&gt;60%,#REF!&lt;=80%)</formula>
    </cfRule>
    <cfRule type="expression" dxfId="418" priority="16149" stopIfTrue="1">
      <formula>AND(#REF!&gt;40%,#REF!&lt;=60%)</formula>
    </cfRule>
    <cfRule type="expression" dxfId="417" priority="16150" stopIfTrue="1">
      <formula>AND(#REF!&gt;20%,#REF!&lt;=40%)</formula>
    </cfRule>
    <cfRule type="expression" dxfId="416" priority="16151" stopIfTrue="1">
      <formula>#REF!&lt;=20</formula>
    </cfRule>
  </conditionalFormatting>
  <conditionalFormatting sqref="F89">
    <cfRule type="expression" dxfId="415" priority="16152" stopIfTrue="1">
      <formula>AND(#REF!&gt;80%,#REF!&lt;=100%)</formula>
    </cfRule>
    <cfRule type="expression" dxfId="414" priority="16153" stopIfTrue="1">
      <formula>AND(#REF!&gt;60%,#REF!&lt;=80%)</formula>
    </cfRule>
    <cfRule type="expression" dxfId="413" priority="16154" stopIfTrue="1">
      <formula>AND(#REF!&gt;40%,#REF!&lt;=60%)</formula>
    </cfRule>
    <cfRule type="expression" dxfId="412" priority="16155" stopIfTrue="1">
      <formula>AND(#REF!&gt;20%,#REF!&lt;=40%)</formula>
    </cfRule>
    <cfRule type="expression" dxfId="411" priority="16156" stopIfTrue="1">
      <formula>#REF!&lt;=20</formula>
    </cfRule>
  </conditionalFormatting>
  <conditionalFormatting sqref="F92">
    <cfRule type="expression" dxfId="410" priority="16157" stopIfTrue="1">
      <formula>AND(#REF!&gt;80%,#REF!&lt;=100%)</formula>
    </cfRule>
    <cfRule type="expression" dxfId="409" priority="16158" stopIfTrue="1">
      <formula>AND(#REF!&gt;60%,#REF!&lt;=80%)</formula>
    </cfRule>
    <cfRule type="expression" dxfId="408" priority="16159" stopIfTrue="1">
      <formula>AND(#REF!&gt;40%,#REF!&lt;=60%)</formula>
    </cfRule>
    <cfRule type="expression" dxfId="407" priority="16160" stopIfTrue="1">
      <formula>AND(#REF!&gt;20%,#REF!&lt;=40%)</formula>
    </cfRule>
    <cfRule type="expression" dxfId="406" priority="16161" stopIfTrue="1">
      <formula>#REF!&lt;=20</formula>
    </cfRule>
  </conditionalFormatting>
  <conditionalFormatting sqref="F93">
    <cfRule type="expression" dxfId="405" priority="16162" stopIfTrue="1">
      <formula>AND(#REF!&gt;80%,#REF!&lt;=100%)</formula>
    </cfRule>
    <cfRule type="expression" dxfId="404" priority="16163" stopIfTrue="1">
      <formula>AND(#REF!&gt;60%,#REF!&lt;=80%)</formula>
    </cfRule>
    <cfRule type="expression" dxfId="403" priority="16164" stopIfTrue="1">
      <formula>AND(#REF!&gt;40%,#REF!&lt;=60%)</formula>
    </cfRule>
    <cfRule type="expression" dxfId="402" priority="16165" stopIfTrue="1">
      <formula>AND(#REF!&gt;20%,#REF!&lt;=40%)</formula>
    </cfRule>
    <cfRule type="expression" dxfId="401" priority="16166" stopIfTrue="1">
      <formula>#REF!&lt;=20</formula>
    </cfRule>
  </conditionalFormatting>
  <conditionalFormatting sqref="F94">
    <cfRule type="expression" dxfId="400" priority="16167" stopIfTrue="1">
      <formula>AND(#REF!&gt;80%,#REF!&lt;=100%)</formula>
    </cfRule>
    <cfRule type="expression" dxfId="399" priority="16168" stopIfTrue="1">
      <formula>AND(#REF!&gt;60%,#REF!&lt;=80%)</formula>
    </cfRule>
    <cfRule type="expression" dxfId="398" priority="16169" stopIfTrue="1">
      <formula>AND(#REF!&gt;40%,#REF!&lt;=60%)</formula>
    </cfRule>
    <cfRule type="expression" dxfId="397" priority="16170" stopIfTrue="1">
      <formula>AND(#REF!&gt;20%,#REF!&lt;=40%)</formula>
    </cfRule>
    <cfRule type="expression" dxfId="396" priority="16171" stopIfTrue="1">
      <formula>#REF!&lt;=20</formula>
    </cfRule>
  </conditionalFormatting>
  <conditionalFormatting sqref="F95">
    <cfRule type="expression" dxfId="395" priority="16172" stopIfTrue="1">
      <formula>AND(#REF!&gt;80%,#REF!&lt;=100%)</formula>
    </cfRule>
    <cfRule type="expression" dxfId="394" priority="16173" stopIfTrue="1">
      <formula>AND(#REF!&gt;60%,#REF!&lt;=80%)</formula>
    </cfRule>
    <cfRule type="expression" dxfId="393" priority="16174" stopIfTrue="1">
      <formula>AND(#REF!&gt;40%,#REF!&lt;=60%)</formula>
    </cfRule>
    <cfRule type="expression" dxfId="392" priority="16175" stopIfTrue="1">
      <formula>AND(#REF!&gt;20%,#REF!&lt;=40%)</formula>
    </cfRule>
    <cfRule type="expression" dxfId="391" priority="16176" stopIfTrue="1">
      <formula>#REF!&lt;=20</formula>
    </cfRule>
  </conditionalFormatting>
  <conditionalFormatting sqref="F96">
    <cfRule type="expression" dxfId="390" priority="16177" stopIfTrue="1">
      <formula>AND(#REF!&gt;80%,#REF!&lt;=100%)</formula>
    </cfRule>
    <cfRule type="expression" dxfId="389" priority="16178" stopIfTrue="1">
      <formula>AND(#REF!&gt;60%,#REF!&lt;=80%)</formula>
    </cfRule>
    <cfRule type="expression" dxfId="388" priority="16179" stopIfTrue="1">
      <formula>AND(#REF!&gt;40%,#REF!&lt;=60%)</formula>
    </cfRule>
    <cfRule type="expression" dxfId="387" priority="16180" stopIfTrue="1">
      <formula>AND(#REF!&gt;20%,#REF!&lt;=40%)</formula>
    </cfRule>
    <cfRule type="expression" dxfId="386" priority="16181" stopIfTrue="1">
      <formula>#REF!&lt;=20</formula>
    </cfRule>
  </conditionalFormatting>
  <conditionalFormatting sqref="G58">
    <cfRule type="expression" dxfId="385" priority="16182" stopIfTrue="1">
      <formula>AND(#REF!&gt;80%,#REF!&lt;=100%)</formula>
    </cfRule>
    <cfRule type="expression" dxfId="384" priority="16183" stopIfTrue="1">
      <formula>AND(#REF!&gt;60%,#REF!&lt;=80%)</formula>
    </cfRule>
    <cfRule type="expression" dxfId="383" priority="16184" stopIfTrue="1">
      <formula>AND(#REF!&gt;40%,#REF!&lt;=60%)</formula>
    </cfRule>
    <cfRule type="expression" dxfId="382" priority="16185" stopIfTrue="1">
      <formula>AND(#REF!&gt;20%,#REF!&lt;=40%)</formula>
    </cfRule>
    <cfRule type="expression" dxfId="381" priority="16186" stopIfTrue="1">
      <formula>#REF!&lt;=20</formula>
    </cfRule>
  </conditionalFormatting>
  <conditionalFormatting sqref="G61">
    <cfRule type="expression" dxfId="380" priority="16187" stopIfTrue="1">
      <formula>AND(#REF!&gt;80%,#REF!&lt;=100%)</formula>
    </cfRule>
    <cfRule type="expression" dxfId="379" priority="16188" stopIfTrue="1">
      <formula>AND(#REF!&gt;60%,#REF!&lt;=80%)</formula>
    </cfRule>
    <cfRule type="expression" dxfId="378" priority="16189" stopIfTrue="1">
      <formula>AND(#REF!&gt;40%,#REF!&lt;=60%)</formula>
    </cfRule>
    <cfRule type="expression" dxfId="377" priority="16190" stopIfTrue="1">
      <formula>AND(#REF!&gt;20%,#REF!&lt;=40%)</formula>
    </cfRule>
    <cfRule type="expression" dxfId="376" priority="16191" stopIfTrue="1">
      <formula>#REF!&lt;=20</formula>
    </cfRule>
  </conditionalFormatting>
  <conditionalFormatting sqref="G64">
    <cfRule type="expression" dxfId="375" priority="16192" stopIfTrue="1">
      <formula>AND(#REF!&gt;80%,#REF!&lt;=100%)</formula>
    </cfRule>
    <cfRule type="expression" dxfId="374" priority="16193" stopIfTrue="1">
      <formula>AND(#REF!&gt;60%,#REF!&lt;=80%)</formula>
    </cfRule>
    <cfRule type="expression" dxfId="373" priority="16194" stopIfTrue="1">
      <formula>AND(#REF!&gt;40%,#REF!&lt;=60%)</formula>
    </cfRule>
    <cfRule type="expression" dxfId="372" priority="16195" stopIfTrue="1">
      <formula>AND(#REF!&gt;20%,#REF!&lt;=40%)</formula>
    </cfRule>
    <cfRule type="expression" dxfId="371" priority="16196" stopIfTrue="1">
      <formula>#REF!&lt;=20</formula>
    </cfRule>
  </conditionalFormatting>
  <conditionalFormatting sqref="G65">
    <cfRule type="expression" dxfId="370" priority="16197" stopIfTrue="1">
      <formula>AND(#REF!&gt;80%,#REF!&lt;=100%)</formula>
    </cfRule>
    <cfRule type="expression" dxfId="369" priority="16198" stopIfTrue="1">
      <formula>AND(#REF!&gt;60%,#REF!&lt;=80%)</formula>
    </cfRule>
    <cfRule type="expression" dxfId="368" priority="16199" stopIfTrue="1">
      <formula>AND(#REF!&gt;40%,#REF!&lt;=60%)</formula>
    </cfRule>
    <cfRule type="expression" dxfId="367" priority="16200" stopIfTrue="1">
      <formula>AND(#REF!&gt;20%,#REF!&lt;=40%)</formula>
    </cfRule>
    <cfRule type="expression" dxfId="366" priority="16201" stopIfTrue="1">
      <formula>#REF!&lt;=20</formula>
    </cfRule>
  </conditionalFormatting>
  <conditionalFormatting sqref="G69">
    <cfRule type="expression" dxfId="365" priority="16202" stopIfTrue="1">
      <formula>AND(#REF!&gt;80%,#REF!&lt;=100%)</formula>
    </cfRule>
    <cfRule type="expression" dxfId="364" priority="16203" stopIfTrue="1">
      <formula>AND(#REF!&gt;60%,#REF!&lt;=80%)</formula>
    </cfRule>
    <cfRule type="expression" dxfId="363" priority="16204" stopIfTrue="1">
      <formula>AND(#REF!&gt;40%,#REF!&lt;=60%)</formula>
    </cfRule>
    <cfRule type="expression" dxfId="362" priority="16205" stopIfTrue="1">
      <formula>AND(#REF!&gt;20%,#REF!&lt;=40%)</formula>
    </cfRule>
    <cfRule type="expression" dxfId="361" priority="16206" stopIfTrue="1">
      <formula>#REF!&lt;=20</formula>
    </cfRule>
  </conditionalFormatting>
  <conditionalFormatting sqref="G71">
    <cfRule type="expression" dxfId="360" priority="16207" stopIfTrue="1">
      <formula>AND(#REF!&gt;80%,#REF!&lt;=100%)</formula>
    </cfRule>
    <cfRule type="expression" dxfId="359" priority="16208" stopIfTrue="1">
      <formula>AND(#REF!&gt;60%,#REF!&lt;=80%)</formula>
    </cfRule>
    <cfRule type="expression" dxfId="358" priority="16209" stopIfTrue="1">
      <formula>AND(#REF!&gt;40%,#REF!&lt;=60%)</formula>
    </cfRule>
    <cfRule type="expression" dxfId="357" priority="16210" stopIfTrue="1">
      <formula>AND(#REF!&gt;20%,#REF!&lt;=40%)</formula>
    </cfRule>
    <cfRule type="expression" dxfId="356" priority="16211" stopIfTrue="1">
      <formula>#REF!&lt;=20</formula>
    </cfRule>
  </conditionalFormatting>
  <conditionalFormatting sqref="G73">
    <cfRule type="expression" dxfId="355" priority="16212" stopIfTrue="1">
      <formula>AND(#REF!&gt;80%,#REF!&lt;=100%)</formula>
    </cfRule>
    <cfRule type="expression" dxfId="354" priority="16213" stopIfTrue="1">
      <formula>AND(#REF!&gt;60%,#REF!&lt;=80%)</formula>
    </cfRule>
    <cfRule type="expression" dxfId="353" priority="16214" stopIfTrue="1">
      <formula>AND(#REF!&gt;40%,#REF!&lt;=60%)</formula>
    </cfRule>
    <cfRule type="expression" dxfId="352" priority="16215" stopIfTrue="1">
      <formula>AND(#REF!&gt;20%,#REF!&lt;=40%)</formula>
    </cfRule>
    <cfRule type="expression" dxfId="351" priority="16216" stopIfTrue="1">
      <formula>#REF!&lt;=20</formula>
    </cfRule>
  </conditionalFormatting>
  <conditionalFormatting sqref="G76">
    <cfRule type="expression" dxfId="350" priority="16217" stopIfTrue="1">
      <formula>AND(#REF!&gt;80%,#REF!&lt;=100%)</formula>
    </cfRule>
    <cfRule type="expression" dxfId="349" priority="16218" stopIfTrue="1">
      <formula>AND(#REF!&gt;60%,#REF!&lt;=80%)</formula>
    </cfRule>
    <cfRule type="expression" dxfId="348" priority="16219" stopIfTrue="1">
      <formula>AND(#REF!&gt;40%,#REF!&lt;=60%)</formula>
    </cfRule>
    <cfRule type="expression" dxfId="347" priority="16220" stopIfTrue="1">
      <formula>AND(#REF!&gt;20%,#REF!&lt;=40%)</formula>
    </cfRule>
    <cfRule type="expression" dxfId="346" priority="16221" stopIfTrue="1">
      <formula>#REF!&lt;=20</formula>
    </cfRule>
  </conditionalFormatting>
  <conditionalFormatting sqref="G77">
    <cfRule type="expression" dxfId="345" priority="16222" stopIfTrue="1">
      <formula>AND(#REF!&gt;80%,#REF!&lt;=100%)</formula>
    </cfRule>
    <cfRule type="expression" dxfId="344" priority="16223" stopIfTrue="1">
      <formula>AND(#REF!&gt;60%,#REF!&lt;=80%)</formula>
    </cfRule>
    <cfRule type="expression" dxfId="343" priority="16224" stopIfTrue="1">
      <formula>AND(#REF!&gt;40%,#REF!&lt;=60%)</formula>
    </cfRule>
    <cfRule type="expression" dxfId="342" priority="16225" stopIfTrue="1">
      <formula>AND(#REF!&gt;20%,#REF!&lt;=40%)</formula>
    </cfRule>
    <cfRule type="expression" dxfId="341" priority="16226" stopIfTrue="1">
      <formula>#REF!&lt;=20</formula>
    </cfRule>
  </conditionalFormatting>
  <conditionalFormatting sqref="G81">
    <cfRule type="expression" dxfId="340" priority="16227" stopIfTrue="1">
      <formula>AND(#REF!&gt;80%,#REF!&lt;=100%)</formula>
    </cfRule>
    <cfRule type="expression" dxfId="339" priority="16228" stopIfTrue="1">
      <formula>AND(#REF!&gt;60%,#REF!&lt;=80%)</formula>
    </cfRule>
    <cfRule type="expression" dxfId="338" priority="16229" stopIfTrue="1">
      <formula>AND(#REF!&gt;40%,#REF!&lt;=60%)</formula>
    </cfRule>
    <cfRule type="expression" dxfId="337" priority="16230" stopIfTrue="1">
      <formula>AND(#REF!&gt;20%,#REF!&lt;=40%)</formula>
    </cfRule>
    <cfRule type="expression" dxfId="336" priority="16231" stopIfTrue="1">
      <formula>#REF!&lt;=20</formula>
    </cfRule>
  </conditionalFormatting>
  <conditionalFormatting sqref="G82">
    <cfRule type="expression" dxfId="335" priority="16232" stopIfTrue="1">
      <formula>AND(#REF!&gt;80%,#REF!&lt;=100%)</formula>
    </cfRule>
    <cfRule type="expression" dxfId="334" priority="16233" stopIfTrue="1">
      <formula>AND(#REF!&gt;60%,#REF!&lt;=80%)</formula>
    </cfRule>
    <cfRule type="expression" dxfId="333" priority="16234" stopIfTrue="1">
      <formula>AND(#REF!&gt;40%,#REF!&lt;=60%)</formula>
    </cfRule>
    <cfRule type="expression" dxfId="332" priority="16235" stopIfTrue="1">
      <formula>AND(#REF!&gt;20%,#REF!&lt;=40%)</formula>
    </cfRule>
    <cfRule type="expression" dxfId="331" priority="16236" stopIfTrue="1">
      <formula>#REF!&lt;=20</formula>
    </cfRule>
  </conditionalFormatting>
  <conditionalFormatting sqref="G84">
    <cfRule type="expression" dxfId="330" priority="16237" stopIfTrue="1">
      <formula>AND(#REF!&gt;80%,#REF!&lt;=100%)</formula>
    </cfRule>
    <cfRule type="expression" dxfId="329" priority="16238" stopIfTrue="1">
      <formula>AND(#REF!&gt;60%,#REF!&lt;=80%)</formula>
    </cfRule>
    <cfRule type="expression" dxfId="328" priority="16239" stopIfTrue="1">
      <formula>AND(#REF!&gt;40%,#REF!&lt;=60%)</formula>
    </cfRule>
    <cfRule type="expression" dxfId="327" priority="16240" stopIfTrue="1">
      <formula>AND(#REF!&gt;20%,#REF!&lt;=40%)</formula>
    </cfRule>
    <cfRule type="expression" dxfId="326" priority="16241" stopIfTrue="1">
      <formula>#REF!&lt;=20</formula>
    </cfRule>
  </conditionalFormatting>
  <conditionalFormatting sqref="G85">
    <cfRule type="expression" dxfId="325" priority="16242" stopIfTrue="1">
      <formula>AND(#REF!&gt;80%,#REF!&lt;=100%)</formula>
    </cfRule>
    <cfRule type="expression" dxfId="324" priority="16243" stopIfTrue="1">
      <formula>AND(#REF!&gt;60%,#REF!&lt;=80%)</formula>
    </cfRule>
    <cfRule type="expression" dxfId="323" priority="16244" stopIfTrue="1">
      <formula>AND(#REF!&gt;40%,#REF!&lt;=60%)</formula>
    </cfRule>
    <cfRule type="expression" dxfId="322" priority="16245" stopIfTrue="1">
      <formula>AND(#REF!&gt;20%,#REF!&lt;=40%)</formula>
    </cfRule>
    <cfRule type="expression" dxfId="321" priority="16246" stopIfTrue="1">
      <formula>#REF!&lt;=20</formula>
    </cfRule>
  </conditionalFormatting>
  <conditionalFormatting sqref="G86">
    <cfRule type="expression" dxfId="320" priority="16247" stopIfTrue="1">
      <formula>AND(#REF!&gt;80%,#REF!&lt;=100%)</formula>
    </cfRule>
    <cfRule type="expression" dxfId="319" priority="16248" stopIfTrue="1">
      <formula>AND(#REF!&gt;60%,#REF!&lt;=80%)</formula>
    </cfRule>
    <cfRule type="expression" dxfId="318" priority="16249" stopIfTrue="1">
      <formula>AND(#REF!&gt;40%,#REF!&lt;=60%)</formula>
    </cfRule>
    <cfRule type="expression" dxfId="317" priority="16250" stopIfTrue="1">
      <formula>AND(#REF!&gt;20%,#REF!&lt;=40%)</formula>
    </cfRule>
    <cfRule type="expression" dxfId="316" priority="16251" stopIfTrue="1">
      <formula>#REF!&lt;=20</formula>
    </cfRule>
  </conditionalFormatting>
  <conditionalFormatting sqref="G88">
    <cfRule type="expression" dxfId="315" priority="16252" stopIfTrue="1">
      <formula>AND(#REF!&gt;80%,#REF!&lt;=100%)</formula>
    </cfRule>
    <cfRule type="expression" dxfId="314" priority="16253" stopIfTrue="1">
      <formula>AND(#REF!&gt;60%,#REF!&lt;=80%)</formula>
    </cfRule>
    <cfRule type="expression" dxfId="313" priority="16254" stopIfTrue="1">
      <formula>AND(#REF!&gt;40%,#REF!&lt;=60%)</formula>
    </cfRule>
    <cfRule type="expression" dxfId="312" priority="16255" stopIfTrue="1">
      <formula>AND(#REF!&gt;20%,#REF!&lt;=40%)</formula>
    </cfRule>
    <cfRule type="expression" dxfId="311" priority="16256" stopIfTrue="1">
      <formula>#REF!&lt;=20</formula>
    </cfRule>
  </conditionalFormatting>
  <conditionalFormatting sqref="G89">
    <cfRule type="expression" dxfId="310" priority="16257" stopIfTrue="1">
      <formula>AND(#REF!&gt;80%,#REF!&lt;=100%)</formula>
    </cfRule>
    <cfRule type="expression" dxfId="309" priority="16258" stopIfTrue="1">
      <formula>AND(#REF!&gt;60%,#REF!&lt;=80%)</formula>
    </cfRule>
    <cfRule type="expression" dxfId="308" priority="16259" stopIfTrue="1">
      <formula>AND(#REF!&gt;40%,#REF!&lt;=60%)</formula>
    </cfRule>
    <cfRule type="expression" dxfId="307" priority="16260" stopIfTrue="1">
      <formula>AND(#REF!&gt;20%,#REF!&lt;=40%)</formula>
    </cfRule>
    <cfRule type="expression" dxfId="306" priority="16261" stopIfTrue="1">
      <formula>#REF!&lt;=20</formula>
    </cfRule>
  </conditionalFormatting>
  <conditionalFormatting sqref="G90">
    <cfRule type="expression" dxfId="305" priority="16262" stopIfTrue="1">
      <formula>AND(#REF!&gt;80%,#REF!&lt;=100%)</formula>
    </cfRule>
    <cfRule type="expression" dxfId="304" priority="16263" stopIfTrue="1">
      <formula>AND(#REF!&gt;60%,#REF!&lt;=80%)</formula>
    </cfRule>
    <cfRule type="expression" dxfId="303" priority="16264" stopIfTrue="1">
      <formula>AND(#REF!&gt;40%,#REF!&lt;=60%)</formula>
    </cfRule>
    <cfRule type="expression" dxfId="302" priority="16265" stopIfTrue="1">
      <formula>AND(#REF!&gt;20%,#REF!&lt;=40%)</formula>
    </cfRule>
    <cfRule type="expression" dxfId="301" priority="16266" stopIfTrue="1">
      <formula>#REF!&lt;=20</formula>
    </cfRule>
  </conditionalFormatting>
  <conditionalFormatting sqref="G92">
    <cfRule type="expression" dxfId="300" priority="16267" stopIfTrue="1">
      <formula>AND(#REF!&gt;80%,#REF!&lt;=100%)</formula>
    </cfRule>
    <cfRule type="expression" dxfId="299" priority="16268" stopIfTrue="1">
      <formula>AND(#REF!&gt;60%,#REF!&lt;=80%)</formula>
    </cfRule>
    <cfRule type="expression" dxfId="298" priority="16269" stopIfTrue="1">
      <formula>AND(#REF!&gt;40%,#REF!&lt;=60%)</formula>
    </cfRule>
    <cfRule type="expression" dxfId="297" priority="16270" stopIfTrue="1">
      <formula>AND(#REF!&gt;20%,#REF!&lt;=40%)</formula>
    </cfRule>
    <cfRule type="expression" dxfId="296" priority="16271" stopIfTrue="1">
      <formula>#REF!&lt;=20</formula>
    </cfRule>
  </conditionalFormatting>
  <conditionalFormatting sqref="H57">
    <cfRule type="expression" dxfId="295" priority="16272" stopIfTrue="1">
      <formula>AND(#REF!&gt;80%,#REF!&lt;=100%)</formula>
    </cfRule>
    <cfRule type="expression" dxfId="294" priority="16273" stopIfTrue="1">
      <formula>AND(#REF!&gt;60%,#REF!&lt;=80%)</formula>
    </cfRule>
    <cfRule type="expression" dxfId="293" priority="16274" stopIfTrue="1">
      <formula>AND(#REF!&gt;40%,#REF!&lt;=60%)</formula>
    </cfRule>
    <cfRule type="expression" dxfId="292" priority="16275" stopIfTrue="1">
      <formula>AND(#REF!&gt;20%,#REF!&lt;=40%)</formula>
    </cfRule>
    <cfRule type="expression" dxfId="291" priority="16276" stopIfTrue="1">
      <formula>#REF!&lt;=20</formula>
    </cfRule>
  </conditionalFormatting>
  <conditionalFormatting sqref="H60">
    <cfRule type="expression" dxfId="290" priority="16277" stopIfTrue="1">
      <formula>AND(#REF!&gt;80%,#REF!&lt;=100%)</formula>
    </cfRule>
    <cfRule type="expression" dxfId="289" priority="16278" stopIfTrue="1">
      <formula>AND(#REF!&gt;60%,#REF!&lt;=80%)</formula>
    </cfRule>
    <cfRule type="expression" dxfId="288" priority="16279" stopIfTrue="1">
      <formula>AND(#REF!&gt;40%,#REF!&lt;=60%)</formula>
    </cfRule>
    <cfRule type="expression" dxfId="287" priority="16280" stopIfTrue="1">
      <formula>AND(#REF!&gt;20%,#REF!&lt;=40%)</formula>
    </cfRule>
    <cfRule type="expression" dxfId="286" priority="16281" stopIfTrue="1">
      <formula>#REF!&lt;=20</formula>
    </cfRule>
  </conditionalFormatting>
  <conditionalFormatting sqref="H61">
    <cfRule type="expression" dxfId="285" priority="16282" stopIfTrue="1">
      <formula>AND(#REF!&gt;80%,#REF!&lt;=100%)</formula>
    </cfRule>
    <cfRule type="expression" dxfId="284" priority="16283" stopIfTrue="1">
      <formula>AND(#REF!&gt;60%,#REF!&lt;=80%)</formula>
    </cfRule>
    <cfRule type="expression" dxfId="283" priority="16284" stopIfTrue="1">
      <formula>AND(#REF!&gt;40%,#REF!&lt;=60%)</formula>
    </cfRule>
    <cfRule type="expression" dxfId="282" priority="16285" stopIfTrue="1">
      <formula>AND(#REF!&gt;20%,#REF!&lt;=40%)</formula>
    </cfRule>
    <cfRule type="expression" dxfId="281" priority="16286" stopIfTrue="1">
      <formula>#REF!&lt;=20</formula>
    </cfRule>
  </conditionalFormatting>
  <conditionalFormatting sqref="H62">
    <cfRule type="expression" dxfId="280" priority="16287" stopIfTrue="1">
      <formula>AND(#REF!&gt;80%,#REF!&lt;=100%)</formula>
    </cfRule>
    <cfRule type="expression" dxfId="279" priority="16288" stopIfTrue="1">
      <formula>AND(#REF!&gt;60%,#REF!&lt;=80%)</formula>
    </cfRule>
    <cfRule type="expression" dxfId="278" priority="16289" stopIfTrue="1">
      <formula>AND(#REF!&gt;40%,#REF!&lt;=60%)</formula>
    </cfRule>
    <cfRule type="expression" dxfId="277" priority="16290" stopIfTrue="1">
      <formula>AND(#REF!&gt;20%,#REF!&lt;=40%)</formula>
    </cfRule>
    <cfRule type="expression" dxfId="276" priority="16291" stopIfTrue="1">
      <formula>#REF!&lt;=20</formula>
    </cfRule>
  </conditionalFormatting>
  <conditionalFormatting sqref="H63">
    <cfRule type="expression" dxfId="275" priority="16292" stopIfTrue="1">
      <formula>AND(#REF!&gt;80%,#REF!&lt;=100%)</formula>
    </cfRule>
    <cfRule type="expression" dxfId="274" priority="16293" stopIfTrue="1">
      <formula>AND(#REF!&gt;60%,#REF!&lt;=80%)</formula>
    </cfRule>
    <cfRule type="expression" dxfId="273" priority="16294" stopIfTrue="1">
      <formula>AND(#REF!&gt;40%,#REF!&lt;=60%)</formula>
    </cfRule>
    <cfRule type="expression" dxfId="272" priority="16295" stopIfTrue="1">
      <formula>AND(#REF!&gt;20%,#REF!&lt;=40%)</formula>
    </cfRule>
    <cfRule type="expression" dxfId="271" priority="16296" stopIfTrue="1">
      <formula>#REF!&lt;=20</formula>
    </cfRule>
  </conditionalFormatting>
  <conditionalFormatting sqref="H67">
    <cfRule type="expression" dxfId="270" priority="16297" stopIfTrue="1">
      <formula>AND(#REF!&gt;80%,#REF!&lt;=100%)</formula>
    </cfRule>
    <cfRule type="expression" dxfId="269" priority="16298" stopIfTrue="1">
      <formula>AND(#REF!&gt;60%,#REF!&lt;=80%)</formula>
    </cfRule>
    <cfRule type="expression" dxfId="268" priority="16299" stopIfTrue="1">
      <formula>AND(#REF!&gt;40%,#REF!&lt;=60%)</formula>
    </cfRule>
    <cfRule type="expression" dxfId="267" priority="16300" stopIfTrue="1">
      <formula>AND(#REF!&gt;20%,#REF!&lt;=40%)</formula>
    </cfRule>
    <cfRule type="expression" dxfId="266" priority="16301" stopIfTrue="1">
      <formula>#REF!&lt;=20</formula>
    </cfRule>
  </conditionalFormatting>
  <conditionalFormatting sqref="H71">
    <cfRule type="expression" dxfId="265" priority="16302" stopIfTrue="1">
      <formula>AND(#REF!&gt;80%,#REF!&lt;=100%)</formula>
    </cfRule>
    <cfRule type="expression" dxfId="264" priority="16303" stopIfTrue="1">
      <formula>AND(#REF!&gt;60%,#REF!&lt;=80%)</formula>
    </cfRule>
    <cfRule type="expression" dxfId="263" priority="16304" stopIfTrue="1">
      <formula>AND(#REF!&gt;40%,#REF!&lt;=60%)</formula>
    </cfRule>
    <cfRule type="expression" dxfId="262" priority="16305" stopIfTrue="1">
      <formula>AND(#REF!&gt;20%,#REF!&lt;=40%)</formula>
    </cfRule>
    <cfRule type="expression" dxfId="261" priority="16306" stopIfTrue="1">
      <formula>#REF!&lt;=20</formula>
    </cfRule>
  </conditionalFormatting>
  <conditionalFormatting sqref="H72">
    <cfRule type="expression" dxfId="260" priority="16307" stopIfTrue="1">
      <formula>AND(#REF!&gt;80%,#REF!&lt;=100%)</formula>
    </cfRule>
    <cfRule type="expression" dxfId="259" priority="16308" stopIfTrue="1">
      <formula>AND(#REF!&gt;60%,#REF!&lt;=80%)</formula>
    </cfRule>
    <cfRule type="expression" dxfId="258" priority="16309" stopIfTrue="1">
      <formula>AND(#REF!&gt;40%,#REF!&lt;=60%)</formula>
    </cfRule>
    <cfRule type="expression" dxfId="257" priority="16310" stopIfTrue="1">
      <formula>AND(#REF!&gt;20%,#REF!&lt;=40%)</formula>
    </cfRule>
    <cfRule type="expression" dxfId="256" priority="16311" stopIfTrue="1">
      <formula>#REF!&lt;=20</formula>
    </cfRule>
  </conditionalFormatting>
  <conditionalFormatting sqref="H74">
    <cfRule type="expression" dxfId="255" priority="16312" stopIfTrue="1">
      <formula>AND(#REF!&gt;80%,#REF!&lt;=100%)</formula>
    </cfRule>
    <cfRule type="expression" dxfId="254" priority="16313" stopIfTrue="1">
      <formula>AND(#REF!&gt;60%,#REF!&lt;=80%)</formula>
    </cfRule>
    <cfRule type="expression" dxfId="253" priority="16314" stopIfTrue="1">
      <formula>AND(#REF!&gt;40%,#REF!&lt;=60%)</formula>
    </cfRule>
    <cfRule type="expression" dxfId="252" priority="16315" stopIfTrue="1">
      <formula>AND(#REF!&gt;20%,#REF!&lt;=40%)</formula>
    </cfRule>
    <cfRule type="expression" dxfId="251" priority="16316" stopIfTrue="1">
      <formula>#REF!&lt;=20</formula>
    </cfRule>
  </conditionalFormatting>
  <conditionalFormatting sqref="H77">
    <cfRule type="expression" dxfId="250" priority="16317" stopIfTrue="1">
      <formula>AND(#REF!&gt;80%,#REF!&lt;=100%)</formula>
    </cfRule>
    <cfRule type="expression" dxfId="249" priority="16318" stopIfTrue="1">
      <formula>AND(#REF!&gt;60%,#REF!&lt;=80%)</formula>
    </cfRule>
    <cfRule type="expression" dxfId="248" priority="16319" stopIfTrue="1">
      <formula>AND(#REF!&gt;40%,#REF!&lt;=60%)</formula>
    </cfRule>
    <cfRule type="expression" dxfId="247" priority="16320" stopIfTrue="1">
      <formula>AND(#REF!&gt;20%,#REF!&lt;=40%)</formula>
    </cfRule>
    <cfRule type="expression" dxfId="246" priority="16321" stopIfTrue="1">
      <formula>#REF!&lt;=20</formula>
    </cfRule>
  </conditionalFormatting>
  <conditionalFormatting sqref="H84">
    <cfRule type="expression" dxfId="245" priority="16322" stopIfTrue="1">
      <formula>AND(#REF!&gt;80%,#REF!&lt;=100%)</formula>
    </cfRule>
    <cfRule type="expression" dxfId="244" priority="16323" stopIfTrue="1">
      <formula>AND(#REF!&gt;60%,#REF!&lt;=80%)</formula>
    </cfRule>
    <cfRule type="expression" dxfId="243" priority="16324" stopIfTrue="1">
      <formula>AND(#REF!&gt;40%,#REF!&lt;=60%)</formula>
    </cfRule>
    <cfRule type="expression" dxfId="242" priority="16325" stopIfTrue="1">
      <formula>AND(#REF!&gt;20%,#REF!&lt;=40%)</formula>
    </cfRule>
    <cfRule type="expression" dxfId="241" priority="16326" stopIfTrue="1">
      <formula>#REF!&lt;=20</formula>
    </cfRule>
  </conditionalFormatting>
  <conditionalFormatting sqref="H88">
    <cfRule type="expression" dxfId="240" priority="16327" stopIfTrue="1">
      <formula>AND(#REF!&gt;80%,#REF!&lt;=100%)</formula>
    </cfRule>
    <cfRule type="expression" dxfId="239" priority="16328" stopIfTrue="1">
      <formula>AND(#REF!&gt;60%,#REF!&lt;=80%)</formula>
    </cfRule>
    <cfRule type="expression" dxfId="238" priority="16329" stopIfTrue="1">
      <formula>AND(#REF!&gt;40%,#REF!&lt;=60%)</formula>
    </cfRule>
    <cfRule type="expression" dxfId="237" priority="16330" stopIfTrue="1">
      <formula>AND(#REF!&gt;20%,#REF!&lt;=40%)</formula>
    </cfRule>
    <cfRule type="expression" dxfId="236" priority="16331" stopIfTrue="1">
      <formula>#REF!&lt;=20</formula>
    </cfRule>
  </conditionalFormatting>
  <conditionalFormatting sqref="H89">
    <cfRule type="expression" dxfId="235" priority="16332" stopIfTrue="1">
      <formula>AND(#REF!&gt;80%,#REF!&lt;=100%)</formula>
    </cfRule>
    <cfRule type="expression" dxfId="234" priority="16333" stopIfTrue="1">
      <formula>AND(#REF!&gt;60%,#REF!&lt;=80%)</formula>
    </cfRule>
    <cfRule type="expression" dxfId="233" priority="16334" stopIfTrue="1">
      <formula>AND(#REF!&gt;40%,#REF!&lt;=60%)</formula>
    </cfRule>
    <cfRule type="expression" dxfId="232" priority="16335" stopIfTrue="1">
      <formula>AND(#REF!&gt;20%,#REF!&lt;=40%)</formula>
    </cfRule>
    <cfRule type="expression" dxfId="231" priority="16336" stopIfTrue="1">
      <formula>#REF!&lt;=20</formula>
    </cfRule>
  </conditionalFormatting>
  <conditionalFormatting sqref="H92">
    <cfRule type="expression" dxfId="230" priority="16337" stopIfTrue="1">
      <formula>AND(#REF!&gt;80%,#REF!&lt;=100%)</formula>
    </cfRule>
    <cfRule type="expression" dxfId="229" priority="16338" stopIfTrue="1">
      <formula>AND(#REF!&gt;60%,#REF!&lt;=80%)</formula>
    </cfRule>
    <cfRule type="expression" dxfId="228" priority="16339" stopIfTrue="1">
      <formula>AND(#REF!&gt;40%,#REF!&lt;=60%)</formula>
    </cfRule>
    <cfRule type="expression" dxfId="227" priority="16340" stopIfTrue="1">
      <formula>AND(#REF!&gt;20%,#REF!&lt;=40%)</formula>
    </cfRule>
    <cfRule type="expression" dxfId="226" priority="16341" stopIfTrue="1">
      <formula>#REF!&lt;=20</formula>
    </cfRule>
  </conditionalFormatting>
  <conditionalFormatting sqref="H94">
    <cfRule type="expression" dxfId="225" priority="16342" stopIfTrue="1">
      <formula>AND(#REF!&gt;80%,#REF!&lt;=100%)</formula>
    </cfRule>
    <cfRule type="expression" dxfId="224" priority="16343" stopIfTrue="1">
      <formula>AND(#REF!&gt;60%,#REF!&lt;=80%)</formula>
    </cfRule>
    <cfRule type="expression" dxfId="223" priority="16344" stopIfTrue="1">
      <formula>AND(#REF!&gt;40%,#REF!&lt;=60%)</formula>
    </cfRule>
    <cfRule type="expression" dxfId="222" priority="16345" stopIfTrue="1">
      <formula>AND(#REF!&gt;20%,#REF!&lt;=40%)</formula>
    </cfRule>
    <cfRule type="expression" dxfId="221" priority="16346" stopIfTrue="1">
      <formula>#REF!&lt;=20</formula>
    </cfRule>
  </conditionalFormatting>
  <conditionalFormatting sqref="I65">
    <cfRule type="expression" dxfId="220" priority="16347" stopIfTrue="1">
      <formula>AND(#REF!&gt;80%,#REF!&lt;=100%)</formula>
    </cfRule>
    <cfRule type="expression" dxfId="219" priority="16348" stopIfTrue="1">
      <formula>AND(#REF!&gt;60%,#REF!&lt;=80%)</formula>
    </cfRule>
    <cfRule type="expression" dxfId="218" priority="16349" stopIfTrue="1">
      <formula>AND(#REF!&gt;40%,#REF!&lt;=60%)</formula>
    </cfRule>
    <cfRule type="expression" dxfId="217" priority="16350" stopIfTrue="1">
      <formula>AND(#REF!&gt;20%,#REF!&lt;=40%)</formula>
    </cfRule>
    <cfRule type="expression" dxfId="216" priority="16351" stopIfTrue="1">
      <formula>#REF!&lt;=20</formula>
    </cfRule>
  </conditionalFormatting>
  <conditionalFormatting sqref="I66">
    <cfRule type="expression" dxfId="215" priority="16352" stopIfTrue="1">
      <formula>AND(#REF!&gt;80%,#REF!&lt;=100%)</formula>
    </cfRule>
    <cfRule type="expression" dxfId="214" priority="16353" stopIfTrue="1">
      <formula>AND(#REF!&gt;60%,#REF!&lt;=80%)</formula>
    </cfRule>
    <cfRule type="expression" dxfId="213" priority="16354" stopIfTrue="1">
      <formula>AND(#REF!&gt;40%,#REF!&lt;=60%)</formula>
    </cfRule>
    <cfRule type="expression" dxfId="212" priority="16355" stopIfTrue="1">
      <formula>AND(#REF!&gt;20%,#REF!&lt;=40%)</formula>
    </cfRule>
    <cfRule type="expression" dxfId="211" priority="16356" stopIfTrue="1">
      <formula>#REF!&lt;=20</formula>
    </cfRule>
  </conditionalFormatting>
  <conditionalFormatting sqref="I73">
    <cfRule type="expression" dxfId="210" priority="16357" stopIfTrue="1">
      <formula>AND(#REF!&gt;80%,#REF!&lt;=100%)</formula>
    </cfRule>
    <cfRule type="expression" dxfId="209" priority="16358" stopIfTrue="1">
      <formula>AND(#REF!&gt;60%,#REF!&lt;=80%)</formula>
    </cfRule>
    <cfRule type="expression" dxfId="208" priority="16359" stopIfTrue="1">
      <formula>AND(#REF!&gt;40%,#REF!&lt;=60%)</formula>
    </cfRule>
    <cfRule type="expression" dxfId="207" priority="16360" stopIfTrue="1">
      <formula>AND(#REF!&gt;20%,#REF!&lt;=40%)</formula>
    </cfRule>
    <cfRule type="expression" dxfId="206" priority="16361" stopIfTrue="1">
      <formula>#REF!&lt;=20</formula>
    </cfRule>
  </conditionalFormatting>
  <conditionalFormatting sqref="I77">
    <cfRule type="expression" dxfId="205" priority="16362" stopIfTrue="1">
      <formula>AND(#REF!&gt;80%,#REF!&lt;=100%)</formula>
    </cfRule>
    <cfRule type="expression" dxfId="204" priority="16363" stopIfTrue="1">
      <formula>AND(#REF!&gt;60%,#REF!&lt;=80%)</formula>
    </cfRule>
    <cfRule type="expression" dxfId="203" priority="16364" stopIfTrue="1">
      <formula>AND(#REF!&gt;40%,#REF!&lt;=60%)</formula>
    </cfRule>
    <cfRule type="expression" dxfId="202" priority="16365" stopIfTrue="1">
      <formula>AND(#REF!&gt;20%,#REF!&lt;=40%)</formula>
    </cfRule>
    <cfRule type="expression" dxfId="201" priority="16366" stopIfTrue="1">
      <formula>#REF!&lt;=20</formula>
    </cfRule>
  </conditionalFormatting>
  <conditionalFormatting sqref="I78">
    <cfRule type="expression" dxfId="200" priority="16367" stopIfTrue="1">
      <formula>AND(#REF!&gt;80%,#REF!&lt;=100%)</formula>
    </cfRule>
    <cfRule type="expression" dxfId="199" priority="16368" stopIfTrue="1">
      <formula>AND(#REF!&gt;60%,#REF!&lt;=80%)</formula>
    </cfRule>
    <cfRule type="expression" dxfId="198" priority="16369" stopIfTrue="1">
      <formula>AND(#REF!&gt;40%,#REF!&lt;=60%)</formula>
    </cfRule>
    <cfRule type="expression" dxfId="197" priority="16370" stopIfTrue="1">
      <formula>AND(#REF!&gt;20%,#REF!&lt;=40%)</formula>
    </cfRule>
    <cfRule type="expression" dxfId="196" priority="16371" stopIfTrue="1">
      <formula>#REF!&lt;=20</formula>
    </cfRule>
  </conditionalFormatting>
  <conditionalFormatting sqref="I79">
    <cfRule type="expression" dxfId="195" priority="16372" stopIfTrue="1">
      <formula>AND(#REF!&gt;80%,#REF!&lt;=100%)</formula>
    </cfRule>
    <cfRule type="expression" dxfId="194" priority="16373" stopIfTrue="1">
      <formula>AND(#REF!&gt;60%,#REF!&lt;=80%)</formula>
    </cfRule>
    <cfRule type="expression" dxfId="193" priority="16374" stopIfTrue="1">
      <formula>AND(#REF!&gt;40%,#REF!&lt;=60%)</formula>
    </cfRule>
    <cfRule type="expression" dxfId="192" priority="16375" stopIfTrue="1">
      <formula>AND(#REF!&gt;20%,#REF!&lt;=40%)</formula>
    </cfRule>
    <cfRule type="expression" dxfId="191" priority="16376" stopIfTrue="1">
      <formula>#REF!&lt;=20</formula>
    </cfRule>
  </conditionalFormatting>
  <conditionalFormatting sqref="I91">
    <cfRule type="expression" dxfId="190" priority="16377" stopIfTrue="1">
      <formula>AND(#REF!&gt;80%,#REF!&lt;=100%)</formula>
    </cfRule>
    <cfRule type="expression" dxfId="189" priority="16378" stopIfTrue="1">
      <formula>AND(#REF!&gt;60%,#REF!&lt;=80%)</formula>
    </cfRule>
    <cfRule type="expression" dxfId="188" priority="16379" stopIfTrue="1">
      <formula>AND(#REF!&gt;40%,#REF!&lt;=60%)</formula>
    </cfRule>
    <cfRule type="expression" dxfId="187" priority="16380" stopIfTrue="1">
      <formula>AND(#REF!&gt;20%,#REF!&lt;=40%)</formula>
    </cfRule>
    <cfRule type="expression" dxfId="186" priority="16381" stopIfTrue="1">
      <formula>#REF!&lt;=20</formula>
    </cfRule>
  </conditionalFormatting>
  <conditionalFormatting sqref="I95">
    <cfRule type="expression" dxfId="185" priority="16382" stopIfTrue="1">
      <formula>AND(#REF!&gt;80%,#REF!&lt;=100%)</formula>
    </cfRule>
    <cfRule type="expression" dxfId="184" priority="16383" stopIfTrue="1">
      <formula>AND(#REF!&gt;60%,#REF!&lt;=80%)</formula>
    </cfRule>
    <cfRule type="expression" dxfId="183" priority="16384" stopIfTrue="1">
      <formula>AND(#REF!&gt;40%,#REF!&lt;=60%)</formula>
    </cfRule>
    <cfRule type="expression" dxfId="182" priority="16385" stopIfTrue="1">
      <formula>AND(#REF!&gt;20%,#REF!&lt;=40%)</formula>
    </cfRule>
    <cfRule type="expression" dxfId="181" priority="16386" stopIfTrue="1">
      <formula>#REF!&lt;=20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theme="7" tint="0.39997558519241921"/>
  </sheetPr>
  <dimension ref="B1:AH405"/>
  <sheetViews>
    <sheetView topLeftCell="A31" zoomScale="40" zoomScaleNormal="40" workbookViewId="0">
      <selection activeCell="AI30" sqref="AI30"/>
    </sheetView>
  </sheetViews>
  <sheetFormatPr defaultColWidth="9.6328125" defaultRowHeight="25.5" customHeight="1" x14ac:dyDescent="0.35"/>
  <cols>
    <col min="1" max="1" width="9.6328125" style="181" customWidth="1"/>
    <col min="2" max="2" width="3.54296875" style="181" customWidth="1"/>
    <col min="3" max="22" width="9.6328125" style="181"/>
    <col min="23" max="23" width="9.6328125" style="181" customWidth="1"/>
    <col min="24" max="24" width="4.36328125" style="181" customWidth="1"/>
    <col min="25" max="25" width="9.6328125" style="181"/>
    <col min="26" max="26" width="2.36328125" style="181" customWidth="1"/>
    <col min="27" max="27" width="9.6328125" style="181" customWidth="1"/>
    <col min="28" max="31" width="9.6328125" style="181"/>
    <col min="32" max="32" width="9.6328125" style="181" customWidth="1"/>
    <col min="33" max="35" width="9.6328125" style="181"/>
    <col min="36" max="36" width="9.6328125" style="181" customWidth="1"/>
    <col min="37" max="39" width="9.6328125" style="181"/>
    <col min="40" max="40" width="9.6328125" style="181" customWidth="1"/>
    <col min="41" max="45" width="9.6328125" style="181"/>
    <col min="46" max="46" width="3.453125" style="181" customWidth="1"/>
    <col min="47" max="16384" width="9.6328125" style="181"/>
  </cols>
  <sheetData>
    <row r="1" spans="2:24" ht="24.9" customHeight="1" x14ac:dyDescent="0.35"/>
    <row r="2" spans="2:24" ht="24.65" customHeight="1" thickBot="1" x14ac:dyDescent="0.4"/>
    <row r="3" spans="2:24" ht="21.65" customHeight="1" x14ac:dyDescent="0.35">
      <c r="B3" s="14"/>
      <c r="C3" s="15"/>
      <c r="D3" s="15"/>
      <c r="E3" s="15"/>
      <c r="F3" s="15"/>
      <c r="G3" s="15"/>
      <c r="H3" s="15"/>
      <c r="I3" s="15"/>
      <c r="J3" s="15"/>
      <c r="K3" s="15"/>
      <c r="L3" s="15"/>
      <c r="M3" s="15"/>
      <c r="N3" s="15"/>
      <c r="O3" s="15"/>
      <c r="P3" s="15"/>
      <c r="Q3" s="15"/>
      <c r="R3" s="15"/>
      <c r="S3" s="15"/>
      <c r="T3" s="15"/>
      <c r="U3" s="15"/>
      <c r="V3" s="15"/>
      <c r="W3" s="15"/>
      <c r="X3" s="16"/>
    </row>
    <row r="4" spans="2:24" ht="33" customHeight="1" x14ac:dyDescent="0.35">
      <c r="B4" s="17"/>
      <c r="C4" s="336" t="s">
        <v>826</v>
      </c>
      <c r="D4" s="336"/>
      <c r="E4" s="336"/>
      <c r="F4" s="336"/>
      <c r="G4" s="336"/>
      <c r="H4" s="336"/>
      <c r="I4" s="336"/>
      <c r="J4" s="336"/>
      <c r="K4" s="336"/>
      <c r="L4" s="336"/>
      <c r="M4" s="336"/>
      <c r="N4" s="336"/>
      <c r="O4" s="336"/>
      <c r="P4" s="336"/>
      <c r="Q4" s="336"/>
      <c r="R4" s="336"/>
      <c r="S4" s="336"/>
      <c r="T4" s="336"/>
      <c r="U4" s="336"/>
      <c r="V4" s="336"/>
      <c r="W4" s="336"/>
      <c r="X4" s="18"/>
    </row>
    <row r="5" spans="2:24" ht="25.25" customHeight="1" thickBot="1" x14ac:dyDescent="0.4">
      <c r="B5" s="17"/>
      <c r="C5" s="19"/>
      <c r="D5" s="19"/>
      <c r="E5" s="19"/>
      <c r="F5" s="19"/>
      <c r="G5" s="19"/>
      <c r="H5" s="19"/>
      <c r="I5" s="19"/>
      <c r="J5" s="19"/>
      <c r="K5" s="19"/>
      <c r="L5" s="19"/>
      <c r="M5" s="19"/>
      <c r="N5" s="19"/>
      <c r="O5" s="19"/>
      <c r="P5" s="19"/>
      <c r="Q5" s="19"/>
      <c r="R5" s="19"/>
      <c r="S5" s="19"/>
      <c r="T5" s="19"/>
      <c r="U5" s="19"/>
      <c r="V5" s="19"/>
      <c r="W5" s="19"/>
      <c r="X5" s="18"/>
    </row>
    <row r="6" spans="2:24" ht="25.25" customHeight="1" x14ac:dyDescent="0.35">
      <c r="B6" s="17"/>
      <c r="C6" s="354" t="str">
        <f>[1]Heatmap!E3</f>
        <v>Контроль ИБ артефактов, зависимостей и образов</v>
      </c>
      <c r="D6" s="337"/>
      <c r="E6" s="337"/>
      <c r="F6" s="337"/>
      <c r="G6" s="337"/>
      <c r="H6" s="337"/>
      <c r="I6" s="355"/>
      <c r="J6" s="19"/>
      <c r="K6" s="354" t="str">
        <f>[1]Heatmap!E5</f>
        <v>Защита окружения разработки</v>
      </c>
      <c r="L6" s="337"/>
      <c r="M6" s="337"/>
      <c r="N6" s="337"/>
      <c r="O6" s="337"/>
      <c r="P6" s="337"/>
      <c r="Q6" s="337"/>
      <c r="R6" s="337"/>
      <c r="S6" s="337"/>
      <c r="T6" s="337"/>
      <c r="U6" s="337"/>
      <c r="V6" s="337"/>
      <c r="W6" s="355"/>
      <c r="X6" s="18"/>
    </row>
    <row r="7" spans="2:24" ht="25.25" customHeight="1" thickBot="1" x14ac:dyDescent="0.4">
      <c r="B7" s="17"/>
      <c r="C7" s="356"/>
      <c r="D7" s="338"/>
      <c r="E7" s="338"/>
      <c r="F7" s="338"/>
      <c r="G7" s="338"/>
      <c r="H7" s="338"/>
      <c r="I7" s="357"/>
      <c r="J7" s="19"/>
      <c r="K7" s="356"/>
      <c r="L7" s="338"/>
      <c r="M7" s="338"/>
      <c r="N7" s="338"/>
      <c r="O7" s="338"/>
      <c r="P7" s="338"/>
      <c r="Q7" s="338"/>
      <c r="R7" s="338"/>
      <c r="S7" s="338"/>
      <c r="T7" s="338"/>
      <c r="U7" s="338"/>
      <c r="V7" s="338"/>
      <c r="W7" s="357"/>
      <c r="X7" s="18"/>
    </row>
    <row r="8" spans="2:24" ht="29.4" customHeight="1" x14ac:dyDescent="0.35">
      <c r="B8" s="17"/>
      <c r="C8" s="12"/>
      <c r="D8" s="339" t="str">
        <f>[1]Heatmap!G3</f>
        <v>Контроль использования сторонних компонентов</v>
      </c>
      <c r="E8" s="341"/>
      <c r="F8" s="195"/>
      <c r="G8" s="339" t="str">
        <f>[1]Heatmap!G4</f>
        <v>Управление артефактами</v>
      </c>
      <c r="H8" s="341"/>
      <c r="I8" s="13"/>
      <c r="J8" s="19"/>
      <c r="K8" s="12"/>
      <c r="L8" s="348" t="str">
        <f>[1]Heatmap!G5</f>
        <v>Защита рабочих мест разработчика</v>
      </c>
      <c r="M8" s="349"/>
      <c r="N8" s="350"/>
      <c r="O8" s="195"/>
      <c r="P8" s="339" t="str">
        <f>[1]Heatmap!G6</f>
        <v>Защита секретов</v>
      </c>
      <c r="Q8" s="340"/>
      <c r="R8" s="341"/>
      <c r="S8" s="195"/>
      <c r="T8" s="339" t="str">
        <f>[1]Heatmap!G7</f>
        <v>Защита Build-среды</v>
      </c>
      <c r="U8" s="340"/>
      <c r="V8" s="341"/>
      <c r="W8" s="13"/>
      <c r="X8" s="18"/>
    </row>
    <row r="9" spans="2:24" ht="29.4" customHeight="1" thickBot="1" x14ac:dyDescent="0.4">
      <c r="B9" s="17"/>
      <c r="C9" s="12"/>
      <c r="D9" s="345"/>
      <c r="E9" s="347"/>
      <c r="F9" s="195"/>
      <c r="G9" s="345"/>
      <c r="H9" s="347"/>
      <c r="I9" s="13"/>
      <c r="J9" s="19"/>
      <c r="K9" s="12"/>
      <c r="L9" s="351"/>
      <c r="M9" s="352"/>
      <c r="N9" s="353"/>
      <c r="O9" s="195"/>
      <c r="P9" s="342"/>
      <c r="Q9" s="343"/>
      <c r="R9" s="344"/>
      <c r="S9" s="195"/>
      <c r="T9" s="342"/>
      <c r="U9" s="343"/>
      <c r="V9" s="344"/>
      <c r="W9" s="13"/>
      <c r="X9" s="18"/>
    </row>
    <row r="10" spans="2:24" ht="29.4" customHeight="1" thickBot="1" x14ac:dyDescent="0.4">
      <c r="B10" s="17"/>
      <c r="C10" s="12"/>
      <c r="D10" s="345"/>
      <c r="E10" s="347"/>
      <c r="F10" s="195"/>
      <c r="G10" s="345"/>
      <c r="H10" s="347"/>
      <c r="I10" s="13"/>
      <c r="J10" s="19"/>
      <c r="K10" s="12"/>
      <c r="L10" s="195"/>
      <c r="M10" s="195"/>
      <c r="N10" s="195"/>
      <c r="O10" s="195"/>
      <c r="P10" s="195"/>
      <c r="Q10" s="195"/>
      <c r="R10" s="195"/>
      <c r="S10" s="195"/>
      <c r="T10" s="195"/>
      <c r="U10" s="195"/>
      <c r="V10" s="195"/>
      <c r="W10" s="13"/>
      <c r="X10" s="18"/>
    </row>
    <row r="11" spans="2:24" ht="29.4" customHeight="1" x14ac:dyDescent="0.35">
      <c r="B11" s="17"/>
      <c r="C11" s="12"/>
      <c r="D11" s="345"/>
      <c r="E11" s="347"/>
      <c r="F11" s="195"/>
      <c r="G11" s="345"/>
      <c r="H11" s="347"/>
      <c r="I11" s="13"/>
      <c r="J11" s="19"/>
      <c r="K11" s="12"/>
      <c r="L11" s="339" t="str">
        <f>[1]Heatmap!G8</f>
        <v>Защита source code management (SCM)</v>
      </c>
      <c r="M11" s="340"/>
      <c r="N11" s="341"/>
      <c r="O11" s="195"/>
      <c r="P11" s="339" t="str">
        <f>[1]Heatmap!G9</f>
        <v>Контроль внесения изменений в исходный код</v>
      </c>
      <c r="Q11" s="340"/>
      <c r="R11" s="341"/>
      <c r="S11" s="195"/>
      <c r="T11" s="339" t="str">
        <f>[1]Heatmap!G10</f>
        <v>Защита конвейера сборки</v>
      </c>
      <c r="U11" s="340"/>
      <c r="V11" s="341"/>
      <c r="W11" s="13"/>
      <c r="X11" s="18"/>
    </row>
    <row r="12" spans="2:24" ht="29.4" customHeight="1" thickBot="1" x14ac:dyDescent="0.4">
      <c r="B12" s="17"/>
      <c r="C12" s="12"/>
      <c r="D12" s="342"/>
      <c r="E12" s="344"/>
      <c r="F12" s="195"/>
      <c r="G12" s="342"/>
      <c r="H12" s="344"/>
      <c r="I12" s="13"/>
      <c r="J12" s="19"/>
      <c r="K12" s="12"/>
      <c r="L12" s="342"/>
      <c r="M12" s="343"/>
      <c r="N12" s="344"/>
      <c r="O12" s="195"/>
      <c r="P12" s="342"/>
      <c r="Q12" s="343"/>
      <c r="R12" s="344"/>
      <c r="S12" s="195"/>
      <c r="T12" s="342"/>
      <c r="U12" s="343"/>
      <c r="V12" s="344"/>
      <c r="W12" s="13"/>
      <c r="X12" s="18"/>
    </row>
    <row r="13" spans="2:24" ht="25.25" customHeight="1" thickBot="1" x14ac:dyDescent="0.4">
      <c r="B13" s="17"/>
      <c r="C13" s="184"/>
      <c r="D13" s="185"/>
      <c r="E13" s="185"/>
      <c r="F13" s="185"/>
      <c r="G13" s="185"/>
      <c r="H13" s="185"/>
      <c r="I13" s="186"/>
      <c r="J13" s="19"/>
      <c r="K13" s="184"/>
      <c r="L13" s="185"/>
      <c r="M13" s="185"/>
      <c r="N13" s="185"/>
      <c r="O13" s="185"/>
      <c r="P13" s="185"/>
      <c r="Q13" s="185"/>
      <c r="R13" s="185"/>
      <c r="S13" s="185"/>
      <c r="T13" s="185"/>
      <c r="U13" s="185"/>
      <c r="V13" s="185"/>
      <c r="W13" s="186"/>
      <c r="X13" s="18"/>
    </row>
    <row r="14" spans="2:24" ht="25.25" customHeight="1" thickBot="1" x14ac:dyDescent="0.4">
      <c r="B14" s="17"/>
      <c r="C14" s="19"/>
      <c r="D14" s="19"/>
      <c r="E14" s="19"/>
      <c r="F14" s="19"/>
      <c r="G14" s="19"/>
      <c r="H14" s="19"/>
      <c r="I14" s="19"/>
      <c r="J14" s="19"/>
      <c r="K14" s="19"/>
      <c r="L14" s="19"/>
      <c r="M14" s="19"/>
      <c r="N14" s="19"/>
      <c r="O14" s="19"/>
      <c r="P14" s="19"/>
      <c r="Q14" s="19"/>
      <c r="R14" s="19"/>
      <c r="S14" s="19"/>
      <c r="T14" s="19"/>
      <c r="U14" s="19"/>
      <c r="V14" s="19"/>
      <c r="W14" s="19"/>
      <c r="X14" s="18"/>
    </row>
    <row r="15" spans="2:24" ht="25.25" customHeight="1" x14ac:dyDescent="0.35">
      <c r="B15" s="17"/>
      <c r="C15" s="354" t="str">
        <f>[1]Heatmap!E11</f>
        <v>Безопасность заказной разработки</v>
      </c>
      <c r="D15" s="337"/>
      <c r="E15" s="337"/>
      <c r="F15" s="337"/>
      <c r="G15" s="337"/>
      <c r="H15" s="337"/>
      <c r="I15" s="337"/>
      <c r="J15" s="337"/>
      <c r="K15" s="337"/>
      <c r="L15" s="337"/>
      <c r="M15" s="337"/>
      <c r="N15" s="337"/>
      <c r="O15" s="337"/>
      <c r="P15" s="337"/>
      <c r="Q15" s="337"/>
      <c r="R15" s="337"/>
      <c r="S15" s="337"/>
      <c r="T15" s="337"/>
      <c r="U15" s="337"/>
      <c r="V15" s="337"/>
      <c r="W15" s="355"/>
      <c r="X15" s="18"/>
    </row>
    <row r="16" spans="2:24" ht="25.25" customHeight="1" thickBot="1" x14ac:dyDescent="0.4">
      <c r="B16" s="17"/>
      <c r="C16" s="356"/>
      <c r="D16" s="338"/>
      <c r="E16" s="338"/>
      <c r="F16" s="338"/>
      <c r="G16" s="338"/>
      <c r="H16" s="338"/>
      <c r="I16" s="338"/>
      <c r="J16" s="338"/>
      <c r="K16" s="338"/>
      <c r="L16" s="338"/>
      <c r="M16" s="338"/>
      <c r="N16" s="338"/>
      <c r="O16" s="338"/>
      <c r="P16" s="338"/>
      <c r="Q16" s="338"/>
      <c r="R16" s="338"/>
      <c r="S16" s="338"/>
      <c r="T16" s="338"/>
      <c r="U16" s="338"/>
      <c r="V16" s="338"/>
      <c r="W16" s="357"/>
      <c r="X16" s="18"/>
    </row>
    <row r="17" spans="2:24" ht="29.4" customHeight="1" x14ac:dyDescent="0.35">
      <c r="B17" s="17"/>
      <c r="C17" s="12"/>
      <c r="D17" s="339" t="str">
        <f>[1]Heatmap!G11</f>
        <v>Безопасность заказной разработки</v>
      </c>
      <c r="E17" s="340"/>
      <c r="F17" s="340"/>
      <c r="G17" s="340"/>
      <c r="H17" s="340"/>
      <c r="I17" s="340"/>
      <c r="J17" s="340"/>
      <c r="K17" s="340"/>
      <c r="L17" s="340"/>
      <c r="M17" s="340"/>
      <c r="N17" s="340"/>
      <c r="O17" s="340"/>
      <c r="P17" s="340"/>
      <c r="Q17" s="340"/>
      <c r="R17" s="340"/>
      <c r="S17" s="340"/>
      <c r="T17" s="340"/>
      <c r="U17" s="340"/>
      <c r="V17" s="341"/>
      <c r="W17" s="13"/>
      <c r="X17" s="18"/>
    </row>
    <row r="18" spans="2:24" ht="29.4" customHeight="1" thickBot="1" x14ac:dyDescent="0.4">
      <c r="B18" s="17"/>
      <c r="C18" s="12"/>
      <c r="D18" s="342"/>
      <c r="E18" s="343"/>
      <c r="F18" s="343"/>
      <c r="G18" s="343"/>
      <c r="H18" s="343"/>
      <c r="I18" s="343"/>
      <c r="J18" s="343"/>
      <c r="K18" s="343"/>
      <c r="L18" s="343"/>
      <c r="M18" s="343"/>
      <c r="N18" s="343"/>
      <c r="O18" s="343"/>
      <c r="P18" s="343"/>
      <c r="Q18" s="343"/>
      <c r="R18" s="343"/>
      <c r="S18" s="343"/>
      <c r="T18" s="343"/>
      <c r="U18" s="343"/>
      <c r="V18" s="344"/>
      <c r="W18" s="13"/>
      <c r="X18" s="18"/>
    </row>
    <row r="19" spans="2:24" ht="25.25" customHeight="1" thickBot="1" x14ac:dyDescent="0.4">
      <c r="B19" s="17"/>
      <c r="C19" s="184"/>
      <c r="D19" s="185"/>
      <c r="E19" s="185"/>
      <c r="F19" s="185"/>
      <c r="G19" s="185"/>
      <c r="H19" s="185"/>
      <c r="I19" s="185"/>
      <c r="J19" s="185"/>
      <c r="K19" s="185"/>
      <c r="L19" s="185"/>
      <c r="M19" s="185"/>
      <c r="N19" s="185"/>
      <c r="O19" s="185"/>
      <c r="P19" s="185"/>
      <c r="Q19" s="185"/>
      <c r="R19" s="185"/>
      <c r="S19" s="185"/>
      <c r="T19" s="185"/>
      <c r="U19" s="185"/>
      <c r="V19" s="185"/>
      <c r="W19" s="186"/>
      <c r="X19" s="18"/>
    </row>
    <row r="20" spans="2:24" ht="25.25" customHeight="1" thickBot="1" x14ac:dyDescent="0.4">
      <c r="B20" s="17"/>
      <c r="C20" s="19"/>
      <c r="D20" s="19"/>
      <c r="E20" s="19"/>
      <c r="F20" s="19"/>
      <c r="G20" s="19"/>
      <c r="H20" s="19"/>
      <c r="I20" s="19"/>
      <c r="J20" s="19"/>
      <c r="K20" s="19"/>
      <c r="L20" s="19"/>
      <c r="M20" s="19"/>
      <c r="N20" s="19"/>
      <c r="O20" s="19"/>
      <c r="P20" s="19"/>
      <c r="Q20" s="19"/>
      <c r="R20" s="19"/>
      <c r="S20" s="19"/>
      <c r="T20" s="19"/>
      <c r="U20" s="19"/>
      <c r="V20" s="19"/>
      <c r="W20" s="19"/>
      <c r="X20" s="18"/>
    </row>
    <row r="21" spans="2:24" ht="25.25" customHeight="1" x14ac:dyDescent="0.35">
      <c r="B21" s="17"/>
      <c r="C21" s="354" t="str">
        <f>[1]Heatmap!E12</f>
        <v>Контроль кода, ИБ артефактов, зависимостей и образов</v>
      </c>
      <c r="D21" s="337"/>
      <c r="E21" s="337"/>
      <c r="F21" s="337"/>
      <c r="G21" s="337"/>
      <c r="H21" s="337"/>
      <c r="I21" s="337"/>
      <c r="J21" s="337"/>
      <c r="K21" s="337"/>
      <c r="L21" s="337"/>
      <c r="M21" s="337"/>
      <c r="N21" s="337"/>
      <c r="O21" s="337"/>
      <c r="P21" s="337"/>
      <c r="Q21" s="337"/>
      <c r="R21" s="337"/>
      <c r="S21" s="337"/>
      <c r="T21" s="337"/>
      <c r="U21" s="337"/>
      <c r="V21" s="337"/>
      <c r="W21" s="355"/>
      <c r="X21" s="18"/>
    </row>
    <row r="22" spans="2:24" ht="25.25" customHeight="1" thickBot="1" x14ac:dyDescent="0.4">
      <c r="B22" s="17"/>
      <c r="C22" s="356"/>
      <c r="D22" s="338"/>
      <c r="E22" s="338"/>
      <c r="F22" s="338"/>
      <c r="G22" s="338"/>
      <c r="H22" s="338"/>
      <c r="I22" s="338"/>
      <c r="J22" s="338"/>
      <c r="K22" s="338"/>
      <c r="L22" s="338"/>
      <c r="M22" s="338"/>
      <c r="N22" s="338"/>
      <c r="O22" s="338"/>
      <c r="P22" s="338"/>
      <c r="Q22" s="338"/>
      <c r="R22" s="338"/>
      <c r="S22" s="338"/>
      <c r="T22" s="338"/>
      <c r="U22" s="338"/>
      <c r="V22" s="338"/>
      <c r="W22" s="357"/>
      <c r="X22" s="18"/>
    </row>
    <row r="23" spans="2:24" ht="29.4" customHeight="1" x14ac:dyDescent="0.35">
      <c r="B23" s="17"/>
      <c r="C23" s="12"/>
      <c r="D23" s="339" t="str">
        <f>[1]Heatmap!G12</f>
        <v>Статический анализ (SAST)</v>
      </c>
      <c r="E23" s="340"/>
      <c r="F23" s="341"/>
      <c r="G23" s="195"/>
      <c r="H23" s="339" t="str">
        <f>[1]Heatmap!G13</f>
        <v>Композиционный анализ (SCA)</v>
      </c>
      <c r="I23" s="340"/>
      <c r="J23" s="341"/>
      <c r="K23" s="195"/>
      <c r="L23" s="339" t="str">
        <f>[1]Heatmap!G14</f>
        <v>Анализ образов контейнеров</v>
      </c>
      <c r="M23" s="340"/>
      <c r="N23" s="341"/>
      <c r="O23" s="195"/>
      <c r="P23" s="339" t="str">
        <f>[1]Heatmap!G15</f>
        <v>Идентификация секретов</v>
      </c>
      <c r="Q23" s="340"/>
      <c r="R23" s="341"/>
      <c r="S23" s="195"/>
      <c r="T23" s="339" t="str">
        <f>[1]Heatmap!G16</f>
        <v>Контроль безопасности Dockerfile’ов</v>
      </c>
      <c r="U23" s="340"/>
      <c r="V23" s="341"/>
      <c r="W23" s="13"/>
      <c r="X23" s="18"/>
    </row>
    <row r="24" spans="2:24" ht="29.4" customHeight="1" thickBot="1" x14ac:dyDescent="0.4">
      <c r="B24" s="17"/>
      <c r="C24" s="12"/>
      <c r="D24" s="342"/>
      <c r="E24" s="343"/>
      <c r="F24" s="344"/>
      <c r="G24" s="195"/>
      <c r="H24" s="342"/>
      <c r="I24" s="343"/>
      <c r="J24" s="344"/>
      <c r="K24" s="195"/>
      <c r="L24" s="342"/>
      <c r="M24" s="343"/>
      <c r="N24" s="344"/>
      <c r="O24" s="195"/>
      <c r="P24" s="342"/>
      <c r="Q24" s="343"/>
      <c r="R24" s="344"/>
      <c r="S24" s="195"/>
      <c r="T24" s="342"/>
      <c r="U24" s="343"/>
      <c r="V24" s="344"/>
      <c r="W24" s="13"/>
      <c r="X24" s="18"/>
    </row>
    <row r="25" spans="2:24" ht="25.25" customHeight="1" thickBot="1" x14ac:dyDescent="0.4">
      <c r="B25" s="17"/>
      <c r="C25" s="184"/>
      <c r="D25" s="185"/>
      <c r="E25" s="185"/>
      <c r="F25" s="185"/>
      <c r="G25" s="185"/>
      <c r="H25" s="185"/>
      <c r="I25" s="185"/>
      <c r="J25" s="185"/>
      <c r="K25" s="185"/>
      <c r="L25" s="185"/>
      <c r="M25" s="185"/>
      <c r="N25" s="185"/>
      <c r="O25" s="185"/>
      <c r="P25" s="185"/>
      <c r="Q25" s="185"/>
      <c r="R25" s="185"/>
      <c r="S25" s="185"/>
      <c r="T25" s="185"/>
      <c r="U25" s="185"/>
      <c r="V25" s="185"/>
      <c r="W25" s="186"/>
      <c r="X25" s="18"/>
    </row>
    <row r="26" spans="2:24" ht="25.25" customHeight="1" thickBot="1" x14ac:dyDescent="0.4">
      <c r="B26" s="17"/>
      <c r="C26" s="19"/>
      <c r="D26" s="19"/>
      <c r="E26" s="19"/>
      <c r="F26" s="19"/>
      <c r="G26" s="19"/>
      <c r="H26" s="19"/>
      <c r="I26" s="19"/>
      <c r="J26" s="19"/>
      <c r="K26" s="19"/>
      <c r="L26" s="19"/>
      <c r="M26" s="19"/>
      <c r="N26" s="19"/>
      <c r="O26" s="19"/>
      <c r="P26" s="19"/>
      <c r="Q26" s="19"/>
      <c r="R26" s="19"/>
      <c r="S26" s="19"/>
      <c r="T26" s="19"/>
      <c r="U26" s="19"/>
      <c r="V26" s="19"/>
      <c r="W26" s="19"/>
      <c r="X26" s="18"/>
    </row>
    <row r="27" spans="2:24" ht="25.25" customHeight="1" x14ac:dyDescent="0.35">
      <c r="B27" s="17"/>
      <c r="C27" s="354" t="str">
        <f>[1]Heatmap!E17</f>
        <v>Анализ ПО в режиме runtime - Preprod</v>
      </c>
      <c r="D27" s="337"/>
      <c r="E27" s="337"/>
      <c r="F27" s="337"/>
      <c r="G27" s="337"/>
      <c r="H27" s="337"/>
      <c r="I27" s="337"/>
      <c r="J27" s="337"/>
      <c r="K27" s="337"/>
      <c r="L27" s="337"/>
      <c r="M27" s="337"/>
      <c r="N27" s="337"/>
      <c r="O27" s="337"/>
      <c r="P27" s="337"/>
      <c r="Q27" s="337"/>
      <c r="R27" s="337"/>
      <c r="S27" s="337"/>
      <c r="T27" s="337"/>
      <c r="U27" s="337"/>
      <c r="V27" s="337"/>
      <c r="W27" s="355"/>
      <c r="X27" s="18"/>
    </row>
    <row r="28" spans="2:24" ht="25.25" customHeight="1" thickBot="1" x14ac:dyDescent="0.4">
      <c r="B28" s="17"/>
      <c r="C28" s="356"/>
      <c r="D28" s="338"/>
      <c r="E28" s="338"/>
      <c r="F28" s="338"/>
      <c r="G28" s="338"/>
      <c r="H28" s="338"/>
      <c r="I28" s="338"/>
      <c r="J28" s="338"/>
      <c r="K28" s="338"/>
      <c r="L28" s="338"/>
      <c r="M28" s="338"/>
      <c r="N28" s="338"/>
      <c r="O28" s="338"/>
      <c r="P28" s="338"/>
      <c r="Q28" s="338"/>
      <c r="R28" s="338"/>
      <c r="S28" s="338"/>
      <c r="T28" s="338"/>
      <c r="U28" s="338"/>
      <c r="V28" s="338"/>
      <c r="W28" s="357"/>
      <c r="X28" s="18"/>
    </row>
    <row r="29" spans="2:24" ht="54" customHeight="1" x14ac:dyDescent="0.35">
      <c r="B29" s="17"/>
      <c r="C29" s="12"/>
      <c r="D29" s="339" t="str">
        <f>[1]Heatmap!G17</f>
        <v>Динамический анализ приложений (DAST) в PREPROD среде</v>
      </c>
      <c r="E29" s="340"/>
      <c r="F29" s="341"/>
      <c r="G29" s="195"/>
      <c r="H29" s="348" t="str">
        <f>[1]Heatmap!G18</f>
        <v>Тестирование на проникновение перед внедрением приложений в продуктив</v>
      </c>
      <c r="I29" s="349"/>
      <c r="J29" s="350"/>
      <c r="K29" s="195"/>
      <c r="L29" s="339" t="str">
        <f>[1]Heatmap!G19</f>
        <v>Функциональное ИБ-тестирование</v>
      </c>
      <c r="M29" s="340"/>
      <c r="N29" s="341"/>
      <c r="O29" s="195"/>
      <c r="P29" s="339" t="str">
        <f>[1]Heatmap!G20</f>
        <v>Контроль безопасности манифестов (k8s, terraform и т.д.)</v>
      </c>
      <c r="Q29" s="340"/>
      <c r="R29" s="341"/>
      <c r="S29" s="195"/>
      <c r="T29" s="339" t="str">
        <f>[1]Heatmap!G21</f>
        <v>Анализ инфраструктуры PREPROD среды на уязвимости</v>
      </c>
      <c r="U29" s="340"/>
      <c r="V29" s="341"/>
      <c r="W29" s="13"/>
      <c r="X29" s="18"/>
    </row>
    <row r="30" spans="2:24" ht="54" customHeight="1" thickBot="1" x14ac:dyDescent="0.4">
      <c r="B30" s="17"/>
      <c r="C30" s="12"/>
      <c r="D30" s="342"/>
      <c r="E30" s="343"/>
      <c r="F30" s="344"/>
      <c r="G30" s="195"/>
      <c r="H30" s="351"/>
      <c r="I30" s="352"/>
      <c r="J30" s="353"/>
      <c r="K30" s="195"/>
      <c r="L30" s="342"/>
      <c r="M30" s="343"/>
      <c r="N30" s="344"/>
      <c r="O30" s="195"/>
      <c r="P30" s="342"/>
      <c r="Q30" s="343"/>
      <c r="R30" s="344"/>
      <c r="S30" s="195"/>
      <c r="T30" s="342"/>
      <c r="U30" s="343"/>
      <c r="V30" s="344"/>
      <c r="W30" s="13"/>
      <c r="X30" s="18"/>
    </row>
    <row r="31" spans="2:24" ht="25.25" customHeight="1" thickBot="1" x14ac:dyDescent="0.4">
      <c r="B31" s="17"/>
      <c r="C31" s="184"/>
      <c r="D31" s="185"/>
      <c r="E31" s="185"/>
      <c r="F31" s="185"/>
      <c r="G31" s="185"/>
      <c r="H31" s="185"/>
      <c r="I31" s="185"/>
      <c r="J31" s="185"/>
      <c r="K31" s="185"/>
      <c r="L31" s="185"/>
      <c r="M31" s="185"/>
      <c r="N31" s="185"/>
      <c r="O31" s="185"/>
      <c r="P31" s="185"/>
      <c r="Q31" s="185"/>
      <c r="R31" s="185"/>
      <c r="S31" s="185"/>
      <c r="T31" s="185"/>
      <c r="U31" s="185"/>
      <c r="V31" s="185"/>
      <c r="W31" s="186"/>
      <c r="X31" s="18"/>
    </row>
    <row r="32" spans="2:24" ht="25.25" customHeight="1" thickBot="1" x14ac:dyDescent="0.4">
      <c r="B32" s="17"/>
      <c r="C32" s="19"/>
      <c r="D32" s="19"/>
      <c r="E32" s="19"/>
      <c r="F32" s="19"/>
      <c r="G32" s="19"/>
      <c r="H32" s="19"/>
      <c r="I32" s="19"/>
      <c r="J32" s="19"/>
      <c r="K32" s="19"/>
      <c r="L32" s="19"/>
      <c r="M32" s="19"/>
      <c r="N32" s="19"/>
      <c r="O32" s="19"/>
      <c r="P32" s="19"/>
      <c r="Q32" s="19"/>
      <c r="R32" s="19"/>
      <c r="S32" s="19"/>
      <c r="T32" s="19"/>
      <c r="U32" s="19"/>
      <c r="V32" s="19"/>
      <c r="W32" s="19"/>
      <c r="X32" s="18"/>
    </row>
    <row r="33" spans="2:34" ht="25.25" customHeight="1" x14ac:dyDescent="0.35">
      <c r="B33" s="17"/>
      <c r="C33" s="354" t="str">
        <f>[1]Heatmap!E22</f>
        <v>Защита ПО и инфраструктуры в режиме runtime</v>
      </c>
      <c r="D33" s="337"/>
      <c r="E33" s="337"/>
      <c r="F33" s="337"/>
      <c r="G33" s="337"/>
      <c r="H33" s="337"/>
      <c r="I33" s="337"/>
      <c r="J33" s="337"/>
      <c r="K33" s="337"/>
      <c r="L33" s="337"/>
      <c r="M33" s="337"/>
      <c r="N33" s="337"/>
      <c r="O33" s="337"/>
      <c r="P33" s="337"/>
      <c r="Q33" s="337"/>
      <c r="R33" s="337"/>
      <c r="S33" s="337"/>
      <c r="T33" s="337"/>
      <c r="U33" s="337"/>
      <c r="V33" s="337"/>
      <c r="W33" s="355"/>
      <c r="X33" s="18"/>
    </row>
    <row r="34" spans="2:34" ht="25.25" customHeight="1" thickBot="1" x14ac:dyDescent="0.4">
      <c r="B34" s="17"/>
      <c r="C34" s="356"/>
      <c r="D34" s="338"/>
      <c r="E34" s="338"/>
      <c r="F34" s="338"/>
      <c r="G34" s="338"/>
      <c r="H34" s="338"/>
      <c r="I34" s="338"/>
      <c r="J34" s="338"/>
      <c r="K34" s="338"/>
      <c r="L34" s="338"/>
      <c r="M34" s="338"/>
      <c r="N34" s="338"/>
      <c r="O34" s="338"/>
      <c r="P34" s="338"/>
      <c r="Q34" s="338"/>
      <c r="R34" s="338"/>
      <c r="S34" s="338"/>
      <c r="T34" s="338"/>
      <c r="U34" s="338"/>
      <c r="V34" s="338"/>
      <c r="W34" s="357"/>
      <c r="X34" s="18"/>
    </row>
    <row r="35" spans="2:34" ht="29.4" customHeight="1" x14ac:dyDescent="0.35">
      <c r="B35" s="17"/>
      <c r="C35" s="12"/>
      <c r="D35" s="339" t="str">
        <f>[1]Heatmap!G22</f>
        <v>Управление секретами</v>
      </c>
      <c r="E35" s="340"/>
      <c r="F35" s="340"/>
      <c r="G35" s="341"/>
      <c r="H35" s="195"/>
      <c r="I35" s="339" t="str">
        <f>[1]Heatmap!G23</f>
        <v>Динамический анализ приложений (DAST) в продуктивной среде</v>
      </c>
      <c r="J35" s="340"/>
      <c r="K35" s="340"/>
      <c r="L35" s="341"/>
      <c r="M35" s="195"/>
      <c r="N35" s="348" t="str">
        <f>[1]Heatmap!G24</f>
        <v>Тестирование на проникновение продуктивной среды</v>
      </c>
      <c r="O35" s="349"/>
      <c r="P35" s="349"/>
      <c r="Q35" s="350"/>
      <c r="R35" s="195"/>
      <c r="S35" s="339" t="str">
        <f>[1]Heatmap!G25</f>
        <v>Управление изменениями инфраструктуры и доступом к ней</v>
      </c>
      <c r="T35" s="340"/>
      <c r="U35" s="340"/>
      <c r="V35" s="341"/>
      <c r="W35" s="13"/>
      <c r="X35" s="18"/>
    </row>
    <row r="36" spans="2:34" ht="29.4" customHeight="1" thickBot="1" x14ac:dyDescent="0.4">
      <c r="B36" s="17"/>
      <c r="C36" s="12"/>
      <c r="D36" s="342"/>
      <c r="E36" s="343"/>
      <c r="F36" s="343"/>
      <c r="G36" s="344"/>
      <c r="H36" s="195"/>
      <c r="I36" s="342"/>
      <c r="J36" s="343"/>
      <c r="K36" s="343"/>
      <c r="L36" s="344"/>
      <c r="M36" s="195"/>
      <c r="N36" s="351"/>
      <c r="O36" s="352"/>
      <c r="P36" s="352"/>
      <c r="Q36" s="353"/>
      <c r="R36" s="195"/>
      <c r="S36" s="342"/>
      <c r="T36" s="343"/>
      <c r="U36" s="343"/>
      <c r="V36" s="344"/>
      <c r="W36" s="13"/>
      <c r="X36" s="18"/>
    </row>
    <row r="37" spans="2:34" ht="25.25" customHeight="1" thickBot="1" x14ac:dyDescent="0.4">
      <c r="B37" s="17"/>
      <c r="C37" s="12"/>
      <c r="D37" s="195"/>
      <c r="E37" s="195"/>
      <c r="F37" s="195"/>
      <c r="G37" s="195"/>
      <c r="H37" s="195"/>
      <c r="I37" s="195"/>
      <c r="J37" s="195"/>
      <c r="K37" s="195"/>
      <c r="L37" s="195"/>
      <c r="M37" s="195"/>
      <c r="N37" s="195"/>
      <c r="O37" s="195"/>
      <c r="P37" s="195"/>
      <c r="Q37" s="195"/>
      <c r="R37" s="195"/>
      <c r="S37" s="195"/>
      <c r="T37" s="195"/>
      <c r="U37" s="195"/>
      <c r="V37" s="195"/>
      <c r="W37" s="13"/>
      <c r="X37" s="18"/>
    </row>
    <row r="38" spans="2:34" ht="29.4" customHeight="1" x14ac:dyDescent="0.35">
      <c r="B38" s="17"/>
      <c r="C38" s="12"/>
      <c r="D38" s="348" t="str">
        <f>[1]Heatmap!G26</f>
        <v>Контроль сетевого трафика (L4-L7)</v>
      </c>
      <c r="E38" s="349"/>
      <c r="F38" s="349"/>
      <c r="G38" s="350"/>
      <c r="H38" s="195"/>
      <c r="I38" s="339" t="str">
        <f>[1]Heatmap!G27</f>
        <v>Контроль выполняемых и процессов и их прав доступа</v>
      </c>
      <c r="J38" s="340"/>
      <c r="K38" s="340"/>
      <c r="L38" s="341"/>
      <c r="M38" s="195"/>
      <c r="N38" s="339" t="str">
        <f>[1]Heatmap!G28</f>
        <v>Анализ инфраструктуры PROD среды на уязвимости</v>
      </c>
      <c r="O38" s="340"/>
      <c r="P38" s="340"/>
      <c r="Q38" s="341"/>
      <c r="R38" s="195"/>
      <c r="S38" s="348" t="str">
        <f>[1]Heatmap!G29</f>
        <v>Анализ событий информационной безопасности</v>
      </c>
      <c r="T38" s="349"/>
      <c r="U38" s="349"/>
      <c r="V38" s="350"/>
      <c r="W38" s="13"/>
      <c r="X38" s="18"/>
    </row>
    <row r="39" spans="2:34" ht="29.4" customHeight="1" thickBot="1" x14ac:dyDescent="0.4">
      <c r="B39" s="17"/>
      <c r="C39" s="12"/>
      <c r="D39" s="351"/>
      <c r="E39" s="352"/>
      <c r="F39" s="352"/>
      <c r="G39" s="353"/>
      <c r="H39" s="195"/>
      <c r="I39" s="342"/>
      <c r="J39" s="343"/>
      <c r="K39" s="343"/>
      <c r="L39" s="344"/>
      <c r="M39" s="195"/>
      <c r="N39" s="342"/>
      <c r="O39" s="343"/>
      <c r="P39" s="343"/>
      <c r="Q39" s="344"/>
      <c r="R39" s="195"/>
      <c r="S39" s="351"/>
      <c r="T39" s="352"/>
      <c r="U39" s="352"/>
      <c r="V39" s="353"/>
      <c r="W39" s="13"/>
      <c r="X39" s="18"/>
      <c r="AB39"/>
      <c r="AC39"/>
      <c r="AD39"/>
      <c r="AE39"/>
      <c r="AF39"/>
      <c r="AG39"/>
    </row>
    <row r="40" spans="2:34" ht="25.25" customHeight="1" thickBot="1" x14ac:dyDescent="0.4">
      <c r="B40" s="17"/>
      <c r="C40" s="184"/>
      <c r="D40" s="185"/>
      <c r="E40" s="185"/>
      <c r="F40" s="185"/>
      <c r="G40" s="185"/>
      <c r="H40" s="185"/>
      <c r="I40" s="185"/>
      <c r="J40" s="185"/>
      <c r="K40" s="185"/>
      <c r="L40" s="185"/>
      <c r="M40" s="185"/>
      <c r="N40" s="185"/>
      <c r="O40" s="185"/>
      <c r="P40" s="185"/>
      <c r="Q40" s="185"/>
      <c r="R40" s="185"/>
      <c r="S40" s="185"/>
      <c r="T40" s="185"/>
      <c r="U40" s="185"/>
      <c r="V40" s="185"/>
      <c r="W40" s="186"/>
      <c r="X40" s="18"/>
      <c r="AB40"/>
      <c r="AC40"/>
      <c r="AD40"/>
      <c r="AE40"/>
      <c r="AF40"/>
      <c r="AG40"/>
    </row>
    <row r="41" spans="2:34" ht="25.25" customHeight="1" thickBot="1" x14ac:dyDescent="0.4">
      <c r="B41" s="20"/>
      <c r="C41" s="22"/>
      <c r="D41" s="22"/>
      <c r="E41" s="22"/>
      <c r="F41" s="22"/>
      <c r="G41" s="22"/>
      <c r="H41" s="22"/>
      <c r="I41" s="22"/>
      <c r="J41" s="22"/>
      <c r="K41" s="22"/>
      <c r="L41" s="22"/>
      <c r="M41" s="22"/>
      <c r="N41" s="22"/>
      <c r="O41" s="22"/>
      <c r="P41" s="22"/>
      <c r="Q41" s="22"/>
      <c r="R41" s="22"/>
      <c r="S41" s="22"/>
      <c r="T41" s="22"/>
      <c r="U41" s="22"/>
      <c r="V41" s="22"/>
      <c r="W41" s="22"/>
      <c r="X41" s="21"/>
      <c r="AB41"/>
      <c r="AC41"/>
      <c r="AD41"/>
      <c r="AE41"/>
      <c r="AF41"/>
      <c r="AG41"/>
    </row>
    <row r="42" spans="2:34" ht="25.25" customHeight="1" thickBot="1" x14ac:dyDescent="0.4">
      <c r="B42"/>
      <c r="C42"/>
      <c r="D42"/>
      <c r="E42"/>
      <c r="F42"/>
      <c r="G42"/>
      <c r="H42"/>
      <c r="I42"/>
      <c r="J42"/>
      <c r="K42"/>
      <c r="L42"/>
      <c r="M42"/>
      <c r="N42"/>
      <c r="O42"/>
      <c r="P42"/>
      <c r="Q42"/>
      <c r="R42"/>
      <c r="S42"/>
      <c r="T42"/>
      <c r="U42"/>
      <c r="V42"/>
      <c r="W42"/>
      <c r="X42"/>
      <c r="Y42"/>
      <c r="AB42"/>
      <c r="AC42"/>
      <c r="AD42"/>
      <c r="AE42"/>
      <c r="AF42"/>
      <c r="AG42"/>
    </row>
    <row r="43" spans="2:34" ht="25.25" customHeight="1" x14ac:dyDescent="0.35">
      <c r="B43" s="14"/>
      <c r="C43" s="15"/>
      <c r="D43" s="15"/>
      <c r="E43" s="15"/>
      <c r="F43" s="15"/>
      <c r="G43" s="15"/>
      <c r="H43" s="15"/>
      <c r="I43" s="15"/>
      <c r="J43" s="15"/>
      <c r="K43" s="15"/>
      <c r="L43" s="15"/>
      <c r="M43" s="15"/>
      <c r="N43" s="15"/>
      <c r="O43" s="15"/>
      <c r="P43" s="15"/>
      <c r="Q43" s="15"/>
      <c r="R43" s="15"/>
      <c r="S43" s="15"/>
      <c r="T43" s="15"/>
      <c r="U43" s="15"/>
      <c r="V43" s="15"/>
      <c r="W43" s="15"/>
      <c r="X43" s="297"/>
      <c r="Y43"/>
      <c r="Z43"/>
      <c r="AC43"/>
      <c r="AD43"/>
      <c r="AE43"/>
      <c r="AF43"/>
      <c r="AG43"/>
      <c r="AH43"/>
    </row>
    <row r="44" spans="2:34" ht="33" customHeight="1" x14ac:dyDescent="0.35">
      <c r="B44" s="17"/>
      <c r="C44" s="336" t="s">
        <v>883</v>
      </c>
      <c r="D44" s="336"/>
      <c r="E44" s="336"/>
      <c r="F44" s="336"/>
      <c r="G44" s="336"/>
      <c r="H44" s="336"/>
      <c r="I44" s="336"/>
      <c r="J44" s="336"/>
      <c r="K44" s="336"/>
      <c r="L44" s="336"/>
      <c r="M44" s="336"/>
      <c r="N44" s="336"/>
      <c r="O44" s="336"/>
      <c r="P44" s="336"/>
      <c r="Q44" s="336"/>
      <c r="R44" s="336"/>
      <c r="S44" s="336"/>
      <c r="T44" s="336"/>
      <c r="U44" s="336"/>
      <c r="V44" s="336"/>
      <c r="W44" s="336"/>
      <c r="X44" s="18"/>
      <c r="AC44"/>
      <c r="AD44"/>
      <c r="AE44"/>
      <c r="AF44"/>
      <c r="AG44"/>
      <c r="AH44"/>
    </row>
    <row r="45" spans="2:34" ht="25.25" customHeight="1" thickBot="1" x14ac:dyDescent="0.4">
      <c r="B45" s="17"/>
      <c r="C45" s="19"/>
      <c r="D45" s="19"/>
      <c r="E45" s="19"/>
      <c r="F45" s="19"/>
      <c r="G45" s="19"/>
      <c r="H45" s="19"/>
      <c r="I45" s="19"/>
      <c r="J45" s="19"/>
      <c r="K45" s="19"/>
      <c r="L45" s="19"/>
      <c r="M45" s="19"/>
      <c r="N45" s="19"/>
      <c r="O45" s="19"/>
      <c r="P45" s="19"/>
      <c r="Q45" s="19"/>
      <c r="R45" s="19"/>
      <c r="S45" s="19"/>
      <c r="T45" s="19"/>
      <c r="U45" s="19"/>
      <c r="V45" s="19"/>
      <c r="W45" s="19"/>
      <c r="X45" s="18"/>
      <c r="Y45"/>
      <c r="Z45"/>
      <c r="AA45"/>
      <c r="AB45"/>
      <c r="AC45"/>
    </row>
    <row r="46" spans="2:34" ht="25.25" customHeight="1" x14ac:dyDescent="0.35">
      <c r="B46" s="17"/>
      <c r="C46" s="182"/>
      <c r="D46" s="337" t="str">
        <f>[1]Heatmap!E30</f>
        <v>Обучение и база знаний</v>
      </c>
      <c r="E46" s="337"/>
      <c r="F46" s="337"/>
      <c r="G46" s="337"/>
      <c r="H46" s="337"/>
      <c r="I46" s="337"/>
      <c r="J46" s="337"/>
      <c r="K46" s="337"/>
      <c r="L46" s="337"/>
      <c r="M46" s="337"/>
      <c r="N46" s="337"/>
      <c r="O46" s="337"/>
      <c r="P46" s="337"/>
      <c r="Q46" s="337"/>
      <c r="R46" s="337"/>
      <c r="S46" s="337"/>
      <c r="T46" s="337"/>
      <c r="U46" s="337"/>
      <c r="V46" s="337"/>
      <c r="W46" s="183"/>
      <c r="X46" s="18"/>
      <c r="Y46"/>
      <c r="Z46"/>
      <c r="AA46"/>
      <c r="AB46"/>
      <c r="AC46"/>
    </row>
    <row r="47" spans="2:34" ht="25.25" customHeight="1" thickBot="1" x14ac:dyDescent="0.4">
      <c r="B47" s="17"/>
      <c r="C47" s="12"/>
      <c r="D47" s="338"/>
      <c r="E47" s="338"/>
      <c r="F47" s="338"/>
      <c r="G47" s="338"/>
      <c r="H47" s="338"/>
      <c r="I47" s="338"/>
      <c r="J47" s="338"/>
      <c r="K47" s="338"/>
      <c r="L47" s="338"/>
      <c r="M47" s="338"/>
      <c r="N47" s="338"/>
      <c r="O47" s="338"/>
      <c r="P47" s="338"/>
      <c r="Q47" s="338"/>
      <c r="R47" s="338"/>
      <c r="S47" s="338"/>
      <c r="T47" s="338"/>
      <c r="U47" s="338"/>
      <c r="V47" s="338"/>
      <c r="W47" s="13"/>
      <c r="X47" s="18"/>
      <c r="Y47"/>
      <c r="Z47"/>
      <c r="AA47"/>
      <c r="AB47"/>
      <c r="AC47"/>
    </row>
    <row r="48" spans="2:34" ht="29.4" customHeight="1" x14ac:dyDescent="0.35">
      <c r="B48" s="17"/>
      <c r="C48" s="12"/>
      <c r="D48" s="195"/>
      <c r="E48" s="339" t="str">
        <f>[1]Heatmap!G30</f>
        <v>Обучение специалистов</v>
      </c>
      <c r="F48" s="340"/>
      <c r="G48" s="340"/>
      <c r="H48" s="340"/>
      <c r="I48" s="340"/>
      <c r="J48" s="340"/>
      <c r="K48" s="340"/>
      <c r="L48" s="341"/>
      <c r="M48" s="195"/>
      <c r="N48" s="339" t="str">
        <f>[1]Heatmap!G31</f>
        <v>Управление базой знаний DSO</v>
      </c>
      <c r="O48" s="340"/>
      <c r="P48" s="340"/>
      <c r="Q48" s="340"/>
      <c r="R48" s="340"/>
      <c r="S48" s="340"/>
      <c r="T48" s="340"/>
      <c r="U48" s="341"/>
      <c r="V48" s="195"/>
      <c r="W48" s="13"/>
      <c r="X48" s="18"/>
      <c r="Y48"/>
      <c r="Z48"/>
      <c r="AA48"/>
      <c r="AB48"/>
      <c r="AC48"/>
    </row>
    <row r="49" spans="2:29" ht="29.4" customHeight="1" thickBot="1" x14ac:dyDescent="0.4">
      <c r="B49" s="17"/>
      <c r="C49" s="12"/>
      <c r="D49" s="195"/>
      <c r="E49" s="342"/>
      <c r="F49" s="343"/>
      <c r="G49" s="343"/>
      <c r="H49" s="343"/>
      <c r="I49" s="343"/>
      <c r="J49" s="343"/>
      <c r="K49" s="343"/>
      <c r="L49" s="344"/>
      <c r="M49" s="195"/>
      <c r="N49" s="342"/>
      <c r="O49" s="343"/>
      <c r="P49" s="343"/>
      <c r="Q49" s="343"/>
      <c r="R49" s="343"/>
      <c r="S49" s="343"/>
      <c r="T49" s="343"/>
      <c r="U49" s="344"/>
      <c r="V49" s="195"/>
      <c r="W49" s="13"/>
      <c r="X49" s="18"/>
      <c r="Y49"/>
      <c r="Z49"/>
      <c r="AA49"/>
      <c r="AB49"/>
      <c r="AC49"/>
    </row>
    <row r="50" spans="2:29" ht="25.25" customHeight="1" thickBot="1" x14ac:dyDescent="0.4">
      <c r="B50" s="17"/>
      <c r="C50" s="184"/>
      <c r="D50" s="185"/>
      <c r="E50" s="185"/>
      <c r="F50" s="185"/>
      <c r="G50" s="185"/>
      <c r="H50" s="185"/>
      <c r="I50" s="185"/>
      <c r="J50" s="185"/>
      <c r="K50" s="185"/>
      <c r="L50" s="185"/>
      <c r="M50" s="185"/>
      <c r="N50" s="185"/>
      <c r="O50" s="185"/>
      <c r="P50" s="185"/>
      <c r="Q50" s="185"/>
      <c r="R50" s="185"/>
      <c r="S50" s="185"/>
      <c r="T50" s="185"/>
      <c r="U50" s="185"/>
      <c r="V50" s="185"/>
      <c r="W50" s="186"/>
      <c r="X50" s="18"/>
      <c r="Y50"/>
      <c r="Z50"/>
      <c r="AA50"/>
      <c r="AB50"/>
      <c r="AC50"/>
    </row>
    <row r="51" spans="2:29" ht="25.25" customHeight="1" thickBot="1" x14ac:dyDescent="0.4">
      <c r="B51" s="17"/>
      <c r="C51" s="19"/>
      <c r="D51" s="19"/>
      <c r="E51" s="19"/>
      <c r="F51" s="19"/>
      <c r="G51" s="19"/>
      <c r="H51" s="19"/>
      <c r="I51" s="19"/>
      <c r="J51" s="19"/>
      <c r="K51" s="19"/>
      <c r="L51" s="19"/>
      <c r="M51" s="19"/>
      <c r="N51" s="19"/>
      <c r="O51" s="19"/>
      <c r="P51" s="19"/>
      <c r="Q51" s="19"/>
      <c r="R51" s="19"/>
      <c r="S51" s="19"/>
      <c r="T51" s="19"/>
      <c r="U51" s="19"/>
      <c r="V51" s="19"/>
      <c r="W51" s="19"/>
      <c r="X51" s="18"/>
      <c r="Y51"/>
      <c r="Z51"/>
      <c r="AA51"/>
      <c r="AB51"/>
      <c r="AC51"/>
    </row>
    <row r="52" spans="2:29" ht="25.25" customHeight="1" x14ac:dyDescent="0.35">
      <c r="B52" s="17"/>
      <c r="C52" s="182"/>
      <c r="D52" s="337" t="str">
        <f>[1]Heatmap!E32</f>
        <v>Контроль и формирование требований ИБ к ПО</v>
      </c>
      <c r="E52" s="337"/>
      <c r="F52" s="337"/>
      <c r="G52" s="337"/>
      <c r="H52" s="337"/>
      <c r="I52" s="337"/>
      <c r="J52" s="337"/>
      <c r="K52" s="337"/>
      <c r="L52" s="337"/>
      <c r="M52" s="337"/>
      <c r="N52" s="337"/>
      <c r="O52" s="337"/>
      <c r="P52" s="337"/>
      <c r="Q52" s="337"/>
      <c r="R52" s="337"/>
      <c r="S52" s="337"/>
      <c r="T52" s="337"/>
      <c r="U52" s="337"/>
      <c r="V52" s="337"/>
      <c r="W52" s="183"/>
      <c r="X52" s="18"/>
      <c r="Y52"/>
      <c r="Z52"/>
      <c r="AA52"/>
      <c r="AB52"/>
      <c r="AC52"/>
    </row>
    <row r="53" spans="2:29" ht="25.25" customHeight="1" thickBot="1" x14ac:dyDescent="0.4">
      <c r="B53" s="17"/>
      <c r="C53" s="12"/>
      <c r="D53" s="338"/>
      <c r="E53" s="338"/>
      <c r="F53" s="338"/>
      <c r="G53" s="338"/>
      <c r="H53" s="338"/>
      <c r="I53" s="338"/>
      <c r="J53" s="338"/>
      <c r="K53" s="338"/>
      <c r="L53" s="338"/>
      <c r="M53" s="338"/>
      <c r="N53" s="338"/>
      <c r="O53" s="338"/>
      <c r="P53" s="338"/>
      <c r="Q53" s="338"/>
      <c r="R53" s="338"/>
      <c r="S53" s="338"/>
      <c r="T53" s="338"/>
      <c r="U53" s="338"/>
      <c r="V53" s="338"/>
      <c r="W53" s="13"/>
      <c r="X53" s="18"/>
      <c r="Y53"/>
      <c r="Z53"/>
      <c r="AA53"/>
      <c r="AB53"/>
      <c r="AC53"/>
    </row>
    <row r="54" spans="2:29" ht="29.4" customHeight="1" x14ac:dyDescent="0.35">
      <c r="B54" s="17"/>
      <c r="C54" s="12"/>
      <c r="D54" s="339" t="str">
        <f>[1]Heatmap!G32</f>
        <v>Оценка критичности приложений и моделирование угроз</v>
      </c>
      <c r="E54" s="340"/>
      <c r="F54" s="341"/>
      <c r="G54" s="195"/>
      <c r="H54" s="339" t="str">
        <f>[1]Heatmap!G33</f>
        <v>Определение требований ИБ, предъявляемых к ПО</v>
      </c>
      <c r="I54" s="340"/>
      <c r="J54" s="341"/>
      <c r="K54" s="195"/>
      <c r="L54" s="339" t="str">
        <f>[1]Heatmap!G34</f>
        <v>Контроль выполнения требований ИБ</v>
      </c>
      <c r="M54" s="340"/>
      <c r="N54" s="341"/>
      <c r="O54" s="195"/>
      <c r="P54" s="339" t="str">
        <f>[1]Heatmap!G35</f>
        <v>Разработка стандартов конфигураций разрабатываемого ПО</v>
      </c>
      <c r="Q54" s="340"/>
      <c r="R54" s="341"/>
      <c r="S54" s="195"/>
      <c r="T54" s="339" t="str">
        <f>[1]Heatmap!G36</f>
        <v>Разработка стандартов конфигураций для компонентов инфраструктуры</v>
      </c>
      <c r="U54" s="340"/>
      <c r="V54" s="341"/>
      <c r="W54" s="13"/>
      <c r="X54" s="18"/>
      <c r="Y54"/>
      <c r="Z54"/>
      <c r="AA54"/>
      <c r="AB54"/>
      <c r="AC54"/>
    </row>
    <row r="55" spans="2:29" ht="29.4" customHeight="1" x14ac:dyDescent="0.35">
      <c r="B55" s="17"/>
      <c r="C55" s="12"/>
      <c r="D55" s="345"/>
      <c r="E55" s="346"/>
      <c r="F55" s="347"/>
      <c r="G55" s="195"/>
      <c r="H55" s="345"/>
      <c r="I55" s="346"/>
      <c r="J55" s="347"/>
      <c r="K55" s="195"/>
      <c r="L55" s="345"/>
      <c r="M55" s="346"/>
      <c r="N55" s="347"/>
      <c r="O55" s="195"/>
      <c r="P55" s="345"/>
      <c r="Q55" s="346"/>
      <c r="R55" s="347"/>
      <c r="S55" s="195"/>
      <c r="T55" s="345"/>
      <c r="U55" s="346"/>
      <c r="V55" s="347"/>
      <c r="W55" s="13"/>
      <c r="X55" s="18"/>
      <c r="Y55"/>
      <c r="Z55"/>
      <c r="AA55"/>
      <c r="AB55"/>
      <c r="AC55"/>
    </row>
    <row r="56" spans="2:29" ht="29.4" customHeight="1" thickBot="1" x14ac:dyDescent="0.4">
      <c r="B56" s="17"/>
      <c r="C56" s="12"/>
      <c r="D56" s="342"/>
      <c r="E56" s="343"/>
      <c r="F56" s="344"/>
      <c r="G56" s="195"/>
      <c r="H56" s="342"/>
      <c r="I56" s="343"/>
      <c r="J56" s="344"/>
      <c r="K56" s="195"/>
      <c r="L56" s="342"/>
      <c r="M56" s="343"/>
      <c r="N56" s="344"/>
      <c r="O56" s="195"/>
      <c r="P56" s="342"/>
      <c r="Q56" s="343"/>
      <c r="R56" s="344"/>
      <c r="S56" s="195"/>
      <c r="T56" s="342"/>
      <c r="U56" s="343"/>
      <c r="V56" s="344"/>
      <c r="W56" s="13"/>
      <c r="X56" s="18"/>
      <c r="Y56"/>
      <c r="Z56"/>
      <c r="AA56"/>
      <c r="AB56"/>
      <c r="AC56"/>
    </row>
    <row r="57" spans="2:29" ht="25.25" customHeight="1" thickBot="1" x14ac:dyDescent="0.4">
      <c r="B57" s="17"/>
      <c r="C57" s="184"/>
      <c r="D57" s="185"/>
      <c r="E57" s="185"/>
      <c r="F57" s="185"/>
      <c r="G57" s="185"/>
      <c r="H57" s="185"/>
      <c r="I57" s="185"/>
      <c r="J57" s="185"/>
      <c r="K57" s="185"/>
      <c r="L57" s="185"/>
      <c r="M57" s="185"/>
      <c r="N57" s="185"/>
      <c r="O57" s="185"/>
      <c r="P57" s="185"/>
      <c r="Q57" s="185"/>
      <c r="R57" s="185"/>
      <c r="S57" s="185"/>
      <c r="T57" s="185"/>
      <c r="U57" s="185"/>
      <c r="V57" s="185"/>
      <c r="W57" s="186"/>
      <c r="X57" s="18"/>
      <c r="Y57"/>
      <c r="Z57"/>
      <c r="AA57"/>
      <c r="AB57"/>
      <c r="AC57"/>
    </row>
    <row r="58" spans="2:29" ht="25.25" customHeight="1" thickBot="1" x14ac:dyDescent="0.4">
      <c r="B58" s="17"/>
      <c r="C58" s="19"/>
      <c r="D58" s="19"/>
      <c r="E58" s="19"/>
      <c r="F58" s="19"/>
      <c r="G58" s="19"/>
      <c r="H58" s="19"/>
      <c r="I58" s="19"/>
      <c r="J58" s="19"/>
      <c r="K58" s="19"/>
      <c r="L58" s="19"/>
      <c r="M58" s="19"/>
      <c r="N58" s="19"/>
      <c r="O58" s="19"/>
      <c r="P58" s="19"/>
      <c r="Q58" s="19"/>
      <c r="R58" s="19"/>
      <c r="S58" s="19"/>
      <c r="T58" s="19"/>
      <c r="U58" s="19"/>
      <c r="V58" s="19"/>
      <c r="W58" s="19"/>
      <c r="X58" s="18"/>
      <c r="Y58"/>
      <c r="Z58"/>
      <c r="AA58"/>
      <c r="AB58"/>
      <c r="AC58"/>
    </row>
    <row r="59" spans="2:29" ht="25.25" customHeight="1" x14ac:dyDescent="0.35">
      <c r="B59" s="17"/>
      <c r="C59" s="182"/>
      <c r="D59" s="337" t="str">
        <f>[1]Heatmap!E37</f>
        <v>Управление ИБ дефектами</v>
      </c>
      <c r="E59" s="337"/>
      <c r="F59" s="337"/>
      <c r="G59" s="337"/>
      <c r="H59" s="337"/>
      <c r="I59" s="337"/>
      <c r="J59" s="337"/>
      <c r="K59" s="337"/>
      <c r="L59" s="337"/>
      <c r="M59" s="337"/>
      <c r="N59" s="337"/>
      <c r="O59" s="337"/>
      <c r="P59" s="337"/>
      <c r="Q59" s="337"/>
      <c r="R59" s="337"/>
      <c r="S59" s="337"/>
      <c r="T59" s="337"/>
      <c r="U59" s="337"/>
      <c r="V59" s="337"/>
      <c r="W59" s="183"/>
      <c r="X59" s="18"/>
      <c r="Y59"/>
      <c r="Z59"/>
      <c r="AA59"/>
      <c r="AB59"/>
      <c r="AC59"/>
    </row>
    <row r="60" spans="2:29" ht="25.25" customHeight="1" thickBot="1" x14ac:dyDescent="0.4">
      <c r="B60" s="17"/>
      <c r="C60" s="12"/>
      <c r="D60" s="338"/>
      <c r="E60" s="338"/>
      <c r="F60" s="338"/>
      <c r="G60" s="338"/>
      <c r="H60" s="338"/>
      <c r="I60" s="338"/>
      <c r="J60" s="338"/>
      <c r="K60" s="338"/>
      <c r="L60" s="338"/>
      <c r="M60" s="338"/>
      <c r="N60" s="338"/>
      <c r="O60" s="338"/>
      <c r="P60" s="338"/>
      <c r="Q60" s="338"/>
      <c r="R60" s="338"/>
      <c r="S60" s="338"/>
      <c r="T60" s="338"/>
      <c r="U60" s="338"/>
      <c r="V60" s="338"/>
      <c r="W60" s="13"/>
      <c r="X60" s="18"/>
      <c r="Y60"/>
      <c r="Z60"/>
      <c r="AA60"/>
      <c r="AB60"/>
      <c r="AC60"/>
    </row>
    <row r="61" spans="2:29" ht="29.4" customHeight="1" x14ac:dyDescent="0.35">
      <c r="B61" s="17"/>
      <c r="C61" s="12"/>
      <c r="D61" s="339" t="str">
        <f>[1]Heatmap!G37</f>
        <v>Обработка дефектов ИБ</v>
      </c>
      <c r="E61" s="340"/>
      <c r="F61" s="340"/>
      <c r="G61" s="341"/>
      <c r="H61" s="195"/>
      <c r="I61" s="339" t="str">
        <f>[1]Heatmap!G38</f>
        <v>Консолидация дефектов ИБ</v>
      </c>
      <c r="J61" s="340"/>
      <c r="K61" s="340"/>
      <c r="L61" s="341"/>
      <c r="M61" s="195"/>
      <c r="N61" s="339" t="str">
        <f>[1]Heatmap!G39</f>
        <v>Управление набором метрик ИБ</v>
      </c>
      <c r="O61" s="340"/>
      <c r="P61" s="340"/>
      <c r="Q61" s="341"/>
      <c r="R61" s="195"/>
      <c r="S61" s="339" t="str">
        <f>[1]Heatmap!G40</f>
        <v>Контроль исполнения метрик</v>
      </c>
      <c r="T61" s="340"/>
      <c r="U61" s="340"/>
      <c r="V61" s="341"/>
      <c r="W61" s="13"/>
      <c r="X61" s="18"/>
      <c r="Y61"/>
      <c r="Z61"/>
      <c r="AA61"/>
      <c r="AB61"/>
      <c r="AC61"/>
    </row>
    <row r="62" spans="2:29" ht="29.4" customHeight="1" thickBot="1" x14ac:dyDescent="0.4">
      <c r="B62" s="17"/>
      <c r="C62" s="12"/>
      <c r="D62" s="342"/>
      <c r="E62" s="343"/>
      <c r="F62" s="343"/>
      <c r="G62" s="344"/>
      <c r="H62" s="195"/>
      <c r="I62" s="342"/>
      <c r="J62" s="343"/>
      <c r="K62" s="343"/>
      <c r="L62" s="344"/>
      <c r="M62" s="195"/>
      <c r="N62" s="342"/>
      <c r="O62" s="343"/>
      <c r="P62" s="343"/>
      <c r="Q62" s="344"/>
      <c r="R62" s="195"/>
      <c r="S62" s="342"/>
      <c r="T62" s="343"/>
      <c r="U62" s="343"/>
      <c r="V62" s="344"/>
      <c r="W62" s="13"/>
      <c r="X62" s="18"/>
      <c r="Y62"/>
      <c r="Z62"/>
      <c r="AA62"/>
      <c r="AB62"/>
      <c r="AC62"/>
    </row>
    <row r="63" spans="2:29" ht="25.25" customHeight="1" thickBot="1" x14ac:dyDescent="0.4">
      <c r="B63" s="17"/>
      <c r="C63" s="184"/>
      <c r="D63" s="185"/>
      <c r="E63" s="185"/>
      <c r="F63" s="185"/>
      <c r="G63" s="185"/>
      <c r="H63" s="185"/>
      <c r="I63" s="185"/>
      <c r="J63" s="185"/>
      <c r="K63" s="185"/>
      <c r="L63" s="185"/>
      <c r="M63" s="185"/>
      <c r="N63" s="185"/>
      <c r="O63" s="185"/>
      <c r="P63" s="185"/>
      <c r="Q63" s="185"/>
      <c r="R63" s="185"/>
      <c r="S63" s="185"/>
      <c r="T63" s="185"/>
      <c r="U63" s="185"/>
      <c r="V63" s="185"/>
      <c r="W63" s="186"/>
      <c r="X63" s="18"/>
      <c r="Y63"/>
      <c r="Z63"/>
      <c r="AA63"/>
      <c r="AB63"/>
      <c r="AC63"/>
    </row>
    <row r="64" spans="2:29" ht="25.25" customHeight="1" thickBot="1" x14ac:dyDescent="0.4">
      <c r="B64" s="17"/>
      <c r="C64" s="19"/>
      <c r="D64" s="19"/>
      <c r="E64" s="19"/>
      <c r="F64" s="19"/>
      <c r="G64" s="19"/>
      <c r="H64" s="19"/>
      <c r="I64" s="19"/>
      <c r="J64" s="19"/>
      <c r="K64" s="19"/>
      <c r="L64" s="19"/>
      <c r="M64" s="19"/>
      <c r="N64" s="19"/>
      <c r="O64" s="19"/>
      <c r="P64" s="19"/>
      <c r="Q64" s="19"/>
      <c r="R64" s="19"/>
      <c r="S64" s="19"/>
      <c r="T64" s="19"/>
      <c r="U64" s="19"/>
      <c r="V64" s="19"/>
      <c r="W64" s="19"/>
      <c r="X64" s="18"/>
      <c r="Y64"/>
      <c r="Z64"/>
      <c r="AA64"/>
      <c r="AB64"/>
      <c r="AC64"/>
    </row>
    <row r="65" spans="2:24" ht="25.25" customHeight="1" x14ac:dyDescent="0.35">
      <c r="B65" s="17"/>
      <c r="C65" s="182"/>
      <c r="D65" s="337" t="str">
        <f>[1]Heatmap!E41</f>
        <v>Функциональные роли</v>
      </c>
      <c r="E65" s="337"/>
      <c r="F65" s="337"/>
      <c r="G65" s="337"/>
      <c r="H65" s="337"/>
      <c r="I65" s="337"/>
      <c r="J65" s="337"/>
      <c r="K65" s="337"/>
      <c r="L65" s="337"/>
      <c r="M65" s="337"/>
      <c r="N65" s="337"/>
      <c r="O65" s="337"/>
      <c r="P65" s="337"/>
      <c r="Q65" s="337"/>
      <c r="R65" s="337"/>
      <c r="S65" s="337"/>
      <c r="T65" s="337"/>
      <c r="U65" s="337"/>
      <c r="V65" s="337"/>
      <c r="W65" s="183"/>
      <c r="X65" s="18"/>
    </row>
    <row r="66" spans="2:24" ht="25.25" customHeight="1" thickBot="1" x14ac:dyDescent="0.4">
      <c r="B66" s="17"/>
      <c r="C66" s="12"/>
      <c r="D66" s="338"/>
      <c r="E66" s="338"/>
      <c r="F66" s="338"/>
      <c r="G66" s="338"/>
      <c r="H66" s="338"/>
      <c r="I66" s="338"/>
      <c r="J66" s="338"/>
      <c r="K66" s="338"/>
      <c r="L66" s="338"/>
      <c r="M66" s="338"/>
      <c r="N66" s="338"/>
      <c r="O66" s="338"/>
      <c r="P66" s="338"/>
      <c r="Q66" s="338"/>
      <c r="R66" s="338"/>
      <c r="S66" s="338"/>
      <c r="T66" s="338"/>
      <c r="U66" s="338"/>
      <c r="V66" s="338"/>
      <c r="W66" s="13"/>
      <c r="X66" s="18"/>
    </row>
    <row r="67" spans="2:24" ht="29.4" customHeight="1" x14ac:dyDescent="0.35">
      <c r="B67" s="17"/>
      <c r="C67" s="12"/>
      <c r="D67" s="195"/>
      <c r="E67" s="339" t="str">
        <f>[1]Heatmap!G41</f>
        <v>Security Champions</v>
      </c>
      <c r="F67" s="340"/>
      <c r="G67" s="340"/>
      <c r="H67" s="340"/>
      <c r="I67" s="340"/>
      <c r="J67" s="340"/>
      <c r="K67" s="340"/>
      <c r="L67" s="341"/>
      <c r="M67" s="195"/>
      <c r="N67" s="339" t="str">
        <f>[1]Heatmap!G42</f>
        <v>Разграничение ролей процесса DSO</v>
      </c>
      <c r="O67" s="340"/>
      <c r="P67" s="340"/>
      <c r="Q67" s="340"/>
      <c r="R67" s="340"/>
      <c r="S67" s="340"/>
      <c r="T67" s="340"/>
      <c r="U67" s="341"/>
      <c r="V67" s="195"/>
      <c r="W67" s="13"/>
      <c r="X67" s="18"/>
    </row>
    <row r="68" spans="2:24" ht="29.4" customHeight="1" thickBot="1" x14ac:dyDescent="0.4">
      <c r="B68" s="17"/>
      <c r="C68" s="12"/>
      <c r="D68" s="195"/>
      <c r="E68" s="342"/>
      <c r="F68" s="343"/>
      <c r="G68" s="343"/>
      <c r="H68" s="343"/>
      <c r="I68" s="343"/>
      <c r="J68" s="343"/>
      <c r="K68" s="343"/>
      <c r="L68" s="344"/>
      <c r="M68" s="195"/>
      <c r="N68" s="342"/>
      <c r="O68" s="343"/>
      <c r="P68" s="343"/>
      <c r="Q68" s="343"/>
      <c r="R68" s="343"/>
      <c r="S68" s="343"/>
      <c r="T68" s="343"/>
      <c r="U68" s="344"/>
      <c r="V68" s="195"/>
      <c r="W68" s="13"/>
      <c r="X68" s="18"/>
    </row>
    <row r="69" spans="2:24" ht="25.25" customHeight="1" thickBot="1" x14ac:dyDescent="0.4">
      <c r="B69" s="17"/>
      <c r="C69" s="184"/>
      <c r="D69" s="185"/>
      <c r="E69" s="185"/>
      <c r="F69" s="185"/>
      <c r="G69" s="185"/>
      <c r="H69" s="185"/>
      <c r="I69" s="185"/>
      <c r="J69" s="185"/>
      <c r="K69" s="185"/>
      <c r="L69" s="185"/>
      <c r="M69" s="185"/>
      <c r="N69" s="185"/>
      <c r="O69" s="185"/>
      <c r="P69" s="185"/>
      <c r="Q69" s="185"/>
      <c r="R69" s="185"/>
      <c r="S69" s="185"/>
      <c r="T69" s="185"/>
      <c r="U69" s="185"/>
      <c r="V69" s="185"/>
      <c r="W69" s="186"/>
      <c r="X69" s="18"/>
    </row>
    <row r="70" spans="2:24" ht="25.25" customHeight="1" thickBot="1" x14ac:dyDescent="0.4">
      <c r="B70" s="20"/>
      <c r="C70" s="22"/>
      <c r="D70" s="22"/>
      <c r="E70" s="22"/>
      <c r="F70" s="22"/>
      <c r="G70" s="22"/>
      <c r="H70" s="22"/>
      <c r="I70" s="22"/>
      <c r="J70" s="22"/>
      <c r="K70" s="22"/>
      <c r="L70" s="22"/>
      <c r="M70" s="22"/>
      <c r="N70" s="22"/>
      <c r="O70" s="22"/>
      <c r="P70" s="22"/>
      <c r="Q70" s="22"/>
      <c r="R70" s="22"/>
      <c r="S70" s="22"/>
      <c r="T70" s="22"/>
      <c r="U70" s="22"/>
      <c r="V70" s="22"/>
      <c r="W70" s="22"/>
      <c r="X70" s="21"/>
    </row>
    <row r="71" spans="2:24" ht="24.9" customHeight="1" x14ac:dyDescent="0.35"/>
    <row r="72" spans="2:24" ht="24.9" customHeight="1" x14ac:dyDescent="0.35"/>
    <row r="73" spans="2:24" ht="24.9" customHeight="1" x14ac:dyDescent="0.35"/>
    <row r="74" spans="2:24" ht="24.9" customHeight="1" x14ac:dyDescent="0.35"/>
    <row r="75" spans="2:24" ht="24.9" customHeight="1" x14ac:dyDescent="0.35"/>
    <row r="76" spans="2:24" ht="24.9" customHeight="1" x14ac:dyDescent="0.35"/>
    <row r="77" spans="2:24" ht="24.9" customHeight="1" x14ac:dyDescent="0.35"/>
    <row r="78" spans="2:24" ht="24.9" customHeight="1" x14ac:dyDescent="0.35"/>
    <row r="79" spans="2:24" ht="24.9" customHeight="1" x14ac:dyDescent="0.35"/>
    <row r="80" spans="2:24" ht="24.9" customHeight="1" x14ac:dyDescent="0.35"/>
    <row r="81" ht="24.9" customHeight="1" x14ac:dyDescent="0.35"/>
    <row r="82" ht="24.9" customHeight="1" x14ac:dyDescent="0.35"/>
    <row r="83" ht="24.9" customHeight="1" x14ac:dyDescent="0.35"/>
    <row r="84" ht="24.9" customHeight="1" x14ac:dyDescent="0.35"/>
    <row r="85" ht="24.9" customHeight="1" x14ac:dyDescent="0.35"/>
    <row r="86" ht="24.9" customHeight="1" x14ac:dyDescent="0.35"/>
    <row r="87" ht="24.9" customHeight="1" x14ac:dyDescent="0.35"/>
    <row r="88" ht="24.9" customHeight="1" x14ac:dyDescent="0.35"/>
    <row r="89" ht="24.9" customHeight="1" x14ac:dyDescent="0.35"/>
    <row r="90" ht="24.9" customHeight="1" x14ac:dyDescent="0.35"/>
    <row r="91" ht="24.9" customHeight="1" x14ac:dyDescent="0.35"/>
    <row r="92" ht="24.9" customHeight="1" x14ac:dyDescent="0.35"/>
    <row r="93" ht="24.9" customHeight="1" x14ac:dyDescent="0.35"/>
    <row r="94" ht="24.9" customHeight="1" x14ac:dyDescent="0.35"/>
    <row r="95" ht="24.9" customHeight="1" x14ac:dyDescent="0.35"/>
    <row r="96" ht="24.9" customHeight="1" x14ac:dyDescent="0.35"/>
    <row r="97" ht="24.9" customHeight="1" x14ac:dyDescent="0.35"/>
    <row r="98" ht="24.9" customHeight="1" x14ac:dyDescent="0.35"/>
    <row r="99" ht="24.9" customHeight="1" x14ac:dyDescent="0.35"/>
    <row r="100" ht="24.9" customHeight="1" x14ac:dyDescent="0.35"/>
    <row r="101" ht="24.9" customHeight="1" x14ac:dyDescent="0.35"/>
    <row r="102" ht="24.9" customHeight="1" x14ac:dyDescent="0.35"/>
    <row r="103" ht="24.9" customHeight="1" x14ac:dyDescent="0.35"/>
    <row r="104" ht="24.9" customHeight="1" x14ac:dyDescent="0.35"/>
    <row r="105" ht="24.9" customHeight="1" x14ac:dyDescent="0.35"/>
    <row r="106" ht="24.9" customHeight="1" x14ac:dyDescent="0.35"/>
    <row r="107" ht="24.9" customHeight="1" x14ac:dyDescent="0.35"/>
    <row r="108" ht="24.9" customHeight="1" x14ac:dyDescent="0.35"/>
    <row r="109" ht="24.9" customHeight="1" x14ac:dyDescent="0.35"/>
    <row r="110" ht="24.9" customHeight="1" x14ac:dyDescent="0.35"/>
    <row r="111" ht="24.9" customHeight="1" x14ac:dyDescent="0.35"/>
    <row r="112" ht="24.9" customHeight="1" x14ac:dyDescent="0.35"/>
    <row r="113" ht="24.9" customHeight="1" x14ac:dyDescent="0.35"/>
    <row r="114" ht="24.9" customHeight="1" x14ac:dyDescent="0.35"/>
    <row r="115" ht="24.9" customHeight="1" x14ac:dyDescent="0.35"/>
    <row r="116" ht="24.9" customHeight="1" x14ac:dyDescent="0.35"/>
    <row r="117" ht="24.9" customHeight="1" x14ac:dyDescent="0.35"/>
    <row r="118" ht="24.9" customHeight="1" x14ac:dyDescent="0.35"/>
    <row r="119" ht="24.9" customHeight="1" x14ac:dyDescent="0.35"/>
    <row r="120" ht="24.9" customHeight="1" x14ac:dyDescent="0.35"/>
    <row r="121" ht="24.9" customHeight="1" x14ac:dyDescent="0.35"/>
    <row r="122" ht="24.9" customHeight="1" x14ac:dyDescent="0.35"/>
    <row r="123" ht="24.9" customHeight="1" x14ac:dyDescent="0.35"/>
    <row r="124" ht="24.9" customHeight="1" x14ac:dyDescent="0.35"/>
    <row r="125" ht="24.9" customHeight="1" x14ac:dyDescent="0.35"/>
    <row r="126" ht="24.9" customHeight="1" x14ac:dyDescent="0.35"/>
    <row r="127" ht="24.9" customHeight="1" x14ac:dyDescent="0.35"/>
    <row r="128" ht="24.9" customHeight="1" x14ac:dyDescent="0.35"/>
    <row r="129" ht="24.9" customHeight="1" x14ac:dyDescent="0.35"/>
    <row r="130" ht="24.9" customHeight="1" x14ac:dyDescent="0.35"/>
    <row r="131" ht="24.9" customHeight="1" x14ac:dyDescent="0.35"/>
    <row r="132" ht="24.9" customHeight="1" x14ac:dyDescent="0.35"/>
    <row r="133" ht="24.9" customHeight="1" x14ac:dyDescent="0.35"/>
    <row r="134" ht="24.9" customHeight="1" x14ac:dyDescent="0.35"/>
    <row r="135" ht="24.9" customHeight="1" x14ac:dyDescent="0.35"/>
    <row r="136" ht="24.9" customHeight="1" x14ac:dyDescent="0.35"/>
    <row r="137" ht="24.9" customHeight="1" x14ac:dyDescent="0.35"/>
    <row r="138" ht="24.9" customHeight="1" x14ac:dyDescent="0.35"/>
    <row r="139" ht="24.9" customHeight="1" x14ac:dyDescent="0.35"/>
    <row r="140" ht="24.9" customHeight="1" x14ac:dyDescent="0.35"/>
    <row r="141" ht="24.9" customHeight="1" x14ac:dyDescent="0.35"/>
    <row r="142" ht="24.9" customHeight="1" x14ac:dyDescent="0.35"/>
    <row r="143" ht="24.9" customHeight="1" x14ac:dyDescent="0.35"/>
    <row r="144" ht="24.9" customHeight="1" x14ac:dyDescent="0.35"/>
    <row r="145" ht="24.9" customHeight="1" x14ac:dyDescent="0.35"/>
    <row r="146" ht="24.9" customHeight="1" x14ac:dyDescent="0.35"/>
    <row r="147" ht="24.9" customHeight="1" x14ac:dyDescent="0.35"/>
    <row r="148" ht="24.9" customHeight="1" x14ac:dyDescent="0.35"/>
    <row r="149" ht="24.9" customHeight="1" x14ac:dyDescent="0.35"/>
    <row r="150" ht="24.9" customHeight="1" x14ac:dyDescent="0.35"/>
    <row r="151" ht="24.9" customHeight="1" x14ac:dyDescent="0.35"/>
    <row r="152" ht="24.9" customHeight="1" x14ac:dyDescent="0.35"/>
    <row r="153" ht="24.9" customHeight="1" x14ac:dyDescent="0.35"/>
    <row r="154" ht="24.9" customHeight="1" x14ac:dyDescent="0.35"/>
    <row r="155" ht="24.9" customHeight="1" x14ac:dyDescent="0.35"/>
    <row r="156" ht="24.9" customHeight="1" x14ac:dyDescent="0.35"/>
    <row r="157" ht="24.9" customHeight="1" x14ac:dyDescent="0.35"/>
    <row r="158" ht="24.9" customHeight="1" x14ac:dyDescent="0.35"/>
    <row r="159" ht="24.9" customHeight="1" x14ac:dyDescent="0.35"/>
    <row r="160" ht="24.9" customHeight="1" x14ac:dyDescent="0.35"/>
    <row r="161" ht="24.9" customHeight="1" x14ac:dyDescent="0.35"/>
    <row r="162" ht="24.9" customHeight="1" x14ac:dyDescent="0.35"/>
    <row r="163" ht="24.9" customHeight="1" x14ac:dyDescent="0.35"/>
    <row r="164" ht="24.9" customHeight="1" x14ac:dyDescent="0.35"/>
    <row r="165" ht="24.9" customHeight="1" x14ac:dyDescent="0.35"/>
    <row r="166" ht="24.9" customHeight="1" x14ac:dyDescent="0.35"/>
    <row r="167" ht="24.9" customHeight="1" x14ac:dyDescent="0.35"/>
    <row r="168" ht="24.9" customHeight="1" x14ac:dyDescent="0.35"/>
    <row r="169" ht="24.9" customHeight="1" x14ac:dyDescent="0.35"/>
    <row r="170" ht="24.9" customHeight="1" x14ac:dyDescent="0.35"/>
    <row r="171" ht="24.9" customHeight="1" x14ac:dyDescent="0.35"/>
    <row r="172" ht="24.9" customHeight="1" x14ac:dyDescent="0.35"/>
    <row r="173" ht="24.9" customHeight="1" x14ac:dyDescent="0.35"/>
    <row r="174" ht="24.9" customHeight="1" x14ac:dyDescent="0.35"/>
    <row r="175" ht="24.9" customHeight="1" x14ac:dyDescent="0.35"/>
    <row r="176" ht="24.9" customHeight="1" x14ac:dyDescent="0.35"/>
    <row r="177" ht="24.9" customHeight="1" x14ac:dyDescent="0.35"/>
    <row r="178" ht="24.9" customHeight="1" x14ac:dyDescent="0.35"/>
    <row r="179" ht="24.9" customHeight="1" x14ac:dyDescent="0.35"/>
    <row r="180" ht="24.9" customHeight="1" x14ac:dyDescent="0.35"/>
    <row r="181" ht="24.9" customHeight="1" x14ac:dyDescent="0.35"/>
    <row r="182" ht="24.9" customHeight="1" x14ac:dyDescent="0.35"/>
    <row r="183" ht="24.9" customHeight="1" x14ac:dyDescent="0.35"/>
    <row r="184" ht="24.9" customHeight="1" x14ac:dyDescent="0.35"/>
    <row r="185" ht="24.9" customHeight="1" x14ac:dyDescent="0.35"/>
    <row r="186" ht="24.9" customHeight="1" x14ac:dyDescent="0.35"/>
    <row r="187" ht="24.9" customHeight="1" x14ac:dyDescent="0.35"/>
    <row r="188" ht="24.9" customHeight="1" x14ac:dyDescent="0.35"/>
    <row r="189" ht="24.9" customHeight="1" x14ac:dyDescent="0.35"/>
    <row r="190" ht="24.9" customHeight="1" x14ac:dyDescent="0.35"/>
    <row r="191" ht="24.9" customHeight="1" x14ac:dyDescent="0.35"/>
    <row r="192" ht="24.9" customHeight="1" x14ac:dyDescent="0.35"/>
    <row r="193" ht="24.9" customHeight="1" x14ac:dyDescent="0.35"/>
    <row r="194" ht="24.9" customHeight="1" x14ac:dyDescent="0.35"/>
    <row r="195" ht="24.9" customHeight="1" x14ac:dyDescent="0.35"/>
    <row r="196" ht="24.9" customHeight="1" x14ac:dyDescent="0.35"/>
    <row r="197" ht="24.9" customHeight="1" x14ac:dyDescent="0.35"/>
    <row r="198" ht="24.9" customHeight="1" x14ac:dyDescent="0.35"/>
    <row r="199" ht="24.9" customHeight="1" x14ac:dyDescent="0.35"/>
    <row r="200" ht="24.9" customHeight="1" x14ac:dyDescent="0.35"/>
    <row r="201" ht="24.9" customHeight="1" x14ac:dyDescent="0.35"/>
    <row r="202" ht="24.9" customHeight="1" x14ac:dyDescent="0.35"/>
    <row r="203" ht="24.9" customHeight="1" x14ac:dyDescent="0.35"/>
    <row r="204" ht="24.9" customHeight="1" x14ac:dyDescent="0.35"/>
    <row r="205" ht="24.9" customHeight="1" x14ac:dyDescent="0.35"/>
    <row r="206" ht="24.9" customHeight="1" x14ac:dyDescent="0.35"/>
    <row r="207" ht="24.9" customHeight="1" x14ac:dyDescent="0.35"/>
    <row r="208" ht="24.9" customHeight="1" x14ac:dyDescent="0.35"/>
    <row r="209" ht="24.9" customHeight="1" x14ac:dyDescent="0.35"/>
    <row r="210" ht="24.9" customHeight="1" x14ac:dyDescent="0.35"/>
    <row r="211" ht="24.9" customHeight="1" x14ac:dyDescent="0.35"/>
    <row r="212" ht="24.9" customHeight="1" x14ac:dyDescent="0.35"/>
    <row r="213" ht="24.9" customHeight="1" x14ac:dyDescent="0.35"/>
    <row r="214" ht="24.9" customHeight="1" x14ac:dyDescent="0.35"/>
    <row r="215" ht="24.9" customHeight="1" x14ac:dyDescent="0.35"/>
    <row r="216" ht="24.9" customHeight="1" x14ac:dyDescent="0.35"/>
    <row r="217" ht="24.9" customHeight="1" x14ac:dyDescent="0.35"/>
    <row r="218" ht="24.9" customHeight="1" x14ac:dyDescent="0.35"/>
    <row r="219" ht="24.9" customHeight="1" x14ac:dyDescent="0.35"/>
    <row r="220" ht="24.9" customHeight="1" x14ac:dyDescent="0.35"/>
    <row r="221" ht="24.9" customHeight="1" x14ac:dyDescent="0.35"/>
    <row r="222" ht="24.9" customHeight="1" x14ac:dyDescent="0.35"/>
    <row r="223" ht="24.9" customHeight="1" x14ac:dyDescent="0.35"/>
    <row r="224" ht="24.9" customHeight="1" x14ac:dyDescent="0.35"/>
    <row r="225" ht="24.9" customHeight="1" x14ac:dyDescent="0.35"/>
    <row r="226" ht="24.9" customHeight="1" x14ac:dyDescent="0.35"/>
    <row r="227" ht="24.9" customHeight="1" x14ac:dyDescent="0.35"/>
    <row r="228" ht="24.9" customHeight="1" x14ac:dyDescent="0.35"/>
    <row r="229" ht="24.9" customHeight="1" x14ac:dyDescent="0.35"/>
    <row r="230" ht="24.9" customHeight="1" x14ac:dyDescent="0.35"/>
    <row r="231" ht="24.9" customHeight="1" x14ac:dyDescent="0.35"/>
    <row r="232" ht="24.9" customHeight="1" x14ac:dyDescent="0.35"/>
    <row r="233" ht="24.9" customHeight="1" x14ac:dyDescent="0.35"/>
    <row r="234" ht="24.9" customHeight="1" x14ac:dyDescent="0.35"/>
    <row r="235" ht="24.9" customHeight="1" x14ac:dyDescent="0.35"/>
    <row r="236" ht="24.9" customHeight="1" x14ac:dyDescent="0.35"/>
    <row r="237" ht="24.9" customHeight="1" x14ac:dyDescent="0.35"/>
    <row r="238" ht="24.9" customHeight="1" x14ac:dyDescent="0.35"/>
    <row r="239" ht="24.9" customHeight="1" x14ac:dyDescent="0.35"/>
    <row r="240" ht="24.9" customHeight="1" x14ac:dyDescent="0.35"/>
    <row r="241" ht="24.9" customHeight="1" x14ac:dyDescent="0.35"/>
    <row r="242" ht="24.9" customHeight="1" x14ac:dyDescent="0.35"/>
    <row r="243" ht="24.9" customHeight="1" x14ac:dyDescent="0.35"/>
    <row r="244" ht="24.9" customHeight="1" x14ac:dyDescent="0.35"/>
    <row r="245" ht="24.9" customHeight="1" x14ac:dyDescent="0.35"/>
    <row r="246" ht="24.9" customHeight="1" x14ac:dyDescent="0.35"/>
    <row r="247" ht="24.9" customHeight="1" x14ac:dyDescent="0.35"/>
    <row r="248" ht="24.9" customHeight="1" x14ac:dyDescent="0.35"/>
    <row r="249" ht="24.9" customHeight="1" x14ac:dyDescent="0.35"/>
    <row r="250" ht="24.9" customHeight="1" x14ac:dyDescent="0.35"/>
    <row r="251" ht="24.9" customHeight="1" x14ac:dyDescent="0.35"/>
    <row r="252" ht="24.9" customHeight="1" x14ac:dyDescent="0.35"/>
    <row r="253" ht="24.9" customHeight="1" x14ac:dyDescent="0.35"/>
    <row r="254" ht="24.9" customHeight="1" x14ac:dyDescent="0.35"/>
    <row r="255" ht="24.9" customHeight="1" x14ac:dyDescent="0.35"/>
    <row r="256" ht="24.9" customHeight="1" x14ac:dyDescent="0.35"/>
    <row r="257" ht="24.9" customHeight="1" x14ac:dyDescent="0.35"/>
    <row r="258" ht="24.9" customHeight="1" x14ac:dyDescent="0.35"/>
    <row r="259" ht="24.9" customHeight="1" x14ac:dyDescent="0.35"/>
    <row r="260" ht="24.9" customHeight="1" x14ac:dyDescent="0.35"/>
    <row r="261" ht="24.9" customHeight="1" x14ac:dyDescent="0.35"/>
    <row r="262" ht="24.9" customHeight="1" x14ac:dyDescent="0.35"/>
    <row r="263" ht="24.9" customHeight="1" x14ac:dyDescent="0.35"/>
    <row r="264" ht="24.9" customHeight="1" x14ac:dyDescent="0.35"/>
    <row r="265" ht="24.9" customHeight="1" x14ac:dyDescent="0.35"/>
    <row r="266" ht="24.9" customHeight="1" x14ac:dyDescent="0.35"/>
    <row r="267" ht="24.9" customHeight="1" x14ac:dyDescent="0.35"/>
    <row r="268" ht="24.9" customHeight="1" x14ac:dyDescent="0.35"/>
    <row r="269" ht="24.9" customHeight="1" x14ac:dyDescent="0.35"/>
    <row r="270" ht="24.9" customHeight="1" x14ac:dyDescent="0.35"/>
    <row r="271" ht="24.9" customHeight="1" x14ac:dyDescent="0.35"/>
    <row r="272" ht="24.9" customHeight="1" x14ac:dyDescent="0.35"/>
    <row r="273" ht="24.9" customHeight="1" x14ac:dyDescent="0.35"/>
    <row r="274" ht="24.9" customHeight="1" x14ac:dyDescent="0.35"/>
    <row r="275" ht="24.9" customHeight="1" x14ac:dyDescent="0.35"/>
    <row r="276" ht="24.9" customHeight="1" x14ac:dyDescent="0.35"/>
    <row r="277" ht="24.9" customHeight="1" x14ac:dyDescent="0.35"/>
    <row r="278" ht="24.9" customHeight="1" x14ac:dyDescent="0.35"/>
    <row r="279" ht="24.9" customHeight="1" x14ac:dyDescent="0.35"/>
    <row r="280" ht="24.9" customHeight="1" x14ac:dyDescent="0.35"/>
    <row r="281" ht="24.9" customHeight="1" x14ac:dyDescent="0.35"/>
    <row r="282" ht="24.9" customHeight="1" x14ac:dyDescent="0.35"/>
    <row r="283" ht="24.9" customHeight="1" x14ac:dyDescent="0.35"/>
    <row r="284" ht="24.9" customHeight="1" x14ac:dyDescent="0.35"/>
    <row r="285" ht="24.9" customHeight="1" x14ac:dyDescent="0.35"/>
    <row r="286" ht="24.9" customHeight="1" x14ac:dyDescent="0.35"/>
    <row r="287" ht="24.9" customHeight="1" x14ac:dyDescent="0.35"/>
    <row r="288" ht="24.9" customHeight="1" x14ac:dyDescent="0.35"/>
    <row r="289" ht="24.9" customHeight="1" x14ac:dyDescent="0.35"/>
    <row r="290" ht="24.9" customHeight="1" x14ac:dyDescent="0.35"/>
    <row r="291" ht="24.9" customHeight="1" x14ac:dyDescent="0.35"/>
    <row r="292" ht="24.9" customHeight="1" x14ac:dyDescent="0.35"/>
    <row r="293" ht="24.9" customHeight="1" x14ac:dyDescent="0.35"/>
    <row r="294" ht="24.9" customHeight="1" x14ac:dyDescent="0.35"/>
    <row r="295" ht="24.9" customHeight="1" x14ac:dyDescent="0.35"/>
    <row r="296" ht="24.9" customHeight="1" x14ac:dyDescent="0.35"/>
    <row r="297" ht="24.9" customHeight="1" x14ac:dyDescent="0.35"/>
    <row r="298" ht="24.9" customHeight="1" x14ac:dyDescent="0.35"/>
    <row r="299" ht="24.9" customHeight="1" x14ac:dyDescent="0.35"/>
    <row r="300" ht="24.9" customHeight="1" x14ac:dyDescent="0.35"/>
    <row r="301" ht="24.9" customHeight="1" x14ac:dyDescent="0.35"/>
    <row r="302" ht="24.9" customHeight="1" x14ac:dyDescent="0.35"/>
    <row r="303" ht="24.9" customHeight="1" x14ac:dyDescent="0.35"/>
    <row r="304" ht="24.9" customHeight="1" x14ac:dyDescent="0.35"/>
    <row r="305" ht="24.9" customHeight="1" x14ac:dyDescent="0.35"/>
    <row r="306" ht="24.9" customHeight="1" x14ac:dyDescent="0.35"/>
    <row r="307" ht="24.9" customHeight="1" x14ac:dyDescent="0.35"/>
    <row r="308" ht="24.9" customHeight="1" x14ac:dyDescent="0.35"/>
    <row r="309" ht="24.9" customHeight="1" x14ac:dyDescent="0.35"/>
    <row r="310" ht="24.9" customHeight="1" x14ac:dyDescent="0.35"/>
    <row r="311" ht="24.9" customHeight="1" x14ac:dyDescent="0.35"/>
    <row r="312" ht="24.9" customHeight="1" x14ac:dyDescent="0.35"/>
    <row r="313" ht="24.9" customHeight="1" x14ac:dyDescent="0.35"/>
    <row r="314" ht="24.9" customHeight="1" x14ac:dyDescent="0.35"/>
    <row r="315" ht="24.9" customHeight="1" x14ac:dyDescent="0.35"/>
    <row r="316" ht="24.9" customHeight="1" x14ac:dyDescent="0.35"/>
    <row r="317" ht="24.9" customHeight="1" x14ac:dyDescent="0.35"/>
    <row r="318" ht="24.9" customHeight="1" x14ac:dyDescent="0.35"/>
    <row r="319" ht="24.9" customHeight="1" x14ac:dyDescent="0.35"/>
    <row r="320" ht="24.9" customHeight="1" x14ac:dyDescent="0.35"/>
    <row r="321" ht="24.9" customHeight="1" x14ac:dyDescent="0.35"/>
    <row r="322" ht="24.9" customHeight="1" x14ac:dyDescent="0.35"/>
    <row r="323" ht="24.9" customHeight="1" x14ac:dyDescent="0.35"/>
    <row r="324" ht="24.9" customHeight="1" x14ac:dyDescent="0.35"/>
    <row r="325" ht="24.9" customHeight="1" x14ac:dyDescent="0.35"/>
    <row r="326" ht="24.9" customHeight="1" x14ac:dyDescent="0.35"/>
    <row r="327" ht="24.9" customHeight="1" x14ac:dyDescent="0.35"/>
    <row r="328" ht="24.9" customHeight="1" x14ac:dyDescent="0.35"/>
    <row r="329" ht="24.9" customHeight="1" x14ac:dyDescent="0.35"/>
    <row r="330" ht="24.9" customHeight="1" x14ac:dyDescent="0.35"/>
    <row r="331" ht="24.9" customHeight="1" x14ac:dyDescent="0.35"/>
    <row r="332" ht="24.9" customHeight="1" x14ac:dyDescent="0.35"/>
    <row r="333" ht="24.9" customHeight="1" x14ac:dyDescent="0.35"/>
    <row r="334" ht="24.9" customHeight="1" x14ac:dyDescent="0.35"/>
    <row r="335" ht="24.9" customHeight="1" x14ac:dyDescent="0.35"/>
    <row r="336" ht="24.9" customHeight="1" x14ac:dyDescent="0.35"/>
    <row r="337" ht="24.9" customHeight="1" x14ac:dyDescent="0.35"/>
    <row r="338" ht="24.9" customHeight="1" x14ac:dyDescent="0.35"/>
    <row r="339" ht="24.9" customHeight="1" x14ac:dyDescent="0.35"/>
    <row r="340" ht="24.9" customHeight="1" x14ac:dyDescent="0.35"/>
    <row r="341" ht="24.9" customHeight="1" x14ac:dyDescent="0.35"/>
    <row r="342" ht="24.9" customHeight="1" x14ac:dyDescent="0.35"/>
    <row r="343" ht="24.9" customHeight="1" x14ac:dyDescent="0.35"/>
    <row r="344" ht="24.9" customHeight="1" x14ac:dyDescent="0.35"/>
    <row r="345" ht="24.9" customHeight="1" x14ac:dyDescent="0.35"/>
    <row r="346" ht="24.9" customHeight="1" x14ac:dyDescent="0.35"/>
    <row r="347" ht="24.9" customHeight="1" x14ac:dyDescent="0.35"/>
    <row r="348" ht="24.9" customHeight="1" x14ac:dyDescent="0.35"/>
    <row r="349" ht="24.9" customHeight="1" x14ac:dyDescent="0.35"/>
    <row r="350" ht="24.9" customHeight="1" x14ac:dyDescent="0.35"/>
    <row r="351" ht="24.9" customHeight="1" x14ac:dyDescent="0.35"/>
    <row r="352" ht="24.9" customHeight="1" x14ac:dyDescent="0.35"/>
    <row r="353" ht="24.9" customHeight="1" x14ac:dyDescent="0.35"/>
    <row r="354" ht="24.9" customHeight="1" x14ac:dyDescent="0.35"/>
    <row r="355" ht="24.9" customHeight="1" x14ac:dyDescent="0.35"/>
    <row r="356" ht="24.9" customHeight="1" x14ac:dyDescent="0.35"/>
    <row r="357" ht="24.9" customHeight="1" x14ac:dyDescent="0.35"/>
    <row r="358" ht="24.9" customHeight="1" x14ac:dyDescent="0.35"/>
    <row r="359" ht="24.9" customHeight="1" x14ac:dyDescent="0.35"/>
    <row r="360" ht="24.9" customHeight="1" x14ac:dyDescent="0.35"/>
    <row r="361" ht="24.9" customHeight="1" x14ac:dyDescent="0.35"/>
    <row r="362" ht="24.9" customHeight="1" x14ac:dyDescent="0.35"/>
    <row r="363" ht="24.9" customHeight="1" x14ac:dyDescent="0.35"/>
    <row r="364" ht="24.9" customHeight="1" x14ac:dyDescent="0.35"/>
    <row r="365" ht="24.9" customHeight="1" x14ac:dyDescent="0.35"/>
    <row r="366" ht="24.9" customHeight="1" x14ac:dyDescent="0.35"/>
    <row r="367" ht="24.9" customHeight="1" x14ac:dyDescent="0.35"/>
    <row r="368" ht="24.9" customHeight="1" x14ac:dyDescent="0.35"/>
    <row r="369" ht="24.9" customHeight="1" x14ac:dyDescent="0.35"/>
    <row r="370" ht="24.9" customHeight="1" x14ac:dyDescent="0.35"/>
    <row r="371" ht="24.9" customHeight="1" x14ac:dyDescent="0.35"/>
    <row r="372" ht="24.9" customHeight="1" x14ac:dyDescent="0.35"/>
    <row r="373" ht="24.9" customHeight="1" x14ac:dyDescent="0.35"/>
    <row r="374" ht="24.9" customHeight="1" x14ac:dyDescent="0.35"/>
    <row r="375" ht="24.9" customHeight="1" x14ac:dyDescent="0.35"/>
    <row r="376" ht="24.9" customHeight="1" x14ac:dyDescent="0.35"/>
    <row r="377" ht="24.9" customHeight="1" x14ac:dyDescent="0.35"/>
    <row r="378" ht="24.9" customHeight="1" x14ac:dyDescent="0.35"/>
    <row r="379" ht="24.9" customHeight="1" x14ac:dyDescent="0.35"/>
    <row r="380" ht="24.9" customHeight="1" x14ac:dyDescent="0.35"/>
    <row r="381" ht="24.9" customHeight="1" x14ac:dyDescent="0.35"/>
    <row r="382" ht="24.9" customHeight="1" x14ac:dyDescent="0.35"/>
    <row r="383" ht="24.9" customHeight="1" x14ac:dyDescent="0.35"/>
    <row r="384" ht="24.9" customHeight="1" x14ac:dyDescent="0.35"/>
    <row r="385" ht="24.9" customHeight="1" x14ac:dyDescent="0.35"/>
    <row r="386" ht="24.9" customHeight="1" x14ac:dyDescent="0.35"/>
    <row r="387" ht="24.9" customHeight="1" x14ac:dyDescent="0.35"/>
    <row r="388" ht="24.9" customHeight="1" x14ac:dyDescent="0.35"/>
    <row r="389" ht="24.9" customHeight="1" x14ac:dyDescent="0.35"/>
    <row r="390" ht="24.9" customHeight="1" x14ac:dyDescent="0.35"/>
    <row r="391" ht="24.9" customHeight="1" x14ac:dyDescent="0.35"/>
    <row r="392" ht="24.9" customHeight="1" x14ac:dyDescent="0.35"/>
    <row r="393" ht="24.9" customHeight="1" x14ac:dyDescent="0.35"/>
    <row r="394" ht="24.9" customHeight="1" x14ac:dyDescent="0.35"/>
    <row r="395" ht="24.9" customHeight="1" x14ac:dyDescent="0.35"/>
    <row r="396" ht="24.9" customHeight="1" x14ac:dyDescent="0.35"/>
    <row r="397" ht="24.9" customHeight="1" x14ac:dyDescent="0.35"/>
    <row r="398" ht="24.9" customHeight="1" x14ac:dyDescent="0.35"/>
    <row r="399" ht="24.9" customHeight="1" x14ac:dyDescent="0.35"/>
    <row r="400" ht="24.9" customHeight="1" x14ac:dyDescent="0.35"/>
    <row r="401" ht="24.9" customHeight="1" x14ac:dyDescent="0.35"/>
    <row r="402" ht="24.9" customHeight="1" x14ac:dyDescent="0.35"/>
    <row r="403" ht="24.9" customHeight="1" x14ac:dyDescent="0.35"/>
    <row r="404" ht="24.9" customHeight="1" x14ac:dyDescent="0.35"/>
    <row r="405" ht="24.9" customHeight="1" x14ac:dyDescent="0.35"/>
  </sheetData>
  <sortState ref="BD4:BD377">
    <sortCondition ref="BD4"/>
  </sortState>
  <mergeCells count="52">
    <mergeCell ref="D65:V66"/>
    <mergeCell ref="E67:L68"/>
    <mergeCell ref="N67:U68"/>
    <mergeCell ref="C15:W16"/>
    <mergeCell ref="C6:I7"/>
    <mergeCell ref="K6:W7"/>
    <mergeCell ref="T8:V9"/>
    <mergeCell ref="T11:V12"/>
    <mergeCell ref="D8:E12"/>
    <mergeCell ref="N35:Q36"/>
    <mergeCell ref="D35:G36"/>
    <mergeCell ref="I35:L36"/>
    <mergeCell ref="S35:V36"/>
    <mergeCell ref="G8:H12"/>
    <mergeCell ref="L8:N9"/>
    <mergeCell ref="L11:N12"/>
    <mergeCell ref="C27:W28"/>
    <mergeCell ref="D59:V60"/>
    <mergeCell ref="D61:G62"/>
    <mergeCell ref="I61:L62"/>
    <mergeCell ref="N61:Q62"/>
    <mergeCell ref="S61:V62"/>
    <mergeCell ref="C4:W4"/>
    <mergeCell ref="D17:V18"/>
    <mergeCell ref="C21:W22"/>
    <mergeCell ref="D23:F24"/>
    <mergeCell ref="H23:J24"/>
    <mergeCell ref="L23:N24"/>
    <mergeCell ref="P23:R24"/>
    <mergeCell ref="T23:V24"/>
    <mergeCell ref="P8:R9"/>
    <mergeCell ref="P11:R12"/>
    <mergeCell ref="C33:W34"/>
    <mergeCell ref="D38:G39"/>
    <mergeCell ref="I38:L39"/>
    <mergeCell ref="N38:Q39"/>
    <mergeCell ref="S38:V39"/>
    <mergeCell ref="D29:F30"/>
    <mergeCell ref="H29:J30"/>
    <mergeCell ref="L29:N30"/>
    <mergeCell ref="P29:R30"/>
    <mergeCell ref="T29:V30"/>
    <mergeCell ref="D54:F56"/>
    <mergeCell ref="H54:J56"/>
    <mergeCell ref="L54:N56"/>
    <mergeCell ref="P54:R56"/>
    <mergeCell ref="T54:V56"/>
    <mergeCell ref="C44:W44"/>
    <mergeCell ref="D46:V47"/>
    <mergeCell ref="E48:L49"/>
    <mergeCell ref="N48:U49"/>
    <mergeCell ref="D52:V5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66" id="{AC938DC6-291C-4AA4-A159-6B5649E5500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39F1C05B-F835-4ADB-9A21-D189578C75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40EBE5F0-0A97-4CE7-8901-7F4F4D61FED7}">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3F2C126-423C-4AAA-8A93-CFED0F4F933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A92D0A30-E368-4242-A621-798A6577EC28}">
            <xm:f>'C:\Users\AnGav\Documents\wpro.jet.su@SSL\DavWWWRoot\PWA\common\dep\cib\DocLib1\Стандарт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46" id="{D855772A-2D81-4231-A22F-648FFBE782B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1FB6A27E-42EB-4DFF-9111-D298C416A79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98C3BBBA-65E8-4086-8267-37255058BD51}">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776EB9EE-7D06-4A24-B86F-3FED5BC631D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B153F1B9-ADB6-491D-9BF6-08CBD4536B53}">
            <xm:f>'C:\Users\AnGav\Documents\wpro.jet.su@SSL\DavWWWRoot\PWA\common\dep\cib\DocLib1\Стандарт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16" id="{7AA14BBB-24C4-47B5-BDA3-6B6498F3B9E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714ECCB0-485E-4069-AA91-7DCE10821D0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27E3F4B4-BEFA-4672-B64F-103E94362FF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F343802D-32E4-411F-B0D7-34C0102A66F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91207B03-24CC-4090-81C7-3BD9085D7EAE}">
            <xm:f>'C:\Users\AnGav\Documents\wpro.jet.su@SSL\DavWWWRoot\PWA\common\dep\cib\DocLib1\Стандарт DevSecOps\Framework\[Тепловая_карта_оценки_зрелости_v4.1.xlsx]Heatmap'!#REF!&lt;=20</xm:f>
            <x14:dxf>
              <fill>
                <patternFill>
                  <bgColor rgb="FFFF7C80"/>
                </patternFill>
              </fill>
            </x14:dxf>
          </x14:cfRule>
          <xm:sqref>I35</xm:sqref>
        </x14:conditionalFormatting>
        <x14:conditionalFormatting xmlns:xm="http://schemas.microsoft.com/office/excel/2006/main">
          <x14:cfRule type="expression" priority="121" id="{DB19593C-0194-4B29-A302-232E567EBE6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E073A46F-EBC1-400E-A6FB-F72B62AA345F}">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9A0696BA-0DA0-4397-91EB-4EE8C487B450}">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BBC5B21-C75C-45BF-8F44-29B43D02FE2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80657CF6-95D3-478A-9E5E-402EE71FB096}">
            <xm:f>'C:\Users\AnGav\Documents\wpro.jet.su@SSL\DavWWWRoot\PWA\common\dep\cib\DocLib1\Стандарт DevSecOps\Framework\[Тепловая_карта_оценки_зрелости_v4.1.xlsx]Heatmap'!#REF!&lt;=20</xm:f>
            <x14:dxf>
              <fill>
                <patternFill>
                  <bgColor rgb="FFFF7C80"/>
                </patternFill>
              </fill>
            </x14:dxf>
          </x14:cfRule>
          <xm:sqref>D35 D38</xm:sqref>
        </x14:conditionalFormatting>
        <x14:conditionalFormatting xmlns:xm="http://schemas.microsoft.com/office/excel/2006/main">
          <x14:cfRule type="expression" priority="86" id="{D314F563-69BB-47E4-B063-C2CF904D1B3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C74602E3-51E2-49F6-97BB-78493157F65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DF5A5BD4-028B-455A-9FDE-CB6809B52D0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B0530A39-401F-4489-993F-9D948AC930D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32A989DC-35A5-4C5B-B8D5-1229265C1DCB}">
            <xm:f>'C:\Users\AnGav\Documents\wpro.jet.su@SSL\DavWWWRoot\PWA\common\dep\cib\DocLib1\Стандарт DevSecOps\Framework\[Тепловая_карта_оценки_зрелости_v4.1.xlsx]Heatmap'!#REF!&lt;=20</xm:f>
            <x14:dxf>
              <fill>
                <patternFill>
                  <bgColor rgb="FFFF7C80"/>
                </patternFill>
              </fill>
            </x14:dxf>
          </x14:cfRule>
          <xm:sqref>D54</xm:sqref>
        </x14:conditionalFormatting>
        <x14:conditionalFormatting xmlns:xm="http://schemas.microsoft.com/office/excel/2006/main">
          <x14:cfRule type="expression" priority="96" id="{D9FC9B7B-E4E0-483F-A6BE-3A2E43480B9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2B08ABF5-C73F-4375-AFFA-28CE7C11EF7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04CF0193-D380-4949-8EE8-1328B033B8B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1CFB8E37-2877-4AFD-906D-76B2FC676B1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45A63B1A-E7BD-482E-8B5C-8C2123B08DB6}">
            <xm:f>'C:\Users\AnGav\Documents\wpro.jet.su@SSL\DavWWWRoot\PWA\common\dep\cib\DocLib1\Стандарт DevSecOps\Framework\[Тепловая_карта_оценки_зрелости_v4.1.xlsx]Heatmap'!#REF!&lt;=20</xm:f>
            <x14:dxf>
              <fill>
                <patternFill>
                  <bgColor rgb="FFFF7C80"/>
                </patternFill>
              </fill>
            </x14:dxf>
          </x14:cfRule>
          <xm:sqref>E48</xm:sqref>
        </x14:conditionalFormatting>
        <x14:conditionalFormatting xmlns:xm="http://schemas.microsoft.com/office/excel/2006/main">
          <x14:cfRule type="expression" priority="61" id="{5FFAA563-0D32-46E6-8CB5-1FE0FA707BE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FB35E71C-7828-4C5F-9D4A-BE22AA28EE1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2247E8BE-672A-42A0-AB39-373F7C0E7DD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FFEF6656-F1F0-4A6E-A7D0-2261D3ADAD3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18771F7A-49FE-4EB7-9392-CBDF668E6DDD}">
            <xm:f>'C:\Users\AnGav\Documents\wpro.jet.su@SSL\DavWWWRoot\PWA\common\dep\cib\DocLib1\Стандарт DevSecOps\Framework\[Тепловая_карта_оценки_зрелости_v4.1.xlsx]Heatmap'!#REF!&lt;=20</xm:f>
            <x14:dxf>
              <fill>
                <patternFill>
                  <bgColor rgb="FFFF7C80"/>
                </patternFill>
              </fill>
            </x14:dxf>
          </x14:cfRule>
          <xm:sqref>D61</xm:sqref>
        </x14:conditionalFormatting>
        <x14:conditionalFormatting xmlns:xm="http://schemas.microsoft.com/office/excel/2006/main">
          <x14:cfRule type="expression" priority="171" id="{1D1E6DB8-59A2-419B-88F4-39184F2E100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08D1B83F-A3EF-4BD8-9875-4A1317E1851F}">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5FF2D43D-AD85-4EFC-AD01-73F84F8A644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A6E57097-A57C-4C26-954D-EE9CB38A0E3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2690DE48-974B-41D2-803B-99143EE56F6A}">
            <xm:f>'C:\Users\AnGav\Documents\wpro.jet.su@SSL\DavWWWRoot\PWA\common\dep\cib\DocLib1\Стандарт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41" id="{84DD64B2-51FE-42E8-BB48-7D3985AF038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2" id="{4305C82A-3A83-4661-906F-6FFF4EE6581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3" id="{2D1E647E-AF19-4BC0-B9DE-255C2AB364B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4" id="{8ACCC2B1-7FCE-498B-9BE8-6DDBE05B8DD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5" id="{6B3AD20C-B532-44E9-BACA-46742DA5E3CB}">
            <xm:f>'C:\Users\AnGav\Documents\wpro.jet.su@SSL\DavWWWRoot\PWA\common\dep\cib\DocLib1\Стандарт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81" id="{CBC409C7-C2B9-480E-A07B-832B23FAA14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2" id="{2121FF81-CDE6-426D-921D-1F3225A4E3B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3" id="{E66B19F7-DFC9-407C-B5E7-F9E7BC49626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4" id="{E6517EC9-B78D-4AB5-A227-0AF0DE25505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5" id="{D8157286-F81C-4586-B9A7-EDC89E857BAD}">
            <xm:f>'C:\Users\AnGav\Documents\wpro.jet.su@SSL\DavWWWRoot\PWA\common\dep\cib\DocLib1\Стандарт DevSecOps\Framework\[Тепловая_карта_оценки_зрелости_v4.1.xlsx]Heatmap'!#REF!&lt;=20</xm:f>
            <x14:dxf>
              <fill>
                <patternFill>
                  <bgColor rgb="FFFF7C80"/>
                </patternFill>
              </fill>
            </x14:dxf>
          </x14:cfRule>
          <xm:sqref>H54</xm:sqref>
        </x14:conditionalFormatting>
        <x14:conditionalFormatting xmlns:xm="http://schemas.microsoft.com/office/excel/2006/main">
          <x14:cfRule type="expression" priority="111" id="{5BE0AC70-A057-4F7C-AB98-403D616D67C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702307AB-F6E0-49A5-9F24-4DC68EBC0E4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1761F898-3D47-4482-B5B2-D102E794F87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8C6A6AFF-8220-4BCF-9778-2343ED6B013B}">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1FA9EAB-9DEB-4EF8-BA4C-6CFB7BAF7F30}">
            <xm:f>'C:\Users\AnGav\Documents\wpro.jet.su@SSL\DavWWWRoot\PWA\common\dep\cib\DocLib1\Стандарт DevSecOps\Framework\[Тепловая_карта_оценки_зрелости_v4.1.xlsx]Heatmap'!#REF!&lt;=20</xm:f>
            <x14:dxf>
              <fill>
                <patternFill>
                  <bgColor rgb="FFFF7C80"/>
                </patternFill>
              </fill>
            </x14:dxf>
          </x14:cfRule>
          <xm:sqref>I38</xm:sqref>
        </x14:conditionalFormatting>
        <x14:conditionalFormatting xmlns:xm="http://schemas.microsoft.com/office/excel/2006/main">
          <x14:cfRule type="expression" priority="161" id="{800B0E1F-1B46-40D3-99F3-24FEBA24CE5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2B35BBD0-6607-4922-A0D7-B277FF84A1E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879095DC-A980-473F-9044-A47B319D18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EB68E3C-CC23-4291-AE4E-A71DD994305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1EC6A2AD-ABCF-499E-81AF-356A7B4C3343}">
            <xm:f>'C:\Users\AnGav\Documents\wpro.jet.su@SSL\DavWWWRoot\PWA\common\dep\cib\DocLib1\Стандарт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36" id="{8FE1DEA4-CFC6-4B0B-BE24-6DB2B54FA41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3296D9F2-D577-44F5-BA8A-961019B1131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790EC030-0C4F-4AD4-B74A-9B8D2A3FFC3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E8D22998-D91A-40A3-815D-37962B65B1B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58DA20D4-6C34-4F02-B95D-4D6F7E3EF9BD}">
            <xm:f>'C:\Users\AnGav\Documents\wpro.jet.su@SSL\DavWWWRoot\PWA\common\dep\cib\DocLib1\Стандарт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76" id="{C0FC5456-FED1-4FE3-88B4-AACF49F32BC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7" id="{ED38C7C7-5490-404F-9523-14C504971AC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8" id="{50DA7D77-9F15-4CA6-B105-00A6890F23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9" id="{EDAD2E24-713F-478A-8C35-6C1A1BCD560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80" id="{FC992FB4-561E-448E-B3CE-1A0AD4AE7C92}">
            <xm:f>'C:\Users\AnGav\Documents\wpro.jet.su@SSL\DavWWWRoot\PWA\common\dep\cib\DocLib1\Стандарт DevSecOps\Framework\[Тепловая_карта_оценки_зрелости_v4.1.xlsx]Heatmap'!#REF!&lt;=20</xm:f>
            <x14:dxf>
              <fill>
                <patternFill>
                  <bgColor rgb="FFFF7C80"/>
                </patternFill>
              </fill>
            </x14:dxf>
          </x14:cfRule>
          <xm:sqref>L54</xm:sqref>
        </x14:conditionalFormatting>
        <x14:conditionalFormatting xmlns:xm="http://schemas.microsoft.com/office/excel/2006/main">
          <x14:cfRule type="expression" priority="101" id="{9D054E80-2C42-4206-9C5F-8962DF81A85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A82F7EE2-EED2-4EB5-8EA1-5EADDF4909C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14FBD200-F43E-40A6-9AD7-44F6D15DADB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F4A34047-E503-473B-A9E8-FA90499DD61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558728A4-EC71-42AB-93DC-C0AFB3F341D6}">
            <xm:f>'C:\Users\AnGav\Documents\wpro.jet.su@SSL\DavWWWRoot\PWA\common\dep\cib\DocLib1\Стандарт DevSecOps\Framework\[Тепловая_карта_оценки_зрелости_v4.1.xlsx]Heatmap'!#REF!&lt;=20</xm:f>
            <x14:dxf>
              <fill>
                <patternFill>
                  <bgColor rgb="FFFF7C80"/>
                </patternFill>
              </fill>
            </x14:dxf>
          </x14:cfRule>
          <xm:sqref>S38</xm:sqref>
        </x14:conditionalFormatting>
        <x14:conditionalFormatting xmlns:xm="http://schemas.microsoft.com/office/excel/2006/main">
          <x14:cfRule type="expression" priority="91" id="{F7059EFA-FFBE-438A-BC35-9AD507D7D48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07208A6A-2B9E-41CF-85ED-2DEDCFAB63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5111A456-F9F2-4793-8BA9-709190FEE02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FB44D1EF-35F4-4865-A1B3-64D5395410E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E2305FEA-3EAD-4A24-86B1-77AB39D0478F}">
            <xm:f>'C:\Users\AnGav\Documents\wpro.jet.su@SSL\DavWWWRoot\PWA\common\dep\cib\DocLib1\Стандарт DevSecOps\Framework\[Тепловая_карта_оценки_зрелости_v4.1.xlsx]Heatmap'!#REF!&lt;=20</xm:f>
            <x14:dxf>
              <fill>
                <patternFill>
                  <bgColor rgb="FFFF7C80"/>
                </patternFill>
              </fill>
            </x14:dxf>
          </x14:cfRule>
          <xm:sqref>N48</xm:sqref>
        </x14:conditionalFormatting>
        <x14:conditionalFormatting xmlns:xm="http://schemas.microsoft.com/office/excel/2006/main">
          <x14:cfRule type="expression" priority="56" id="{4B22442E-2BFC-4C84-95BF-53444669661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C59C0A7C-0543-432A-B790-87154A9D05B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1ED335AD-E2DF-44DF-9785-8A546A57F8A0}">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DEE40A4B-C35D-44E7-BE47-CE703B630DC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D3C13D90-FF47-4066-A89F-04997FCA827B}">
            <xm:f>'C:\Users\AnGav\Documents\wpro.jet.su@SSL\DavWWWRoot\PWA\common\dep\cib\DocLib1\Стандарт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 xmlns:xm="http://schemas.microsoft.com/office/excel/2006/main">
          <x14:cfRule type="expression" priority="51" id="{2BB55F92-94E6-425E-BD8C-5A21C1625C1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03DA63D6-E659-4D1C-BFD0-1946D590ECD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370F2E46-2F93-45F6-BECC-36482204904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5CA6E08B-0429-4D6F-8559-0BE12F68567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EAB429BA-5E92-4E30-9990-060BBADE15D3}">
            <xm:f>'C:\Users\AnGav\Documents\wpro.jet.su@SSL\DavWWWRoot\PWA\common\dep\cib\DocLib1\Стандарт DevSecOps\Framework\[Тепловая_карта_оценки_зрелости_v4.1.xlsx]Heatmap'!#REF!&lt;=20</xm:f>
            <x14:dxf>
              <fill>
                <patternFill>
                  <bgColor rgb="FFFF7C80"/>
                </patternFill>
              </fill>
            </x14:dxf>
          </x14:cfRule>
          <xm:sqref>D29</xm:sqref>
        </x14:conditionalFormatting>
        <x14:conditionalFormatting xmlns:xm="http://schemas.microsoft.com/office/excel/2006/main">
          <x14:cfRule type="expression" priority="156" id="{4F512100-A8B8-4CC1-9454-E173E95910D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4A1BECFC-C037-4E0B-8F0E-9D1205D9C6A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B9D170F4-C87E-415E-B052-C0664D9E52B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07ACDE8C-569E-46AA-B51D-342073BB367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BF488407-69F5-4933-B9A9-6418F88D3AB8}">
            <xm:f>'C:\Users\AnGav\Documents\wpro.jet.su@SSL\DavWWWRoot\PWA\common\dep\cib\DocLib1\Стандарт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31" id="{0821EC4C-6C64-498B-9E1F-FC592375B0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F451B9AB-0910-4D01-B77A-266A8CCB886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C2E3917F-3CBC-48B8-A7DE-D30BAE55030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86A5F37E-C660-4223-A78C-408A1C3A49D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FF541EBA-936E-4FDD-95E8-F0562FF4BDA8}">
            <xm:f>'C:\Users\AnGav\Documents\wpro.jet.su@SSL\DavWWWRoot\PWA\common\dep\cib\DocLib1\Стандарт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71" id="{77120374-277B-4F1E-93B2-64E77B6E658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2" id="{E901A764-1898-4766-9CCF-C5951B9FF95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73" id="{E3FD81D1-688C-419E-9642-3FB7BB511C1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74" id="{10D93A4C-EA94-40E6-A623-E5E056A3838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5" id="{B68A936D-9454-4814-9AAE-141E1C1E6EB6}">
            <xm:f>'C:\Users\AnGav\Documents\wpro.jet.su@SSL\DavWWWRoot\PWA\common\dep\cib\DocLib1\Стандарт DevSecOps\Framework\[Тепловая_карта_оценки_зрелости_v4.1.xlsx]Heatmap'!#REF!&lt;=20</xm:f>
            <x14:dxf>
              <fill>
                <patternFill>
                  <bgColor rgb="FFFF7C80"/>
                </patternFill>
              </fill>
            </x14:dxf>
          </x14:cfRule>
          <xm:sqref>P54</xm:sqref>
        </x14:conditionalFormatting>
        <x14:conditionalFormatting xmlns:xm="http://schemas.microsoft.com/office/excel/2006/main">
          <x14:cfRule type="expression" priority="106" id="{145AB509-ED8A-4012-98DF-F80AF184099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00240575-99B1-4B3C-A1BA-72BB8FBB885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D6C59279-FD46-4295-84E0-CC18337AA37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F86232C2-E040-4FBE-A402-3DAD1B14C3AF}">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7A04D7E5-204D-400E-9BF5-A5D8A3920E32}">
            <xm:f>'C:\Users\AnGav\Documents\wpro.jet.su@SSL\DavWWWRoot\PWA\common\dep\cib\DocLib1\Стандарт DevSecOps\Framework\[Тепловая_карта_оценки_зрелости_v4.1.xlsx]Heatmap'!#REF!&lt;=20</xm:f>
            <x14:dxf>
              <fill>
                <patternFill>
                  <bgColor rgb="FFFF7C80"/>
                </patternFill>
              </fill>
            </x14:dxf>
          </x14:cfRule>
          <xm:sqref>S35</xm:sqref>
        </x14:conditionalFormatting>
        <x14:conditionalFormatting xmlns:xm="http://schemas.microsoft.com/office/excel/2006/main">
          <x14:cfRule type="expression" priority="46" id="{B2CF4202-2F34-498D-AE65-847CD5F438F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9B4601E1-1B53-4D4D-AB9B-66B51372D76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DC68BFBB-0095-493A-A6BD-845AE295061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2A702018-E06E-4528-9264-C9C81B06269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EB82D3F1-E9C7-486C-8205-7897B3D4E207}">
            <xm:f>'C:\Users\AnGav\Documents\wpro.jet.su@SSL\DavWWWRoot\PWA\common\dep\cib\DocLib1\Стандарт DevSecOps\Framework\[Тепловая_карта_оценки_зрелости_v4.1.xlsx]Heatmap'!#REF!&lt;=20</xm:f>
            <x14:dxf>
              <fill>
                <patternFill>
                  <bgColor rgb="FFFF7C80"/>
                </patternFill>
              </fill>
            </x14:dxf>
          </x14:cfRule>
          <xm:sqref>H29</xm:sqref>
        </x14:conditionalFormatting>
        <x14:conditionalFormatting xmlns:xm="http://schemas.microsoft.com/office/excel/2006/main">
          <x14:cfRule type="expression" priority="151" id="{CCC26BD1-FB22-4297-B0D4-BAF98836485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E1CA5CC1-7033-41FC-A896-AB03C74037E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FE32ABDA-120A-4FAF-9B60-A9C25530939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A2482A9E-2068-4816-9B71-999337D8888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33D8431E-2EED-445A-99F5-A61826C3CC3E}">
            <xm:f>'C:\Users\AnGav\Documents\wpro.jet.su@SSL\DavWWWRoot\PWA\common\dep\cib\DocLib1\Стандарт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26" id="{98DE6E4E-66CB-4D1F-9577-9A69E01A217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D1C648A1-68CC-4342-8940-A177F1C8D6E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AC389258-6707-4FF1-B671-A7D5B36168F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1B3D57BA-B04C-4340-8DDA-F4725BFFA7DB}">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FF7A148D-F3A9-4325-91AD-A1260F97B38F}">
            <xm:f>'C:\Users\AnGav\Documents\wpro.jet.su@SSL\DavWWWRoot\PWA\common\dep\cib\DocLib1\Стандарт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66" id="{7B3261B2-7488-40D8-8959-10B879A0A7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7" id="{9024819B-A060-49E8-BD2A-CD3D95B455E8}">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8" id="{B1EF8016-6E7D-416C-98A0-1AF36B3AE43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9" id="{56DB4D47-B1B1-469E-9369-44669BC859F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70" id="{4C25A83D-FB61-42EF-BDF7-0BBD37A852DD}">
            <xm:f>'C:\Users\AnGav\Documents\wpro.jet.su@SSL\DavWWWRoot\PWA\common\dep\cib\DocLib1\Стандарт DevSecOps\Framework\[Тепловая_карта_оценки_зрелости_v4.1.xlsx]Heatmap'!#REF!&lt;=20</xm:f>
            <x14:dxf>
              <fill>
                <patternFill>
                  <bgColor rgb="FFFF7C80"/>
                </patternFill>
              </fill>
            </x14:dxf>
          </x14:cfRule>
          <xm:sqref>T54</xm:sqref>
        </x14:conditionalFormatting>
        <x14:conditionalFormatting xmlns:xm="http://schemas.microsoft.com/office/excel/2006/main">
          <x14:cfRule type="expression" priority="41" id="{04E47FA0-7D94-4E38-A7B4-F65D7298A67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E173F1C6-7662-4F5A-8FD5-7B06B387E7C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57FB199-57A3-47CE-91C3-D2048C9A899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7802C4FC-59D7-4641-B486-41E617FEC90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8FE89D4F-7720-4E07-A1EB-E715243ED808}">
            <xm:f>'C:\Users\AnGav\Documents\wpro.jet.su@SSL\DavWWWRoot\PWA\common\dep\cib\DocLib1\Стандарт DevSecOps\Framework\[Тепловая_карта_оценки_зрелости_v4.1.xlsx]Heatmap'!#REF!&lt;=20</xm:f>
            <x14:dxf>
              <fill>
                <patternFill>
                  <bgColor rgb="FFFF7C80"/>
                </patternFill>
              </fill>
            </x14:dxf>
          </x14:cfRule>
          <xm:sqref>L29</xm:sqref>
        </x14:conditionalFormatting>
        <x14:conditionalFormatting xmlns:xm="http://schemas.microsoft.com/office/excel/2006/main">
          <x14:cfRule type="expression" priority="36" id="{5E401F6E-3067-42ED-9505-66774096EEA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7" id="{464201FF-3779-4F66-98CB-614B9BCFE2D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8" id="{591F2510-F394-40F8-84FF-6AD1A0A0761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9" id="{4D176D9B-C03C-4E93-AD4D-19F906A9983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0" id="{E889FA95-3702-4B1D-98A1-E08BC7560088}">
            <xm:f>'C:\Users\AnGav\Documents\wpro.jet.su@SSL\DavWWWRoot\PWA\common\dep\cib\DocLib1\Стандарт DevSecOps\Framework\[Тепловая_карта_оценки_зрелости_v4.1.xlsx]Heatmap'!#REF!&lt;=20</xm:f>
            <x14:dxf>
              <fill>
                <patternFill>
                  <bgColor rgb="FFFF7C80"/>
                </patternFill>
              </fill>
            </x14:dxf>
          </x14:cfRule>
          <xm:sqref>P29</xm:sqref>
        </x14:conditionalFormatting>
        <x14:conditionalFormatting xmlns:xm="http://schemas.microsoft.com/office/excel/2006/main">
          <x14:cfRule type="expression" priority="31" id="{717B424D-1E27-44C2-91AF-AAA796609F2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DDAC9B7D-BEBD-48C6-ADAC-2A0E5E9E449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C4806106-DE5C-4E8C-95D2-646EE834D7A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2200F726-9922-4672-8EDC-10F114D23B2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6CA3C594-D5D8-4D18-8347-A28A4D99FC93}">
            <xm:f>'C:\Users\AnGav\Documents\wpro.jet.su@SSL\DavWWWRoot\PWA\common\dep\cib\DocLib1\Стандарт DevSecOps\Framework\[Тепловая_карта_оценки_зрелости_v4.1.xlsx]Heatmap'!#REF!&lt;=20</xm:f>
            <x14:dxf>
              <fill>
                <patternFill>
                  <bgColor rgb="FFFF7C80"/>
                </patternFill>
              </fill>
            </x14:dxf>
          </x14:cfRule>
          <xm:sqref>T29</xm:sqref>
        </x14:conditionalFormatting>
        <x14:conditionalFormatting xmlns:xm="http://schemas.microsoft.com/office/excel/2006/main">
          <x14:cfRule type="expression" priority="16" id="{5F795643-17B6-465F-ABDF-3A4E5C9F8DD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 id="{0633F18C-E720-45AD-A76A-93C5DA8D0FE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 id="{A7A3D16F-EA29-4F97-9B75-C245D5938C2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 id="{B0EE8610-A969-483C-97DC-B30A95DD132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 id="{0CD5E432-508A-458F-AF66-604435A944E1}">
            <xm:f>'C:\Users\AnGav\Documents\wpro.jet.su@SSL\DavWWWRoot\PWA\common\dep\cib\DocLib1\Стандарт DevSecOps\Framework\[Тепловая_карта_оценки_зрелости_v4.1.xlsx]Heatmap'!#REF!&lt;=20</xm:f>
            <x14:dxf>
              <fill>
                <patternFill>
                  <bgColor rgb="FFFF7C80"/>
                </patternFill>
              </fill>
            </x14:dxf>
          </x14:cfRule>
          <xm:sqref>N38</xm:sqref>
        </x14:conditionalFormatting>
        <x14:conditionalFormatting xmlns:xm="http://schemas.microsoft.com/office/excel/2006/main">
          <x14:cfRule type="expression" priority="26" id="{472EF9F1-2897-4A02-9391-0FEF8505B45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4A62032E-067F-4F67-8AB1-3AEDDCF410F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C37D1C9F-DC35-439E-BDF3-97AC45CA9C6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4A21F4AA-69E5-43F4-A378-0A6C42A6030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C970364-9D8C-41E9-8BF6-6EC9FC491A77}">
            <xm:f>'C:\Users\AnGav\Documents\wpro.jet.su@SSL\DavWWWRoot\PWA\common\dep\cib\DocLib1\Стандарт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1" id="{F0815A91-E57C-42B5-9819-83065BA07FF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F2BBA287-C60C-4802-B750-91AFC1AE008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15A36142-85A9-4799-99DC-25DFF635961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CE1D8CF-9609-48C9-AD87-1AF852A759A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ADCEDB13-37A1-4B81-8632-238B7D77D387}">
            <xm:f>'C:\Users\AnGav\Documents\wpro.jet.su@SSL\DavWWWRoot\PWA\common\dep\cib\DocLib1\Стандарт DevSecOps\Framework\[Тепловая_карта_оценки_зрелости_v4.1.xlsx]Heatmap'!#REF!&lt;=20</xm:f>
            <x14:dxf>
              <fill>
                <patternFill>
                  <bgColor rgb="FFFF7C80"/>
                </patternFill>
              </fill>
            </x14:dxf>
          </x14:cfRule>
          <xm:sqref>N35</xm:sqref>
        </x14:conditionalFormatting>
        <x14:conditionalFormatting xmlns:xm="http://schemas.microsoft.com/office/excel/2006/main">
          <x14:cfRule type="expression" priority="11" id="{3E0B57BD-1931-4E1A-94A5-896C108AC57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 id="{F3FBC9E3-89A7-47D0-B50F-AC387B89BDA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 id="{2891D249-88F8-47E2-94B6-2C2780A66ED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 id="{DC06EE8A-48D9-47AC-A94C-B7A4C9723E36}">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 id="{6519C8C7-ABDE-4B95-9A99-64536CCCFEBB}">
            <xm:f>'C:\Users\AnGav\Documents\wpro.jet.su@SSL\DavWWWRoot\PWA\common\dep\cib\DocLib1\Стандарт DevSecOps\Framework\[Тепловая_карта_оценки_зрелости_v4.1.xlsx]Heatmap'!#REF!&lt;=20</xm:f>
            <x14:dxf>
              <fill>
                <patternFill>
                  <bgColor rgb="FFFF7C80"/>
                </patternFill>
              </fill>
            </x14:dxf>
          </x14:cfRule>
          <xm:sqref>E67</xm:sqref>
        </x14:conditionalFormatting>
        <x14:conditionalFormatting xmlns:xm="http://schemas.microsoft.com/office/excel/2006/main">
          <x14:cfRule type="expression" priority="6" id="{0CFAAAC9-00B6-4ADA-95AD-B6082775FD2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C8AD184F-D026-4432-A23C-6F838800FEB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DBAD0F0D-3C35-44AF-B759-1D002CBD634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CC978C70-D728-42C4-A0F6-111BFDB0F9B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5D967BCE-1A1C-44E6-9017-99AC7887A61B}">
            <xm:f>'C:\Users\AnGav\Documents\wpro.jet.su@SSL\DavWWWRoot\PWA\common\dep\cib\DocLib1\Стандарт DevSecOps\Framework\[Тепловая_карта_оценки_зрелости_v4.1.xlsx]Heatmap'!#REF!&lt;=20</xm:f>
            <x14:dxf>
              <fill>
                <patternFill>
                  <bgColor rgb="FFFF7C80"/>
                </patternFill>
              </fill>
            </x14:dxf>
          </x14:cfRule>
          <xm:sqref>N67</xm:sqref>
        </x14:conditionalFormatting>
        <x14:conditionalFormatting xmlns:xm="http://schemas.microsoft.com/office/excel/2006/main">
          <x14:cfRule type="expression" priority="1" id="{78895ED6-3252-43B6-A994-94C25D5E1EA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1FB98A76-0413-4871-B690-CF3D9527314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9DC90117-B14D-4D45-B2C3-BB5A8E1DB52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99120CC6-31F2-4988-A4B3-9F9F5873F125}">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08F32684-8594-4A5F-AD7F-EC03F7B34A9A}">
            <xm:f>'C:\Users\AnGav\Documents\wpro.jet.su@SSL\DavWWWRoot\PWA\common\dep\cib\DocLib1\Стандарт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1:O43"/>
  <sheetViews>
    <sheetView zoomScale="70" zoomScaleNormal="70" workbookViewId="0">
      <selection activeCell="E41" sqref="E41"/>
    </sheetView>
  </sheetViews>
  <sheetFormatPr defaultColWidth="8.81640625" defaultRowHeight="14.5" x14ac:dyDescent="0.35"/>
  <cols>
    <col min="1" max="2" width="8.81640625" style="3"/>
    <col min="3" max="3" width="52.08984375" style="164" bestFit="1" customWidth="1"/>
    <col min="4" max="15" width="17.08984375" style="3" customWidth="1"/>
    <col min="16" max="16384" width="8.81640625" style="3"/>
  </cols>
  <sheetData>
    <row r="1" spans="2:15" x14ac:dyDescent="0.35">
      <c r="B1" s="92"/>
      <c r="C1" s="26"/>
    </row>
    <row r="2" spans="2:15" x14ac:dyDescent="0.35">
      <c r="B2" s="360" t="s">
        <v>817</v>
      </c>
      <c r="C2" s="360" t="s">
        <v>1102</v>
      </c>
      <c r="D2" s="358" t="s">
        <v>2183</v>
      </c>
      <c r="E2" s="358"/>
      <c r="F2" s="358"/>
      <c r="G2" s="358"/>
      <c r="H2" s="359" t="s">
        <v>2184</v>
      </c>
      <c r="I2" s="359"/>
      <c r="J2" s="359"/>
      <c r="K2" s="359"/>
      <c r="L2" s="358" t="s">
        <v>2185</v>
      </c>
      <c r="M2" s="358"/>
      <c r="N2" s="358"/>
      <c r="O2" s="358"/>
    </row>
    <row r="3" spans="2:15" x14ac:dyDescent="0.35">
      <c r="B3" s="360"/>
      <c r="C3" s="360"/>
      <c r="D3" s="168" t="s">
        <v>1103</v>
      </c>
      <c r="E3" s="168" t="s">
        <v>1104</v>
      </c>
      <c r="F3" s="168" t="s">
        <v>1105</v>
      </c>
      <c r="G3" s="168" t="s">
        <v>1106</v>
      </c>
      <c r="H3" s="168" t="s">
        <v>1107</v>
      </c>
      <c r="I3" s="168" t="s">
        <v>1104</v>
      </c>
      <c r="J3" s="168" t="s">
        <v>1105</v>
      </c>
      <c r="K3" s="168" t="s">
        <v>1106</v>
      </c>
      <c r="L3" s="168" t="s">
        <v>1103</v>
      </c>
      <c r="M3" s="168" t="s">
        <v>1104</v>
      </c>
      <c r="N3" s="168" t="s">
        <v>1105</v>
      </c>
      <c r="O3" s="168" t="s">
        <v>1106</v>
      </c>
    </row>
    <row r="4" spans="2:15" x14ac:dyDescent="0.35">
      <c r="B4" s="363" t="s">
        <v>826</v>
      </c>
      <c r="C4" s="104" t="str">
        <f>Heatmap!G3</f>
        <v>Контроль использования сторонних компонентов</v>
      </c>
      <c r="D4" s="168"/>
      <c r="E4" s="168"/>
      <c r="F4" s="359" t="s">
        <v>1108</v>
      </c>
      <c r="G4" s="359"/>
      <c r="H4" s="32"/>
      <c r="I4" s="32"/>
      <c r="J4" s="32"/>
      <c r="K4" s="32"/>
      <c r="L4" s="32"/>
      <c r="M4" s="2"/>
      <c r="N4" s="2"/>
      <c r="O4" s="2"/>
    </row>
    <row r="5" spans="2:15" x14ac:dyDescent="0.35">
      <c r="B5" s="363"/>
      <c r="C5" s="104" t="str">
        <f>Heatmap!G4</f>
        <v>Управление артефактами</v>
      </c>
      <c r="D5" s="168"/>
      <c r="E5" s="168"/>
      <c r="F5" s="359"/>
      <c r="G5" s="359"/>
      <c r="H5" s="32"/>
      <c r="I5" s="32"/>
      <c r="J5" s="32"/>
      <c r="K5" s="32"/>
      <c r="L5" s="32"/>
      <c r="M5" s="2"/>
      <c r="N5" s="2"/>
      <c r="O5" s="2"/>
    </row>
    <row r="6" spans="2:15" x14ac:dyDescent="0.35">
      <c r="B6" s="363"/>
      <c r="C6" s="104" t="str">
        <f>Heatmap!G5</f>
        <v>Защита рабочих мест разработчика</v>
      </c>
      <c r="D6" s="32"/>
      <c r="E6" s="32"/>
      <c r="F6" s="168"/>
      <c r="G6" s="168"/>
      <c r="H6" s="32"/>
      <c r="I6" s="32"/>
      <c r="J6" s="359" t="s">
        <v>1109</v>
      </c>
      <c r="K6" s="359"/>
      <c r="L6" s="359"/>
      <c r="M6" s="2"/>
      <c r="N6" s="2"/>
      <c r="O6" s="2"/>
    </row>
    <row r="7" spans="2:15" ht="29.25" customHeight="1" x14ac:dyDescent="0.35">
      <c r="B7" s="363"/>
      <c r="C7" s="104" t="str">
        <f>Heatmap!G6</f>
        <v>Защита секретов</v>
      </c>
      <c r="D7" s="32"/>
      <c r="E7" s="32"/>
      <c r="F7" s="32"/>
      <c r="G7" s="168"/>
      <c r="H7" s="359" t="s">
        <v>1110</v>
      </c>
      <c r="I7" s="359"/>
      <c r="J7" s="32"/>
      <c r="K7" s="32"/>
      <c r="L7" s="32"/>
      <c r="M7" s="2"/>
      <c r="N7" s="2"/>
      <c r="O7" s="2"/>
    </row>
    <row r="8" spans="2:15" ht="57" customHeight="1" x14ac:dyDescent="0.35">
      <c r="B8" s="363"/>
      <c r="C8" s="104" t="str">
        <f>Heatmap!G7</f>
        <v>Защита Build-среды</v>
      </c>
      <c r="D8" s="359" t="s">
        <v>1111</v>
      </c>
      <c r="E8" s="359"/>
      <c r="F8" s="32"/>
      <c r="G8" s="32"/>
      <c r="H8" s="32"/>
      <c r="I8" s="32"/>
      <c r="J8" s="32"/>
      <c r="K8" s="32"/>
      <c r="L8" s="32"/>
      <c r="M8" s="2"/>
      <c r="N8" s="2"/>
      <c r="O8" s="2"/>
    </row>
    <row r="9" spans="2:15" x14ac:dyDescent="0.35">
      <c r="B9" s="363"/>
      <c r="C9" s="104" t="str">
        <f>Heatmap!G8</f>
        <v>Защита source code management (SCM)</v>
      </c>
      <c r="D9" s="359" t="s">
        <v>1112</v>
      </c>
      <c r="E9" s="359"/>
      <c r="F9" s="32"/>
      <c r="G9" s="32"/>
      <c r="H9" s="32"/>
      <c r="I9" s="32"/>
      <c r="J9" s="32"/>
      <c r="K9" s="32"/>
      <c r="L9" s="32"/>
      <c r="M9" s="2"/>
      <c r="N9" s="2"/>
      <c r="O9" s="2"/>
    </row>
    <row r="10" spans="2:15" x14ac:dyDescent="0.35">
      <c r="B10" s="363"/>
      <c r="C10" s="104" t="str">
        <f>Heatmap!G9</f>
        <v>Контроль внесения изменений в исходный код</v>
      </c>
      <c r="D10" s="359" t="s">
        <v>1113</v>
      </c>
      <c r="E10" s="359"/>
      <c r="F10" s="32"/>
      <c r="G10" s="32"/>
      <c r="H10" s="32"/>
      <c r="I10" s="32"/>
      <c r="J10" s="32"/>
      <c r="K10" s="32"/>
      <c r="L10" s="32"/>
      <c r="M10" s="2"/>
      <c r="N10" s="2"/>
      <c r="O10" s="2"/>
    </row>
    <row r="11" spans="2:15" ht="43.5" customHeight="1" x14ac:dyDescent="0.35">
      <c r="B11" s="363"/>
      <c r="C11" s="104" t="str">
        <f>Heatmap!G10</f>
        <v>Защита конвейера сборки</v>
      </c>
      <c r="D11" s="359" t="s">
        <v>1114</v>
      </c>
      <c r="E11" s="359"/>
      <c r="F11" s="32"/>
      <c r="G11" s="32"/>
      <c r="H11" s="32"/>
      <c r="I11" s="32"/>
      <c r="J11" s="32"/>
      <c r="K11" s="32"/>
      <c r="L11" s="32"/>
      <c r="M11" s="2"/>
      <c r="N11" s="2"/>
      <c r="O11" s="2"/>
    </row>
    <row r="12" spans="2:15" ht="43.5" customHeight="1" x14ac:dyDescent="0.35">
      <c r="B12" s="363"/>
      <c r="C12" s="104" t="str">
        <f>Heatmap!G11</f>
        <v>Безопасность заказной разработки</v>
      </c>
      <c r="D12" s="32"/>
      <c r="E12" s="32"/>
      <c r="F12" s="32"/>
      <c r="G12" s="32"/>
      <c r="H12" s="32"/>
      <c r="I12" s="32"/>
      <c r="J12" s="32"/>
      <c r="K12" s="32"/>
      <c r="L12" s="32"/>
      <c r="M12" s="2"/>
      <c r="N12" s="2"/>
      <c r="O12" s="2"/>
    </row>
    <row r="13" spans="2:15" x14ac:dyDescent="0.35">
      <c r="B13" s="363"/>
      <c r="C13" s="104" t="str">
        <f>Heatmap!G12</f>
        <v>Статический анализ (SAST)</v>
      </c>
      <c r="D13" s="32"/>
      <c r="E13" s="168"/>
      <c r="F13" s="359" t="s">
        <v>1115</v>
      </c>
      <c r="G13" s="359"/>
      <c r="H13" s="32"/>
      <c r="I13" s="32"/>
      <c r="J13" s="32"/>
      <c r="K13" s="32"/>
      <c r="L13" s="32"/>
      <c r="M13" s="2"/>
      <c r="N13" s="2"/>
      <c r="O13" s="2"/>
    </row>
    <row r="14" spans="2:15" x14ac:dyDescent="0.35">
      <c r="B14" s="363"/>
      <c r="C14" s="104" t="str">
        <f>Heatmap!G13</f>
        <v>Композиционный анализ (SCA)</v>
      </c>
      <c r="D14" s="32"/>
      <c r="E14" s="168"/>
      <c r="F14" s="359" t="s">
        <v>1116</v>
      </c>
      <c r="G14" s="359"/>
      <c r="H14" s="32"/>
      <c r="I14" s="32"/>
      <c r="J14" s="32"/>
      <c r="K14" s="32"/>
      <c r="L14" s="32"/>
      <c r="M14" s="2"/>
      <c r="N14" s="2"/>
      <c r="O14" s="2"/>
    </row>
    <row r="15" spans="2:15" ht="54" customHeight="1" x14ac:dyDescent="0.35">
      <c r="B15" s="363"/>
      <c r="C15" s="104" t="str">
        <f>Heatmap!G14</f>
        <v>Анализ образов контейнеров</v>
      </c>
      <c r="D15" s="32"/>
      <c r="E15" s="359" t="s">
        <v>1117</v>
      </c>
      <c r="F15" s="359"/>
      <c r="G15" s="32"/>
      <c r="H15" s="32"/>
      <c r="I15" s="32"/>
      <c r="J15" s="32"/>
      <c r="K15" s="32"/>
      <c r="L15" s="32"/>
      <c r="M15" s="2"/>
      <c r="N15" s="2"/>
      <c r="O15" s="2"/>
    </row>
    <row r="16" spans="2:15" ht="43.5" x14ac:dyDescent="0.35">
      <c r="B16" s="363"/>
      <c r="C16" s="104" t="str">
        <f>Heatmap!G15</f>
        <v>Идентификация секретов</v>
      </c>
      <c r="D16" s="32"/>
      <c r="E16" s="32"/>
      <c r="F16" s="168" t="s">
        <v>1134</v>
      </c>
      <c r="G16" s="32"/>
      <c r="H16" s="32"/>
      <c r="I16" s="32"/>
      <c r="J16" s="32"/>
      <c r="K16" s="32"/>
      <c r="L16" s="32"/>
      <c r="M16" s="2"/>
      <c r="N16" s="2"/>
      <c r="O16" s="2"/>
    </row>
    <row r="17" spans="2:15" ht="45" customHeight="1" x14ac:dyDescent="0.35">
      <c r="B17" s="363"/>
      <c r="C17" s="104" t="str">
        <f>Heatmap!G16</f>
        <v>Контроль безопасности Dockerfile’ов</v>
      </c>
      <c r="D17" s="32"/>
      <c r="E17" s="359" t="s">
        <v>1118</v>
      </c>
      <c r="F17" s="359"/>
      <c r="G17" s="32"/>
      <c r="H17" s="32"/>
      <c r="I17" s="32"/>
      <c r="J17" s="32"/>
      <c r="K17" s="32"/>
      <c r="L17" s="32"/>
      <c r="M17" s="2"/>
      <c r="N17" s="2"/>
      <c r="O17" s="2"/>
    </row>
    <row r="18" spans="2:15" ht="29" x14ac:dyDescent="0.35">
      <c r="B18" s="363"/>
      <c r="C18" s="104" t="str">
        <f>Heatmap!G17</f>
        <v>Динамический анализ приложений (DAST) в PREPROD среде</v>
      </c>
      <c r="D18" s="32"/>
      <c r="E18" s="32"/>
      <c r="F18" s="32"/>
      <c r="G18" s="32"/>
      <c r="H18" s="359" t="s">
        <v>1119</v>
      </c>
      <c r="I18" s="359"/>
      <c r="J18" s="32"/>
      <c r="K18" s="32"/>
      <c r="L18" s="32"/>
      <c r="M18" s="2"/>
      <c r="N18" s="2"/>
      <c r="O18" s="2"/>
    </row>
    <row r="19" spans="2:15" ht="29" x14ac:dyDescent="0.35">
      <c r="B19" s="363"/>
      <c r="C19" s="104" t="str">
        <f>Heatmap!G18</f>
        <v>Тестирование на проникновение перед внедрением приложений в продуктив</v>
      </c>
      <c r="D19" s="32"/>
      <c r="E19" s="32"/>
      <c r="F19" s="32"/>
      <c r="G19" s="32"/>
      <c r="H19" s="359" t="s">
        <v>1120</v>
      </c>
      <c r="I19" s="359"/>
      <c r="J19" s="32"/>
      <c r="K19" s="32"/>
      <c r="L19" s="32"/>
      <c r="M19" s="2"/>
      <c r="N19" s="2"/>
      <c r="O19" s="2"/>
    </row>
    <row r="20" spans="2:15" ht="28.5" customHeight="1" x14ac:dyDescent="0.35">
      <c r="B20" s="363"/>
      <c r="C20" s="104" t="str">
        <f>Heatmap!G19</f>
        <v>Функциональное ИБ-тестирование</v>
      </c>
      <c r="D20" s="32"/>
      <c r="E20" s="32"/>
      <c r="F20" s="359" t="s">
        <v>1121</v>
      </c>
      <c r="G20" s="359"/>
      <c r="H20" s="32"/>
      <c r="I20" s="32"/>
      <c r="J20" s="32"/>
      <c r="K20" s="32"/>
      <c r="L20" s="32"/>
      <c r="M20" s="2"/>
      <c r="N20" s="2"/>
      <c r="O20" s="2"/>
    </row>
    <row r="21" spans="2:15" ht="43.5" customHeight="1" x14ac:dyDescent="0.35">
      <c r="B21" s="363"/>
      <c r="C21" s="104" t="str">
        <f>Heatmap!G20</f>
        <v>Контроль безопасности манифестов (k8s, terraform и т.д.)</v>
      </c>
      <c r="D21" s="32"/>
      <c r="E21" s="359" t="s">
        <v>1118</v>
      </c>
      <c r="F21" s="359"/>
      <c r="G21" s="32"/>
      <c r="H21" s="32"/>
      <c r="I21" s="32"/>
      <c r="J21" s="32"/>
      <c r="K21" s="32"/>
      <c r="L21" s="32"/>
      <c r="M21" s="2"/>
      <c r="N21" s="2"/>
      <c r="O21" s="2"/>
    </row>
    <row r="22" spans="2:15" ht="43.5" customHeight="1" x14ac:dyDescent="0.35">
      <c r="B22" s="363"/>
      <c r="C22" s="104" t="str">
        <f>Heatmap!G21</f>
        <v>Анализ инфраструктуры PREPROD среды на уязвимости</v>
      </c>
      <c r="D22" s="32"/>
      <c r="E22" s="32"/>
      <c r="F22" s="32"/>
      <c r="G22" s="32"/>
      <c r="H22" s="32"/>
      <c r="I22" s="32"/>
      <c r="J22" s="32"/>
      <c r="K22" s="32"/>
      <c r="L22" s="32"/>
      <c r="M22" s="2"/>
      <c r="N22" s="2"/>
      <c r="O22" s="2"/>
    </row>
    <row r="23" spans="2:15" ht="29.25" customHeight="1" x14ac:dyDescent="0.35">
      <c r="B23" s="363"/>
      <c r="C23" s="104" t="str">
        <f>Heatmap!G22</f>
        <v>Управление секретами</v>
      </c>
      <c r="D23" s="32"/>
      <c r="E23" s="32"/>
      <c r="F23" s="32"/>
      <c r="G23" s="168"/>
      <c r="H23" s="359" t="s">
        <v>1122</v>
      </c>
      <c r="I23" s="359"/>
      <c r="J23" s="32"/>
      <c r="K23" s="32"/>
      <c r="L23" s="32"/>
      <c r="M23" s="2"/>
      <c r="N23" s="2"/>
      <c r="O23" s="2"/>
    </row>
    <row r="24" spans="2:15" ht="29.25" customHeight="1" x14ac:dyDescent="0.35">
      <c r="B24" s="363"/>
      <c r="C24" s="104" t="str">
        <f>Heatmap!G23</f>
        <v>Динамический анализ приложений (DAST) в продуктивной среде</v>
      </c>
      <c r="D24" s="32"/>
      <c r="E24" s="32"/>
      <c r="F24" s="32"/>
      <c r="G24" s="168"/>
      <c r="H24" s="168"/>
      <c r="I24" s="168"/>
      <c r="J24" s="32"/>
      <c r="K24" s="32"/>
      <c r="L24" s="32"/>
      <c r="M24" s="2"/>
      <c r="N24" s="2"/>
      <c r="O24" s="2"/>
    </row>
    <row r="25" spans="2:15" ht="42" customHeight="1" x14ac:dyDescent="0.35">
      <c r="B25" s="363"/>
      <c r="C25" s="104" t="str">
        <f>Heatmap!G24</f>
        <v>Тестирование на проникновение продуктивной среды</v>
      </c>
      <c r="D25" s="359" t="s">
        <v>1123</v>
      </c>
      <c r="E25" s="359"/>
      <c r="F25" s="32"/>
      <c r="G25" s="32"/>
      <c r="H25" s="32"/>
      <c r="I25" s="32"/>
      <c r="J25" s="32"/>
      <c r="K25" s="32"/>
      <c r="L25" s="32"/>
      <c r="M25" s="2"/>
      <c r="N25" s="2"/>
      <c r="O25" s="2"/>
    </row>
    <row r="26" spans="2:15" ht="42" customHeight="1" x14ac:dyDescent="0.35">
      <c r="B26" s="363"/>
      <c r="C26" s="104" t="str">
        <f>Heatmap!G25</f>
        <v>Управление изменениями инфраструктуры и доступом к ней</v>
      </c>
      <c r="D26" s="359" t="s">
        <v>1123</v>
      </c>
      <c r="E26" s="359"/>
      <c r="F26" s="359" t="s">
        <v>1124</v>
      </c>
      <c r="G26" s="359"/>
      <c r="H26" s="359"/>
      <c r="I26" s="32"/>
      <c r="J26" s="32"/>
      <c r="K26" s="359" t="s">
        <v>1125</v>
      </c>
      <c r="L26" s="359"/>
      <c r="M26" s="2"/>
      <c r="N26" s="2"/>
      <c r="O26" s="2"/>
    </row>
    <row r="27" spans="2:15" x14ac:dyDescent="0.35">
      <c r="B27" s="363"/>
      <c r="C27" s="104" t="str">
        <f>Heatmap!G26</f>
        <v>Контроль сетевого трафика (L4-L7)</v>
      </c>
      <c r="D27" s="32"/>
      <c r="E27" s="32"/>
      <c r="F27" s="359" t="s">
        <v>1124</v>
      </c>
      <c r="G27" s="359"/>
      <c r="H27" s="359"/>
      <c r="I27" s="32"/>
      <c r="J27" s="32"/>
      <c r="K27" s="359" t="s">
        <v>1126</v>
      </c>
      <c r="L27" s="359"/>
      <c r="M27" s="2"/>
      <c r="N27" s="2"/>
      <c r="O27" s="2"/>
    </row>
    <row r="28" spans="2:15" x14ac:dyDescent="0.35">
      <c r="B28" s="363"/>
      <c r="C28" s="104" t="str">
        <f>Heatmap!G27</f>
        <v>Контроль выполняемых и процессов и их прав доступа</v>
      </c>
      <c r="D28" s="32"/>
      <c r="E28" s="32"/>
      <c r="F28" s="32"/>
      <c r="G28" s="32"/>
      <c r="H28" s="32"/>
      <c r="I28" s="32"/>
      <c r="J28" s="32"/>
      <c r="K28" s="32"/>
      <c r="L28" s="32"/>
      <c r="M28" s="2"/>
      <c r="N28" s="2"/>
      <c r="O28" s="2"/>
    </row>
    <row r="29" spans="2:15" ht="43.5" customHeight="1" x14ac:dyDescent="0.35">
      <c r="B29" s="363"/>
      <c r="C29" s="104" t="str">
        <f>Heatmap!G28</f>
        <v>Анализ инфраструктуры PROD среды на уязвимости</v>
      </c>
      <c r="D29" s="32"/>
      <c r="E29" s="32"/>
      <c r="F29" s="32"/>
      <c r="G29" s="359" t="s">
        <v>1127</v>
      </c>
      <c r="H29" s="359"/>
      <c r="I29" s="32"/>
      <c r="J29" s="32"/>
      <c r="K29" s="32"/>
      <c r="L29" s="32"/>
      <c r="M29" s="2"/>
      <c r="N29" s="2"/>
      <c r="O29" s="2"/>
    </row>
    <row r="30" spans="2:15" x14ac:dyDescent="0.35">
      <c r="B30" s="363"/>
      <c r="C30" s="104" t="str">
        <f>Heatmap!G29</f>
        <v>Анализ событий информационной безопасности</v>
      </c>
      <c r="D30" s="32"/>
      <c r="E30" s="32"/>
      <c r="F30" s="32"/>
      <c r="G30" s="2"/>
      <c r="H30" s="2"/>
      <c r="I30" s="32"/>
      <c r="J30" s="32"/>
      <c r="K30" s="32"/>
      <c r="L30" s="32"/>
      <c r="M30" s="2"/>
      <c r="N30" s="2"/>
      <c r="O30" s="2"/>
    </row>
    <row r="31" spans="2:15" ht="29.25" customHeight="1" x14ac:dyDescent="0.35">
      <c r="B31" s="361" t="s">
        <v>883</v>
      </c>
      <c r="C31" s="104" t="str">
        <f>Heatmap!G30</f>
        <v>Обучение специалистов</v>
      </c>
      <c r="D31" s="32"/>
      <c r="E31" s="32"/>
      <c r="F31" s="359" t="s">
        <v>1128</v>
      </c>
      <c r="G31" s="359"/>
      <c r="H31" s="32"/>
      <c r="I31" s="32"/>
      <c r="J31" s="32"/>
      <c r="K31" s="32"/>
      <c r="L31" s="32"/>
      <c r="M31" s="2"/>
      <c r="N31" s="2"/>
      <c r="O31" s="2"/>
    </row>
    <row r="32" spans="2:15" x14ac:dyDescent="0.35">
      <c r="B32" s="361"/>
      <c r="C32" s="104" t="str">
        <f>Heatmap!G31</f>
        <v>Управление базой знаний DSO</v>
      </c>
      <c r="D32" s="32"/>
      <c r="E32" s="32"/>
      <c r="F32" s="32"/>
      <c r="G32" s="32"/>
      <c r="H32" s="32"/>
      <c r="I32" s="32"/>
      <c r="J32" s="32"/>
      <c r="K32" s="32"/>
      <c r="L32" s="32"/>
      <c r="M32" s="2"/>
      <c r="N32" s="2"/>
      <c r="O32" s="2"/>
    </row>
    <row r="33" spans="2:15" ht="32.25" customHeight="1" x14ac:dyDescent="0.35">
      <c r="B33" s="361"/>
      <c r="C33" s="104" t="str">
        <f>Heatmap!G32</f>
        <v>Оценка критичности приложений и моделирование угроз</v>
      </c>
      <c r="D33" s="32"/>
      <c r="E33" s="168"/>
      <c r="F33" s="168"/>
      <c r="G33" s="32"/>
      <c r="H33" s="32"/>
      <c r="I33" s="32"/>
      <c r="J33" s="359" t="s">
        <v>1129</v>
      </c>
      <c r="K33" s="359"/>
      <c r="L33" s="32"/>
      <c r="M33" s="2"/>
      <c r="N33" s="2"/>
      <c r="O33" s="2"/>
    </row>
    <row r="34" spans="2:15" ht="57" customHeight="1" x14ac:dyDescent="0.35">
      <c r="B34" s="361"/>
      <c r="C34" s="104" t="str">
        <f>Heatmap!G33</f>
        <v>Определение требований ИБ, предъявляемых к ПО</v>
      </c>
      <c r="D34" s="2"/>
      <c r="E34" s="2"/>
      <c r="F34" s="2"/>
      <c r="G34" s="362" t="s">
        <v>1130</v>
      </c>
      <c r="H34" s="362"/>
      <c r="I34" s="2"/>
      <c r="J34" s="2"/>
      <c r="K34" s="2"/>
      <c r="L34" s="2"/>
      <c r="M34" s="2"/>
      <c r="N34" s="2"/>
      <c r="O34" s="2"/>
    </row>
    <row r="35" spans="2:15" x14ac:dyDescent="0.35">
      <c r="B35" s="361"/>
      <c r="C35" s="104" t="str">
        <f>Heatmap!G34</f>
        <v>Контроль выполнения требований ИБ</v>
      </c>
      <c r="D35" s="2"/>
      <c r="E35" s="2"/>
      <c r="F35" s="2"/>
      <c r="G35" s="2"/>
      <c r="H35" s="2"/>
      <c r="I35" s="2"/>
      <c r="J35" s="2"/>
      <c r="K35" s="2"/>
      <c r="L35" s="2"/>
      <c r="M35" s="2"/>
      <c r="N35" s="2"/>
      <c r="O35" s="2"/>
    </row>
    <row r="36" spans="2:15" ht="29" x14ac:dyDescent="0.35">
      <c r="B36" s="361"/>
      <c r="C36" s="104" t="str">
        <f>Heatmap!G35</f>
        <v>Разработка стандартов конфигураций разрабатываемого ПО</v>
      </c>
      <c r="D36" s="32"/>
      <c r="E36" s="32"/>
      <c r="F36" s="32"/>
      <c r="G36" s="32"/>
      <c r="H36" s="32"/>
      <c r="I36" s="32"/>
      <c r="J36" s="32"/>
      <c r="K36" s="32"/>
      <c r="L36" s="32"/>
      <c r="M36" s="2"/>
      <c r="N36" s="2"/>
      <c r="O36" s="2"/>
    </row>
    <row r="37" spans="2:15" ht="29" x14ac:dyDescent="0.35">
      <c r="B37" s="361"/>
      <c r="C37" s="104" t="str">
        <f>Heatmap!G36</f>
        <v>Разработка стандартов конфигураций для компонентов инфраструктуры</v>
      </c>
      <c r="D37" s="32"/>
      <c r="E37" s="2"/>
      <c r="F37" s="2"/>
      <c r="G37" s="2"/>
      <c r="H37" s="32"/>
      <c r="I37" s="32"/>
      <c r="J37" s="32"/>
      <c r="K37" s="32"/>
      <c r="L37" s="32"/>
      <c r="M37" s="2"/>
      <c r="N37" s="2"/>
      <c r="O37" s="2"/>
    </row>
    <row r="38" spans="2:15" ht="29.25" customHeight="1" x14ac:dyDescent="0.35">
      <c r="B38" s="361"/>
      <c r="C38" s="104" t="str">
        <f>Heatmap!G37</f>
        <v>Обработка дефектов ИБ</v>
      </c>
      <c r="D38" s="32"/>
      <c r="E38" s="359" t="s">
        <v>1131</v>
      </c>
      <c r="F38" s="359"/>
      <c r="G38" s="359"/>
      <c r="H38" s="2"/>
      <c r="I38" s="2"/>
      <c r="J38" s="32"/>
      <c r="K38" s="32"/>
      <c r="L38" s="32"/>
      <c r="M38" s="2"/>
      <c r="N38" s="2"/>
      <c r="O38" s="2"/>
    </row>
    <row r="39" spans="2:15" ht="57.75" customHeight="1" x14ac:dyDescent="0.35">
      <c r="B39" s="361"/>
      <c r="C39" s="104" t="str">
        <f>Heatmap!G38</f>
        <v>Консолидация дефектов ИБ</v>
      </c>
      <c r="D39" s="32"/>
      <c r="E39" s="359" t="s">
        <v>1131</v>
      </c>
      <c r="F39" s="359"/>
      <c r="G39" s="359"/>
      <c r="H39" s="359" t="s">
        <v>1132</v>
      </c>
      <c r="I39" s="359"/>
      <c r="J39" s="32"/>
      <c r="K39" s="32"/>
      <c r="L39" s="32"/>
      <c r="M39" s="2"/>
      <c r="N39" s="2"/>
      <c r="O39" s="2"/>
    </row>
    <row r="40" spans="2:15" x14ac:dyDescent="0.35">
      <c r="B40" s="361"/>
      <c r="C40" s="104" t="str">
        <f>Heatmap!G39</f>
        <v>Управление набором метрик ИБ</v>
      </c>
      <c r="D40" s="32"/>
      <c r="E40" s="32"/>
      <c r="F40" s="32"/>
      <c r="G40" s="32"/>
      <c r="H40" s="32"/>
      <c r="I40" s="32"/>
      <c r="J40" s="32"/>
      <c r="K40" s="32"/>
      <c r="L40" s="32"/>
      <c r="M40" s="2"/>
      <c r="N40" s="2"/>
      <c r="O40" s="2"/>
    </row>
    <row r="41" spans="2:15" ht="30" customHeight="1" x14ac:dyDescent="0.35">
      <c r="B41" s="361"/>
      <c r="C41" s="104" t="str">
        <f>Heatmap!G40</f>
        <v>Контроль исполнения метрик</v>
      </c>
      <c r="D41" s="32"/>
      <c r="E41" s="32"/>
      <c r="F41" s="32"/>
      <c r="G41" s="32"/>
      <c r="H41" s="2"/>
      <c r="I41" s="2"/>
      <c r="J41" s="2"/>
      <c r="K41" s="32"/>
      <c r="L41" s="32"/>
      <c r="M41" s="2"/>
      <c r="N41" s="2"/>
      <c r="O41" s="2"/>
    </row>
    <row r="42" spans="2:15" x14ac:dyDescent="0.35">
      <c r="B42" s="361"/>
      <c r="C42" s="104" t="str">
        <f>Heatmap!G41</f>
        <v>Security Champions</v>
      </c>
      <c r="D42" s="32"/>
      <c r="E42" s="32"/>
      <c r="F42" s="32"/>
      <c r="G42" s="32"/>
      <c r="H42" s="359" t="s">
        <v>1133</v>
      </c>
      <c r="I42" s="359"/>
      <c r="J42" s="359"/>
      <c r="K42" s="32"/>
      <c r="L42" s="32"/>
      <c r="M42" s="2"/>
      <c r="N42" s="2"/>
      <c r="O42" s="2"/>
    </row>
    <row r="43" spans="2:15" x14ac:dyDescent="0.35">
      <c r="B43" s="361"/>
      <c r="C43" s="104" t="str">
        <f>Heatmap!G42</f>
        <v>Разграничение ролей процесса DSO</v>
      </c>
      <c r="D43" s="2"/>
      <c r="E43" s="2"/>
      <c r="F43" s="2"/>
      <c r="G43" s="2"/>
      <c r="H43" s="2"/>
      <c r="I43" s="2"/>
      <c r="J43" s="2"/>
      <c r="K43" s="2"/>
      <c r="L43" s="2"/>
      <c r="M43" s="2"/>
      <c r="N43" s="2"/>
      <c r="O43" s="2"/>
    </row>
  </sheetData>
  <mergeCells count="37">
    <mergeCell ref="B31:B43"/>
    <mergeCell ref="E39:G39"/>
    <mergeCell ref="G29:H29"/>
    <mergeCell ref="F31:G31"/>
    <mergeCell ref="J33:K33"/>
    <mergeCell ref="G34:H34"/>
    <mergeCell ref="E38:G38"/>
    <mergeCell ref="H39:I39"/>
    <mergeCell ref="H42:J42"/>
    <mergeCell ref="B4:B30"/>
    <mergeCell ref="F4:G5"/>
    <mergeCell ref="J6:L6"/>
    <mergeCell ref="H7:I7"/>
    <mergeCell ref="D8:E8"/>
    <mergeCell ref="D25:E25"/>
    <mergeCell ref="D26:E26"/>
    <mergeCell ref="F26:H26"/>
    <mergeCell ref="K26:L26"/>
    <mergeCell ref="F27:H27"/>
    <mergeCell ref="K27:L27"/>
    <mergeCell ref="H23:I23"/>
    <mergeCell ref="L2:O2"/>
    <mergeCell ref="E21:F21"/>
    <mergeCell ref="B2:B3"/>
    <mergeCell ref="C2:C3"/>
    <mergeCell ref="D2:G2"/>
    <mergeCell ref="H2:K2"/>
    <mergeCell ref="E15:F15"/>
    <mergeCell ref="E17:F17"/>
    <mergeCell ref="H18:I18"/>
    <mergeCell ref="H19:I19"/>
    <mergeCell ref="F20:G20"/>
    <mergeCell ref="D9:E9"/>
    <mergeCell ref="D10:E10"/>
    <mergeCell ref="D11:E11"/>
    <mergeCell ref="F13:G13"/>
    <mergeCell ref="F14:G1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C371"/>
  <sheetViews>
    <sheetView zoomScale="85" zoomScaleNormal="85" workbookViewId="0">
      <pane ySplit="2" topLeftCell="A230" activePane="bottomLeft" state="frozen"/>
      <selection pane="bottomLeft" activeCell="B27" sqref="B27"/>
    </sheetView>
  </sheetViews>
  <sheetFormatPr defaultColWidth="8.54296875" defaultRowHeight="14.5" outlineLevelRow="1" x14ac:dyDescent="0.35"/>
  <cols>
    <col min="1" max="1" width="65.36328125" customWidth="1"/>
    <col min="2" max="2" width="120.54296875" customWidth="1"/>
    <col min="3" max="3" width="49.81640625" customWidth="1"/>
  </cols>
  <sheetData>
    <row r="1" spans="1:3" ht="27.5" x14ac:dyDescent="0.35">
      <c r="A1" s="374" t="s">
        <v>2904</v>
      </c>
      <c r="B1" s="375"/>
      <c r="C1" s="376"/>
    </row>
    <row r="2" spans="1:3" ht="21" x14ac:dyDescent="0.5">
      <c r="A2" s="264" t="s">
        <v>1135</v>
      </c>
      <c r="B2" s="102" t="s">
        <v>1136</v>
      </c>
      <c r="C2" s="265" t="s">
        <v>0</v>
      </c>
    </row>
    <row r="3" spans="1:3" ht="30" x14ac:dyDescent="0.35">
      <c r="A3" s="266" t="s">
        <v>1137</v>
      </c>
      <c r="B3" s="267"/>
      <c r="C3" s="172"/>
    </row>
    <row r="4" spans="1:3" ht="15.5" hidden="1" outlineLevel="1" x14ac:dyDescent="0.35">
      <c r="A4" s="268"/>
      <c r="B4" s="269" t="s">
        <v>1138</v>
      </c>
      <c r="C4" s="172"/>
    </row>
    <row r="5" spans="1:3" ht="15.5" hidden="1" outlineLevel="1" x14ac:dyDescent="0.35">
      <c r="A5" s="268"/>
      <c r="B5" s="269" t="s">
        <v>1139</v>
      </c>
      <c r="C5" s="172"/>
    </row>
    <row r="6" spans="1:3" ht="15.5" hidden="1" outlineLevel="1" x14ac:dyDescent="0.35">
      <c r="A6" s="268"/>
      <c r="B6" s="269" t="s">
        <v>1140</v>
      </c>
      <c r="C6" s="172"/>
    </row>
    <row r="7" spans="1:3" ht="30" collapsed="1" x14ac:dyDescent="0.35">
      <c r="A7" s="266" t="s">
        <v>1141</v>
      </c>
      <c r="B7" s="267"/>
      <c r="C7" s="172"/>
    </row>
    <row r="8" spans="1:3" ht="15.5" hidden="1" outlineLevel="1" x14ac:dyDescent="0.35">
      <c r="A8" s="268"/>
      <c r="B8" s="269" t="s">
        <v>1142</v>
      </c>
      <c r="C8" s="172"/>
    </row>
    <row r="9" spans="1:3" ht="15.5" hidden="1" outlineLevel="1" x14ac:dyDescent="0.35">
      <c r="A9" s="268"/>
      <c r="B9" s="269" t="s">
        <v>1143</v>
      </c>
      <c r="C9" s="172"/>
    </row>
    <row r="10" spans="1:3" ht="15.5" hidden="1" outlineLevel="1" x14ac:dyDescent="0.35">
      <c r="A10" s="268"/>
      <c r="B10" s="269" t="s">
        <v>1144</v>
      </c>
      <c r="C10" s="172"/>
    </row>
    <row r="11" spans="1:3" ht="15.5" hidden="1" outlineLevel="1" x14ac:dyDescent="0.35">
      <c r="A11" s="268"/>
      <c r="B11" s="269" t="s">
        <v>1145</v>
      </c>
      <c r="C11" s="172"/>
    </row>
    <row r="12" spans="1:3" ht="15.5" hidden="1" outlineLevel="1" x14ac:dyDescent="0.35">
      <c r="A12" s="268"/>
      <c r="B12" s="269" t="s">
        <v>1146</v>
      </c>
      <c r="C12" s="172"/>
    </row>
    <row r="13" spans="1:3" ht="15.5" hidden="1" outlineLevel="1" x14ac:dyDescent="0.35">
      <c r="A13" s="268"/>
      <c r="B13" s="269" t="s">
        <v>1147</v>
      </c>
      <c r="C13" s="172"/>
    </row>
    <row r="14" spans="1:3" ht="15.5" hidden="1" outlineLevel="1" x14ac:dyDescent="0.35">
      <c r="A14" s="268"/>
      <c r="B14" s="269" t="s">
        <v>1148</v>
      </c>
      <c r="C14" s="172"/>
    </row>
    <row r="15" spans="1:3" ht="15.5" hidden="1" outlineLevel="1" x14ac:dyDescent="0.35">
      <c r="A15" s="268"/>
      <c r="B15" s="269" t="s">
        <v>1149</v>
      </c>
      <c r="C15" s="172"/>
    </row>
    <row r="16" spans="1:3" ht="15.5" hidden="1" outlineLevel="1" x14ac:dyDescent="0.35">
      <c r="A16" s="268"/>
      <c r="B16" s="269" t="s">
        <v>1150</v>
      </c>
      <c r="C16" s="172"/>
    </row>
    <row r="17" spans="1:3" ht="15.5" hidden="1" outlineLevel="1" x14ac:dyDescent="0.35">
      <c r="A17" s="268"/>
      <c r="B17" s="269" t="s">
        <v>1151</v>
      </c>
      <c r="C17" s="172"/>
    </row>
    <row r="18" spans="1:3" ht="15.5" hidden="1" outlineLevel="1" x14ac:dyDescent="0.35">
      <c r="A18" s="268"/>
      <c r="B18" s="269" t="s">
        <v>1152</v>
      </c>
      <c r="C18" s="172"/>
    </row>
    <row r="19" spans="1:3" ht="15.5" hidden="1" outlineLevel="1" x14ac:dyDescent="0.35">
      <c r="A19" s="268"/>
      <c r="B19" s="269" t="s">
        <v>1153</v>
      </c>
      <c r="C19" s="172"/>
    </row>
    <row r="20" spans="1:3" ht="15.5" hidden="1" outlineLevel="1" x14ac:dyDescent="0.35">
      <c r="A20" s="268"/>
      <c r="B20" s="269" t="s">
        <v>1154</v>
      </c>
      <c r="C20" s="172"/>
    </row>
    <row r="21" spans="1:3" ht="15.5" hidden="1" outlineLevel="1" x14ac:dyDescent="0.35">
      <c r="A21" s="268"/>
      <c r="B21" s="269" t="s">
        <v>1155</v>
      </c>
      <c r="C21" s="172"/>
    </row>
    <row r="22" spans="1:3" ht="15.5" hidden="1" outlineLevel="1" x14ac:dyDescent="0.35">
      <c r="A22" s="268"/>
      <c r="B22" s="269" t="s">
        <v>1156</v>
      </c>
      <c r="C22" s="172"/>
    </row>
    <row r="23" spans="1:3" ht="15.5" hidden="1" outlineLevel="1" x14ac:dyDescent="0.35">
      <c r="A23" s="268"/>
      <c r="B23" s="269" t="s">
        <v>1157</v>
      </c>
      <c r="C23" s="172"/>
    </row>
    <row r="24" spans="1:3" ht="15.5" hidden="1" outlineLevel="1" x14ac:dyDescent="0.35">
      <c r="A24" s="268"/>
      <c r="B24" s="269" t="s">
        <v>1158</v>
      </c>
      <c r="C24" s="172"/>
    </row>
    <row r="25" spans="1:3" ht="15.5" hidden="1" outlineLevel="1" x14ac:dyDescent="0.35">
      <c r="A25" s="268"/>
      <c r="B25" s="269" t="s">
        <v>1159</v>
      </c>
      <c r="C25" s="172"/>
    </row>
    <row r="26" spans="1:3" ht="30" collapsed="1" x14ac:dyDescent="0.35">
      <c r="A26" s="266" t="s">
        <v>1160</v>
      </c>
      <c r="B26" s="267"/>
      <c r="C26" s="172"/>
    </row>
    <row r="27" spans="1:3" ht="15.5" hidden="1" outlineLevel="1" x14ac:dyDescent="0.35">
      <c r="A27" s="268"/>
      <c r="B27" s="269" t="s">
        <v>1142</v>
      </c>
      <c r="C27" s="172"/>
    </row>
    <row r="28" spans="1:3" ht="15.5" hidden="1" outlineLevel="1" x14ac:dyDescent="0.35">
      <c r="A28" s="268"/>
      <c r="B28" s="269" t="s">
        <v>1143</v>
      </c>
      <c r="C28" s="172"/>
    </row>
    <row r="29" spans="1:3" ht="15.5" hidden="1" outlineLevel="1" x14ac:dyDescent="0.35">
      <c r="A29" s="268"/>
      <c r="B29" s="269" t="s">
        <v>1144</v>
      </c>
      <c r="C29" s="172"/>
    </row>
    <row r="30" spans="1:3" ht="15.5" hidden="1" outlineLevel="1" x14ac:dyDescent="0.35">
      <c r="A30" s="268"/>
      <c r="B30" s="269" t="s">
        <v>1161</v>
      </c>
      <c r="C30" s="172"/>
    </row>
    <row r="31" spans="1:3" ht="15.5" hidden="1" outlineLevel="1" x14ac:dyDescent="0.35">
      <c r="A31" s="268"/>
      <c r="B31" s="269" t="s">
        <v>1162</v>
      </c>
      <c r="C31" s="172"/>
    </row>
    <row r="32" spans="1:3" ht="15.5" hidden="1" outlineLevel="1" x14ac:dyDescent="0.35">
      <c r="A32" s="268"/>
      <c r="B32" s="269" t="s">
        <v>1163</v>
      </c>
      <c r="C32" s="172"/>
    </row>
    <row r="33" spans="1:3" ht="15.5" hidden="1" outlineLevel="1" x14ac:dyDescent="0.35">
      <c r="A33" s="268"/>
      <c r="B33" s="269" t="s">
        <v>1164</v>
      </c>
      <c r="C33" s="172"/>
    </row>
    <row r="34" spans="1:3" ht="15.5" hidden="1" outlineLevel="1" x14ac:dyDescent="0.35">
      <c r="A34" s="268"/>
      <c r="B34" s="269" t="s">
        <v>1165</v>
      </c>
      <c r="C34" s="172"/>
    </row>
    <row r="35" spans="1:3" ht="15.5" hidden="1" outlineLevel="1" x14ac:dyDescent="0.35">
      <c r="A35" s="268"/>
      <c r="B35" s="269" t="s">
        <v>1166</v>
      </c>
      <c r="C35" s="172"/>
    </row>
    <row r="36" spans="1:3" ht="15.5" hidden="1" outlineLevel="1" x14ac:dyDescent="0.35">
      <c r="A36" s="268"/>
      <c r="B36" s="269" t="s">
        <v>1167</v>
      </c>
      <c r="C36" s="172"/>
    </row>
    <row r="37" spans="1:3" ht="15.5" hidden="1" outlineLevel="1" x14ac:dyDescent="0.35">
      <c r="A37" s="268"/>
      <c r="B37" s="269" t="s">
        <v>1168</v>
      </c>
      <c r="C37" s="172"/>
    </row>
    <row r="38" spans="1:3" ht="15.5" hidden="1" outlineLevel="1" x14ac:dyDescent="0.35">
      <c r="A38" s="268"/>
      <c r="B38" s="269" t="s">
        <v>1169</v>
      </c>
      <c r="C38" s="172"/>
    </row>
    <row r="39" spans="1:3" ht="15.5" hidden="1" outlineLevel="1" x14ac:dyDescent="0.35">
      <c r="A39" s="268"/>
      <c r="B39" s="269" t="s">
        <v>1170</v>
      </c>
      <c r="C39" s="172"/>
    </row>
    <row r="40" spans="1:3" ht="15.5" hidden="1" outlineLevel="1" x14ac:dyDescent="0.35">
      <c r="A40" s="268"/>
      <c r="B40" s="269" t="s">
        <v>1171</v>
      </c>
      <c r="C40" s="172"/>
    </row>
    <row r="41" spans="1:3" ht="15.5" hidden="1" outlineLevel="1" x14ac:dyDescent="0.35">
      <c r="A41" s="268"/>
      <c r="B41" s="269" t="s">
        <v>1172</v>
      </c>
      <c r="C41" s="172"/>
    </row>
    <row r="42" spans="1:3" ht="15.5" hidden="1" outlineLevel="1" x14ac:dyDescent="0.35">
      <c r="A42" s="268"/>
      <c r="B42" s="269" t="s">
        <v>1173</v>
      </c>
      <c r="C42" s="172"/>
    </row>
    <row r="43" spans="1:3" ht="15.5" hidden="1" outlineLevel="1" x14ac:dyDescent="0.35">
      <c r="A43" s="268"/>
      <c r="B43" s="269" t="s">
        <v>1174</v>
      </c>
      <c r="C43" s="172"/>
    </row>
    <row r="44" spans="1:3" ht="15.5" hidden="1" outlineLevel="1" x14ac:dyDescent="0.35">
      <c r="A44" s="268"/>
      <c r="B44" s="269" t="s">
        <v>1175</v>
      </c>
      <c r="C44" s="172"/>
    </row>
    <row r="45" spans="1:3" ht="15.5" hidden="1" outlineLevel="1" x14ac:dyDescent="0.35">
      <c r="A45" s="268"/>
      <c r="B45" s="269" t="s">
        <v>1176</v>
      </c>
      <c r="C45" s="172"/>
    </row>
    <row r="46" spans="1:3" ht="15.5" hidden="1" outlineLevel="1" x14ac:dyDescent="0.35">
      <c r="A46" s="268"/>
      <c r="B46" s="269" t="s">
        <v>1177</v>
      </c>
      <c r="C46" s="172"/>
    </row>
    <row r="47" spans="1:3" ht="15.5" hidden="1" outlineLevel="1" x14ac:dyDescent="0.35">
      <c r="A47" s="268"/>
      <c r="B47" s="269" t="s">
        <v>1178</v>
      </c>
      <c r="C47" s="172"/>
    </row>
    <row r="48" spans="1:3" ht="15.5" hidden="1" outlineLevel="1" x14ac:dyDescent="0.35">
      <c r="A48" s="268"/>
      <c r="B48" s="269" t="s">
        <v>1179</v>
      </c>
      <c r="C48" s="172"/>
    </row>
    <row r="49" spans="1:3" ht="15.5" hidden="1" outlineLevel="1" x14ac:dyDescent="0.35">
      <c r="A49" s="268"/>
      <c r="B49" s="269" t="s">
        <v>1180</v>
      </c>
      <c r="C49" s="172"/>
    </row>
    <row r="50" spans="1:3" ht="15.5" hidden="1" outlineLevel="1" x14ac:dyDescent="0.35">
      <c r="A50" s="268"/>
      <c r="B50" s="269" t="s">
        <v>1181</v>
      </c>
      <c r="C50" s="172"/>
    </row>
    <row r="51" spans="1:3" ht="15.5" hidden="1" outlineLevel="1" x14ac:dyDescent="0.35">
      <c r="A51" s="268"/>
      <c r="B51" s="269" t="s">
        <v>1182</v>
      </c>
      <c r="C51" s="172"/>
    </row>
    <row r="52" spans="1:3" ht="15.5" hidden="1" outlineLevel="1" x14ac:dyDescent="0.35">
      <c r="A52" s="268"/>
      <c r="B52" s="269" t="s">
        <v>1183</v>
      </c>
      <c r="C52" s="172"/>
    </row>
    <row r="53" spans="1:3" ht="15.5" hidden="1" outlineLevel="1" x14ac:dyDescent="0.35">
      <c r="A53" s="268"/>
      <c r="B53" s="269" t="s">
        <v>1184</v>
      </c>
      <c r="C53" s="172"/>
    </row>
    <row r="54" spans="1:3" ht="15.5" hidden="1" outlineLevel="1" x14ac:dyDescent="0.35">
      <c r="A54" s="268"/>
      <c r="B54" s="269" t="s">
        <v>1185</v>
      </c>
      <c r="C54" s="172"/>
    </row>
    <row r="55" spans="1:3" ht="30" collapsed="1" x14ac:dyDescent="0.35">
      <c r="A55" s="266" t="s">
        <v>1186</v>
      </c>
      <c r="B55" s="267"/>
      <c r="C55" s="172"/>
    </row>
    <row r="56" spans="1:3" ht="15.5" hidden="1" outlineLevel="1" x14ac:dyDescent="0.35">
      <c r="A56" s="268"/>
      <c r="B56" s="269" t="s">
        <v>1142</v>
      </c>
      <c r="C56" s="172"/>
    </row>
    <row r="57" spans="1:3" ht="15.5" hidden="1" outlineLevel="1" x14ac:dyDescent="0.35">
      <c r="A57" s="268"/>
      <c r="B57" s="269" t="s">
        <v>1143</v>
      </c>
      <c r="C57" s="172"/>
    </row>
    <row r="58" spans="1:3" ht="15.5" hidden="1" outlineLevel="1" x14ac:dyDescent="0.35">
      <c r="A58" s="268"/>
      <c r="B58" s="269" t="s">
        <v>1144</v>
      </c>
      <c r="C58" s="172"/>
    </row>
    <row r="59" spans="1:3" ht="15.5" hidden="1" outlineLevel="1" x14ac:dyDescent="0.35">
      <c r="A59" s="268"/>
      <c r="B59" s="269" t="s">
        <v>1187</v>
      </c>
      <c r="C59" s="172"/>
    </row>
    <row r="60" spans="1:3" ht="15.5" hidden="1" outlineLevel="1" x14ac:dyDescent="0.35">
      <c r="A60" s="268"/>
      <c r="B60" s="269" t="s">
        <v>1188</v>
      </c>
      <c r="C60" s="172"/>
    </row>
    <row r="61" spans="1:3" ht="31" hidden="1" outlineLevel="1" x14ac:dyDescent="0.35">
      <c r="A61" s="268"/>
      <c r="B61" s="269" t="s">
        <v>1189</v>
      </c>
      <c r="C61" s="172"/>
    </row>
    <row r="62" spans="1:3" ht="15.5" hidden="1" outlineLevel="1" x14ac:dyDescent="0.35">
      <c r="A62" s="268"/>
      <c r="B62" s="269" t="s">
        <v>1190</v>
      </c>
      <c r="C62" s="172"/>
    </row>
    <row r="63" spans="1:3" ht="31" hidden="1" outlineLevel="1" x14ac:dyDescent="0.35">
      <c r="A63" s="268"/>
      <c r="B63" s="269" t="s">
        <v>1191</v>
      </c>
      <c r="C63" s="172"/>
    </row>
    <row r="64" spans="1:3" ht="45" collapsed="1" x14ac:dyDescent="0.35">
      <c r="A64" s="266" t="s">
        <v>1192</v>
      </c>
      <c r="B64" s="267"/>
      <c r="C64" s="172"/>
    </row>
    <row r="65" spans="1:3" ht="15.5" hidden="1" outlineLevel="1" x14ac:dyDescent="0.35">
      <c r="A65" s="268"/>
      <c r="B65" s="269" t="s">
        <v>1193</v>
      </c>
      <c r="C65" s="172"/>
    </row>
    <row r="66" spans="1:3" ht="15.5" hidden="1" outlineLevel="1" x14ac:dyDescent="0.35">
      <c r="A66" s="268"/>
      <c r="B66" s="269" t="s">
        <v>1194</v>
      </c>
      <c r="C66" s="172"/>
    </row>
    <row r="67" spans="1:3" ht="15.5" hidden="1" outlineLevel="1" x14ac:dyDescent="0.35">
      <c r="A67" s="268"/>
      <c r="B67" s="269" t="s">
        <v>1195</v>
      </c>
      <c r="C67" s="172"/>
    </row>
    <row r="68" spans="1:3" ht="15.5" hidden="1" outlineLevel="1" x14ac:dyDescent="0.35">
      <c r="A68" s="268"/>
      <c r="B68" s="269" t="s">
        <v>1196</v>
      </c>
      <c r="C68" s="172"/>
    </row>
    <row r="69" spans="1:3" ht="15.5" hidden="1" outlineLevel="1" x14ac:dyDescent="0.35">
      <c r="A69" s="268"/>
      <c r="B69" s="269" t="s">
        <v>1197</v>
      </c>
      <c r="C69" s="172"/>
    </row>
    <row r="70" spans="1:3" ht="15.5" hidden="1" outlineLevel="1" x14ac:dyDescent="0.35">
      <c r="A70" s="268"/>
      <c r="B70" s="269" t="s">
        <v>1198</v>
      </c>
      <c r="C70" s="172"/>
    </row>
    <row r="71" spans="1:3" ht="15.5" hidden="1" outlineLevel="1" x14ac:dyDescent="0.35">
      <c r="A71" s="268"/>
      <c r="B71" s="269" t="s">
        <v>1199</v>
      </c>
      <c r="C71" s="172"/>
    </row>
    <row r="72" spans="1:3" ht="15.5" hidden="1" outlineLevel="1" x14ac:dyDescent="0.35">
      <c r="A72" s="268"/>
      <c r="B72" s="269" t="s">
        <v>1200</v>
      </c>
      <c r="C72" s="172"/>
    </row>
    <row r="73" spans="1:3" ht="15.5" hidden="1" outlineLevel="1" x14ac:dyDescent="0.35">
      <c r="A73" s="268"/>
      <c r="B73" s="269" t="s">
        <v>1201</v>
      </c>
      <c r="C73" s="172"/>
    </row>
    <row r="74" spans="1:3" ht="15.5" hidden="1" outlineLevel="1" x14ac:dyDescent="0.35">
      <c r="A74" s="268"/>
      <c r="B74" s="269" t="s">
        <v>1202</v>
      </c>
      <c r="C74" s="172"/>
    </row>
    <row r="75" spans="1:3" ht="15.5" hidden="1" outlineLevel="1" x14ac:dyDescent="0.35">
      <c r="A75" s="268"/>
      <c r="B75" s="269" t="s">
        <v>1203</v>
      </c>
      <c r="C75" s="172"/>
    </row>
    <row r="76" spans="1:3" ht="15.5" hidden="1" outlineLevel="1" x14ac:dyDescent="0.35">
      <c r="A76" s="268"/>
      <c r="B76" s="269" t="s">
        <v>1204</v>
      </c>
      <c r="C76" s="172"/>
    </row>
    <row r="77" spans="1:3" ht="15.5" hidden="1" outlineLevel="1" x14ac:dyDescent="0.35">
      <c r="A77" s="268"/>
      <c r="B77" s="269" t="s">
        <v>1205</v>
      </c>
      <c r="C77" s="172"/>
    </row>
    <row r="78" spans="1:3" ht="15.5" hidden="1" outlineLevel="1" x14ac:dyDescent="0.35">
      <c r="A78" s="268"/>
      <c r="B78" s="269" t="s">
        <v>1206</v>
      </c>
      <c r="C78" s="172"/>
    </row>
    <row r="79" spans="1:3" ht="15.5" hidden="1" outlineLevel="1" x14ac:dyDescent="0.35">
      <c r="A79" s="268"/>
      <c r="B79" s="269" t="s">
        <v>1207</v>
      </c>
      <c r="C79" s="172"/>
    </row>
    <row r="80" spans="1:3" ht="15.5" hidden="1" outlineLevel="1" x14ac:dyDescent="0.35">
      <c r="A80" s="268"/>
      <c r="B80" s="269" t="s">
        <v>1208</v>
      </c>
      <c r="C80" s="172"/>
    </row>
    <row r="81" spans="1:3" ht="15.5" hidden="1" outlineLevel="1" x14ac:dyDescent="0.35">
      <c r="A81" s="268"/>
      <c r="B81" s="269" t="s">
        <v>1209</v>
      </c>
      <c r="C81" s="172"/>
    </row>
    <row r="82" spans="1:3" ht="15.5" hidden="1" outlineLevel="1" x14ac:dyDescent="0.35">
      <c r="A82" s="268"/>
      <c r="B82" s="269" t="s">
        <v>1210</v>
      </c>
      <c r="C82" s="172"/>
    </row>
    <row r="83" spans="1:3" ht="15.5" hidden="1" outlineLevel="1" x14ac:dyDescent="0.35">
      <c r="A83" s="268"/>
      <c r="B83" s="269" t="s">
        <v>1211</v>
      </c>
      <c r="C83" s="172"/>
    </row>
    <row r="84" spans="1:3" ht="15.5" hidden="1" outlineLevel="1" x14ac:dyDescent="0.35">
      <c r="A84" s="268"/>
      <c r="B84" s="269" t="s">
        <v>1212</v>
      </c>
      <c r="C84" s="172"/>
    </row>
    <row r="85" spans="1:3" ht="15.5" hidden="1" outlineLevel="1" x14ac:dyDescent="0.35">
      <c r="A85" s="268"/>
      <c r="B85" s="269" t="s">
        <v>1213</v>
      </c>
      <c r="C85" s="172"/>
    </row>
    <row r="86" spans="1:3" ht="15.5" hidden="1" outlineLevel="1" x14ac:dyDescent="0.35">
      <c r="A86" s="268"/>
      <c r="B86" s="269" t="s">
        <v>1214</v>
      </c>
      <c r="C86" s="172"/>
    </row>
    <row r="87" spans="1:3" ht="15.5" hidden="1" outlineLevel="1" x14ac:dyDescent="0.35">
      <c r="A87" s="268"/>
      <c r="B87" s="269" t="s">
        <v>1215</v>
      </c>
      <c r="C87" s="172"/>
    </row>
    <row r="88" spans="1:3" ht="30" collapsed="1" x14ac:dyDescent="0.35">
      <c r="A88" s="266" t="s">
        <v>1216</v>
      </c>
      <c r="B88" s="267"/>
      <c r="C88" s="172"/>
    </row>
    <row r="89" spans="1:3" ht="15.5" hidden="1" outlineLevel="1" x14ac:dyDescent="0.35">
      <c r="A89" s="268"/>
      <c r="B89" s="269" t="s">
        <v>1142</v>
      </c>
      <c r="C89" s="172"/>
    </row>
    <row r="90" spans="1:3" ht="15.5" hidden="1" outlineLevel="1" x14ac:dyDescent="0.35">
      <c r="A90" s="268"/>
      <c r="B90" s="269" t="s">
        <v>1143</v>
      </c>
      <c r="C90" s="172"/>
    </row>
    <row r="91" spans="1:3" ht="15.5" hidden="1" outlineLevel="1" x14ac:dyDescent="0.35">
      <c r="A91" s="268"/>
      <c r="B91" s="269" t="s">
        <v>1144</v>
      </c>
      <c r="C91" s="172"/>
    </row>
    <row r="92" spans="1:3" ht="15.5" hidden="1" outlineLevel="1" x14ac:dyDescent="0.35">
      <c r="A92" s="268"/>
      <c r="B92" s="269" t="s">
        <v>1217</v>
      </c>
      <c r="C92" s="172"/>
    </row>
    <row r="93" spans="1:3" ht="15.5" hidden="1" outlineLevel="1" x14ac:dyDescent="0.35">
      <c r="A93" s="268"/>
      <c r="B93" s="269" t="s">
        <v>1218</v>
      </c>
      <c r="C93" s="172"/>
    </row>
    <row r="94" spans="1:3" ht="15.5" hidden="1" outlineLevel="1" x14ac:dyDescent="0.35">
      <c r="A94" s="268"/>
      <c r="B94" s="269" t="s">
        <v>1219</v>
      </c>
      <c r="C94" s="172"/>
    </row>
    <row r="95" spans="1:3" ht="15.5" hidden="1" outlineLevel="1" x14ac:dyDescent="0.35">
      <c r="A95" s="268"/>
      <c r="B95" s="269" t="s">
        <v>1220</v>
      </c>
      <c r="C95" s="172"/>
    </row>
    <row r="96" spans="1:3" ht="15.5" hidden="1" outlineLevel="1" x14ac:dyDescent="0.35">
      <c r="A96" s="268"/>
      <c r="B96" s="269" t="s">
        <v>1221</v>
      </c>
      <c r="C96" s="172"/>
    </row>
    <row r="97" spans="1:3" ht="15.5" hidden="1" outlineLevel="1" x14ac:dyDescent="0.35">
      <c r="A97" s="268"/>
      <c r="B97" s="269" t="s">
        <v>1222</v>
      </c>
      <c r="C97" s="172"/>
    </row>
    <row r="98" spans="1:3" ht="15.5" hidden="1" outlineLevel="1" x14ac:dyDescent="0.35">
      <c r="A98" s="268"/>
      <c r="B98" s="269" t="s">
        <v>1223</v>
      </c>
      <c r="C98" s="172"/>
    </row>
    <row r="99" spans="1:3" ht="31" hidden="1" outlineLevel="1" x14ac:dyDescent="0.35">
      <c r="A99" s="268"/>
      <c r="B99" s="269" t="s">
        <v>1224</v>
      </c>
      <c r="C99" s="172"/>
    </row>
    <row r="100" spans="1:3" ht="15.5" hidden="1" outlineLevel="1" x14ac:dyDescent="0.35">
      <c r="A100" s="268"/>
      <c r="B100" s="269" t="s">
        <v>1225</v>
      </c>
      <c r="C100" s="172"/>
    </row>
    <row r="101" spans="1:3" ht="15.5" hidden="1" outlineLevel="1" x14ac:dyDescent="0.35">
      <c r="A101" s="268"/>
      <c r="B101" s="269" t="s">
        <v>1226</v>
      </c>
      <c r="C101" s="172"/>
    </row>
    <row r="102" spans="1:3" ht="15.5" hidden="1" outlineLevel="1" x14ac:dyDescent="0.35">
      <c r="A102" s="268"/>
      <c r="B102" s="269" t="s">
        <v>1227</v>
      </c>
      <c r="C102" s="172"/>
    </row>
    <row r="103" spans="1:3" ht="15.5" hidden="1" outlineLevel="1" x14ac:dyDescent="0.35">
      <c r="A103" s="268"/>
      <c r="B103" s="269" t="s">
        <v>1228</v>
      </c>
      <c r="C103" s="172"/>
    </row>
    <row r="104" spans="1:3" ht="15.5" hidden="1" outlineLevel="1" x14ac:dyDescent="0.35">
      <c r="A104" s="268"/>
      <c r="B104" s="269" t="s">
        <v>1229</v>
      </c>
      <c r="C104" s="172"/>
    </row>
    <row r="105" spans="1:3" ht="15.5" hidden="1" outlineLevel="1" x14ac:dyDescent="0.35">
      <c r="A105" s="268"/>
      <c r="B105" s="269" t="s">
        <v>1230</v>
      </c>
      <c r="C105" s="172"/>
    </row>
    <row r="106" spans="1:3" ht="15.5" hidden="1" outlineLevel="1" x14ac:dyDescent="0.35">
      <c r="A106" s="268"/>
      <c r="B106" s="269" t="s">
        <v>1231</v>
      </c>
      <c r="C106" s="172"/>
    </row>
    <row r="107" spans="1:3" ht="15.5" hidden="1" outlineLevel="1" x14ac:dyDescent="0.35">
      <c r="A107" s="268"/>
      <c r="B107" s="269" t="s">
        <v>1232</v>
      </c>
      <c r="C107" s="172"/>
    </row>
    <row r="108" spans="1:3" ht="15.5" hidden="1" outlineLevel="1" x14ac:dyDescent="0.35">
      <c r="A108" s="268"/>
      <c r="B108" s="269" t="s">
        <v>1233</v>
      </c>
      <c r="C108" s="172"/>
    </row>
    <row r="109" spans="1:3" ht="15.5" hidden="1" outlineLevel="1" x14ac:dyDescent="0.35">
      <c r="A109" s="268"/>
      <c r="B109" s="269" t="s">
        <v>1234</v>
      </c>
      <c r="C109" s="172"/>
    </row>
    <row r="110" spans="1:3" ht="15.5" hidden="1" outlineLevel="1" x14ac:dyDescent="0.35">
      <c r="A110" s="268"/>
      <c r="B110" s="269" t="s">
        <v>1235</v>
      </c>
      <c r="C110" s="172"/>
    </row>
    <row r="111" spans="1:3" ht="15.5" hidden="1" outlineLevel="1" x14ac:dyDescent="0.35">
      <c r="A111" s="268"/>
      <c r="B111" s="269" t="s">
        <v>1236</v>
      </c>
      <c r="C111" s="172"/>
    </row>
    <row r="112" spans="1:3" ht="15" collapsed="1" x14ac:dyDescent="0.35">
      <c r="A112" s="266" t="s">
        <v>1237</v>
      </c>
      <c r="B112" s="267"/>
      <c r="C112" s="172"/>
    </row>
    <row r="113" spans="1:3" ht="15.5" hidden="1" outlineLevel="1" x14ac:dyDescent="0.35">
      <c r="A113" s="268"/>
      <c r="B113" s="269" t="s">
        <v>1142</v>
      </c>
      <c r="C113" s="172"/>
    </row>
    <row r="114" spans="1:3" ht="15.5" hidden="1" outlineLevel="1" x14ac:dyDescent="0.35">
      <c r="A114" s="268"/>
      <c r="B114" s="269" t="s">
        <v>1143</v>
      </c>
      <c r="C114" s="172"/>
    </row>
    <row r="115" spans="1:3" ht="15.5" hidden="1" outlineLevel="1" x14ac:dyDescent="0.35">
      <c r="A115" s="268"/>
      <c r="B115" s="269" t="s">
        <v>1144</v>
      </c>
      <c r="C115" s="172"/>
    </row>
    <row r="116" spans="1:3" ht="15.5" hidden="1" outlineLevel="1" x14ac:dyDescent="0.35">
      <c r="A116" s="268"/>
      <c r="B116" s="270" t="s">
        <v>1238</v>
      </c>
      <c r="C116" s="172"/>
    </row>
    <row r="117" spans="1:3" ht="15.5" hidden="1" outlineLevel="1" x14ac:dyDescent="0.35">
      <c r="A117" s="268"/>
      <c r="B117" s="270" t="s">
        <v>1239</v>
      </c>
      <c r="C117" s="172"/>
    </row>
    <row r="118" spans="1:3" ht="15.5" hidden="1" outlineLevel="1" x14ac:dyDescent="0.35">
      <c r="A118" s="268"/>
      <c r="B118" s="270" t="s">
        <v>1240</v>
      </c>
      <c r="C118" s="172"/>
    </row>
    <row r="119" spans="1:3" ht="15.5" hidden="1" outlineLevel="1" x14ac:dyDescent="0.35">
      <c r="A119" s="268"/>
      <c r="B119" s="270" t="s">
        <v>1241</v>
      </c>
      <c r="C119" s="172"/>
    </row>
    <row r="120" spans="1:3" ht="15.5" hidden="1" outlineLevel="1" x14ac:dyDescent="0.35">
      <c r="A120" s="268"/>
      <c r="B120" s="270" t="s">
        <v>1242</v>
      </c>
      <c r="C120" s="172"/>
    </row>
    <row r="121" spans="1:3" ht="15.5" hidden="1" outlineLevel="1" x14ac:dyDescent="0.35">
      <c r="A121" s="268"/>
      <c r="B121" s="270" t="s">
        <v>1243</v>
      </c>
      <c r="C121" s="172"/>
    </row>
    <row r="122" spans="1:3" ht="15.5" hidden="1" outlineLevel="1" x14ac:dyDescent="0.35">
      <c r="A122" s="268"/>
      <c r="B122" s="270" t="s">
        <v>1244</v>
      </c>
      <c r="C122" s="172"/>
    </row>
    <row r="123" spans="1:3" ht="15.5" hidden="1" outlineLevel="1" x14ac:dyDescent="0.35">
      <c r="A123" s="268"/>
      <c r="B123" s="270" t="s">
        <v>1245</v>
      </c>
      <c r="C123" s="172"/>
    </row>
    <row r="124" spans="1:3" ht="15.5" hidden="1" outlineLevel="1" x14ac:dyDescent="0.35">
      <c r="A124" s="268"/>
      <c r="B124" s="270" t="s">
        <v>1246</v>
      </c>
      <c r="C124" s="172"/>
    </row>
    <row r="125" spans="1:3" ht="15.5" hidden="1" outlineLevel="1" x14ac:dyDescent="0.35">
      <c r="A125" s="268"/>
      <c r="B125" s="270" t="s">
        <v>1247</v>
      </c>
      <c r="C125" s="172"/>
    </row>
    <row r="126" spans="1:3" ht="15.5" hidden="1" outlineLevel="1" x14ac:dyDescent="0.35">
      <c r="A126" s="268"/>
      <c r="B126" s="270" t="s">
        <v>1248</v>
      </c>
      <c r="C126" s="172"/>
    </row>
    <row r="127" spans="1:3" ht="15.5" hidden="1" outlineLevel="1" x14ac:dyDescent="0.35">
      <c r="A127" s="268"/>
      <c r="B127" s="270" t="s">
        <v>1249</v>
      </c>
      <c r="C127" s="172"/>
    </row>
    <row r="128" spans="1:3" ht="15.5" hidden="1" outlineLevel="1" x14ac:dyDescent="0.35">
      <c r="A128" s="268"/>
      <c r="B128" s="270" t="s">
        <v>1250</v>
      </c>
      <c r="C128" s="172"/>
    </row>
    <row r="129" spans="1:3" ht="15.5" hidden="1" outlineLevel="1" x14ac:dyDescent="0.35">
      <c r="A129" s="268"/>
      <c r="B129" s="270" t="s">
        <v>1251</v>
      </c>
      <c r="C129" s="172"/>
    </row>
    <row r="130" spans="1:3" ht="15.5" hidden="1" outlineLevel="1" x14ac:dyDescent="0.35">
      <c r="A130" s="268"/>
      <c r="B130" s="270" t="s">
        <v>1252</v>
      </c>
      <c r="C130" s="172"/>
    </row>
    <row r="131" spans="1:3" ht="15.5" hidden="1" outlineLevel="1" x14ac:dyDescent="0.35">
      <c r="A131" s="268"/>
      <c r="B131" s="270" t="s">
        <v>1253</v>
      </c>
      <c r="C131" s="172"/>
    </row>
    <row r="132" spans="1:3" ht="15.5" hidden="1" outlineLevel="1" x14ac:dyDescent="0.35">
      <c r="A132" s="268"/>
      <c r="B132" s="270" t="s">
        <v>1254</v>
      </c>
      <c r="C132" s="172"/>
    </row>
    <row r="133" spans="1:3" ht="15.5" hidden="1" outlineLevel="1" x14ac:dyDescent="0.35">
      <c r="A133" s="268"/>
      <c r="B133" s="270" t="s">
        <v>1255</v>
      </c>
      <c r="C133" s="172"/>
    </row>
    <row r="134" spans="1:3" ht="15.5" hidden="1" outlineLevel="1" x14ac:dyDescent="0.35">
      <c r="A134" s="268"/>
      <c r="B134" s="270" t="s">
        <v>1256</v>
      </c>
      <c r="C134" s="172"/>
    </row>
    <row r="135" spans="1:3" ht="15.5" hidden="1" outlineLevel="1" x14ac:dyDescent="0.35">
      <c r="A135" s="268"/>
      <c r="B135" s="270" t="s">
        <v>1257</v>
      </c>
      <c r="C135" s="172"/>
    </row>
    <row r="136" spans="1:3" ht="15.5" hidden="1" outlineLevel="1" x14ac:dyDescent="0.35">
      <c r="A136" s="268"/>
      <c r="B136" s="270" t="s">
        <v>1258</v>
      </c>
      <c r="C136" s="172"/>
    </row>
    <row r="137" spans="1:3" ht="15.5" hidden="1" outlineLevel="1" x14ac:dyDescent="0.35">
      <c r="A137" s="268"/>
      <c r="B137" s="270" t="s">
        <v>1259</v>
      </c>
      <c r="C137" s="172"/>
    </row>
    <row r="138" spans="1:3" ht="15.5" hidden="1" outlineLevel="1" x14ac:dyDescent="0.35">
      <c r="A138" s="268"/>
      <c r="B138" s="270" t="s">
        <v>1260</v>
      </c>
      <c r="C138" s="172"/>
    </row>
    <row r="139" spans="1:3" ht="15.5" hidden="1" outlineLevel="1" x14ac:dyDescent="0.35">
      <c r="A139" s="268"/>
      <c r="B139" s="270" t="s">
        <v>1261</v>
      </c>
      <c r="C139" s="172"/>
    </row>
    <row r="140" spans="1:3" ht="15.5" hidden="1" outlineLevel="1" x14ac:dyDescent="0.35">
      <c r="A140" s="268"/>
      <c r="B140" s="270" t="s">
        <v>1262</v>
      </c>
      <c r="C140" s="172"/>
    </row>
    <row r="141" spans="1:3" ht="15.5" hidden="1" outlineLevel="1" x14ac:dyDescent="0.35">
      <c r="A141" s="268"/>
      <c r="B141" s="270" t="s">
        <v>1263</v>
      </c>
      <c r="C141" s="172"/>
    </row>
    <row r="142" spans="1:3" ht="15.5" hidden="1" outlineLevel="1" x14ac:dyDescent="0.35">
      <c r="A142" s="268"/>
      <c r="B142" s="270" t="s">
        <v>1264</v>
      </c>
      <c r="C142" s="172"/>
    </row>
    <row r="143" spans="1:3" ht="15.5" hidden="1" outlineLevel="1" x14ac:dyDescent="0.35">
      <c r="A143" s="268"/>
      <c r="B143" s="270" t="s">
        <v>1265</v>
      </c>
      <c r="C143" s="172"/>
    </row>
    <row r="144" spans="1:3" ht="15.5" hidden="1" outlineLevel="1" x14ac:dyDescent="0.35">
      <c r="A144" s="268"/>
      <c r="B144" s="270" t="s">
        <v>1266</v>
      </c>
      <c r="C144" s="172"/>
    </row>
    <row r="145" spans="1:3" ht="15.5" hidden="1" outlineLevel="1" x14ac:dyDescent="0.35">
      <c r="A145" s="268"/>
      <c r="B145" s="270" t="s">
        <v>1267</v>
      </c>
      <c r="C145" s="172"/>
    </row>
    <row r="146" spans="1:3" ht="15.5" hidden="1" outlineLevel="1" x14ac:dyDescent="0.35">
      <c r="A146" s="268"/>
      <c r="B146" s="270" t="s">
        <v>1268</v>
      </c>
      <c r="C146" s="172"/>
    </row>
    <row r="147" spans="1:3" ht="15.5" hidden="1" outlineLevel="1" x14ac:dyDescent="0.35">
      <c r="A147" s="268"/>
      <c r="B147" s="270" t="s">
        <v>1269</v>
      </c>
      <c r="C147" s="172"/>
    </row>
    <row r="148" spans="1:3" ht="15.5" hidden="1" outlineLevel="1" x14ac:dyDescent="0.35">
      <c r="A148" s="268"/>
      <c r="B148" s="270" t="s">
        <v>1270</v>
      </c>
      <c r="C148" s="172"/>
    </row>
    <row r="149" spans="1:3" ht="15.5" hidden="1" outlineLevel="1" x14ac:dyDescent="0.35">
      <c r="A149" s="268"/>
      <c r="B149" s="270" t="s">
        <v>1271</v>
      </c>
      <c r="C149" s="172"/>
    </row>
    <row r="150" spans="1:3" ht="15.5" hidden="1" outlineLevel="1" x14ac:dyDescent="0.35">
      <c r="A150" s="268"/>
      <c r="B150" s="270" t="s">
        <v>1272</v>
      </c>
      <c r="C150" s="172"/>
    </row>
    <row r="151" spans="1:3" ht="15.5" hidden="1" outlineLevel="1" x14ac:dyDescent="0.35">
      <c r="A151" s="268"/>
      <c r="B151" s="270" t="s">
        <v>1273</v>
      </c>
      <c r="C151" s="172"/>
    </row>
    <row r="152" spans="1:3" ht="15.5" hidden="1" outlineLevel="1" x14ac:dyDescent="0.35">
      <c r="A152" s="268"/>
      <c r="B152" s="270" t="s">
        <v>1274</v>
      </c>
      <c r="C152" s="172"/>
    </row>
    <row r="153" spans="1:3" ht="15.5" hidden="1" outlineLevel="1" x14ac:dyDescent="0.35">
      <c r="A153" s="268"/>
      <c r="B153" s="270" t="s">
        <v>1275</v>
      </c>
      <c r="C153" s="172"/>
    </row>
    <row r="154" spans="1:3" ht="15.5" hidden="1" outlineLevel="1" x14ac:dyDescent="0.35">
      <c r="A154" s="268"/>
      <c r="B154" s="270" t="s">
        <v>1276</v>
      </c>
      <c r="C154" s="172"/>
    </row>
    <row r="155" spans="1:3" ht="15.5" hidden="1" outlineLevel="1" x14ac:dyDescent="0.35">
      <c r="A155" s="268"/>
      <c r="B155" s="270" t="s">
        <v>1277</v>
      </c>
      <c r="C155" s="172"/>
    </row>
    <row r="156" spans="1:3" ht="15.5" hidden="1" outlineLevel="1" x14ac:dyDescent="0.35">
      <c r="A156" s="268"/>
      <c r="B156" s="270" t="s">
        <v>1278</v>
      </c>
      <c r="C156" s="172"/>
    </row>
    <row r="157" spans="1:3" ht="15.5" hidden="1" outlineLevel="1" x14ac:dyDescent="0.35">
      <c r="A157" s="268"/>
      <c r="B157" s="270" t="s">
        <v>1279</v>
      </c>
      <c r="C157" s="172"/>
    </row>
    <row r="158" spans="1:3" ht="15.5" hidden="1" outlineLevel="1" x14ac:dyDescent="0.35">
      <c r="A158" s="268"/>
      <c r="B158" s="270" t="s">
        <v>1280</v>
      </c>
      <c r="C158" s="172"/>
    </row>
    <row r="159" spans="1:3" ht="15.5" hidden="1" outlineLevel="1" x14ac:dyDescent="0.35">
      <c r="A159" s="268"/>
      <c r="B159" s="270" t="s">
        <v>1281</v>
      </c>
      <c r="C159" s="172"/>
    </row>
    <row r="160" spans="1:3" ht="15.5" hidden="1" outlineLevel="1" x14ac:dyDescent="0.35">
      <c r="A160" s="268"/>
      <c r="B160" s="270" t="s">
        <v>1282</v>
      </c>
      <c r="C160" s="172"/>
    </row>
    <row r="161" spans="1:3" ht="15.5" hidden="1" outlineLevel="1" x14ac:dyDescent="0.35">
      <c r="A161" s="268"/>
      <c r="B161" s="270" t="s">
        <v>1283</v>
      </c>
      <c r="C161" s="172"/>
    </row>
    <row r="162" spans="1:3" ht="15.5" hidden="1" outlineLevel="1" x14ac:dyDescent="0.35">
      <c r="A162" s="268"/>
      <c r="B162" s="270" t="s">
        <v>1284</v>
      </c>
      <c r="C162" s="172"/>
    </row>
    <row r="163" spans="1:3" ht="15.5" hidden="1" outlineLevel="1" x14ac:dyDescent="0.35">
      <c r="A163" s="268"/>
      <c r="B163" s="270" t="s">
        <v>1285</v>
      </c>
      <c r="C163" s="172"/>
    </row>
    <row r="164" spans="1:3" ht="15.5" hidden="1" outlineLevel="1" x14ac:dyDescent="0.35">
      <c r="A164" s="268"/>
      <c r="B164" s="270" t="s">
        <v>1286</v>
      </c>
      <c r="C164" s="172"/>
    </row>
    <row r="165" spans="1:3" ht="15.5" hidden="1" outlineLevel="1" x14ac:dyDescent="0.35">
      <c r="A165" s="268"/>
      <c r="B165" s="270" t="s">
        <v>1287</v>
      </c>
      <c r="C165" s="172"/>
    </row>
    <row r="166" spans="1:3" ht="15.5" hidden="1" outlineLevel="1" x14ac:dyDescent="0.35">
      <c r="A166" s="268"/>
      <c r="B166" s="270" t="s">
        <v>1288</v>
      </c>
      <c r="C166" s="172"/>
    </row>
    <row r="167" spans="1:3" ht="15.5" hidden="1" outlineLevel="1" x14ac:dyDescent="0.35">
      <c r="A167" s="268"/>
      <c r="B167" s="270" t="s">
        <v>1289</v>
      </c>
      <c r="C167" s="172"/>
    </row>
    <row r="168" spans="1:3" ht="15.5" hidden="1" outlineLevel="1" x14ac:dyDescent="0.35">
      <c r="A168" s="268"/>
      <c r="B168" s="270" t="s">
        <v>1290</v>
      </c>
      <c r="C168" s="172"/>
    </row>
    <row r="169" spans="1:3" ht="15.5" hidden="1" outlineLevel="1" x14ac:dyDescent="0.35">
      <c r="A169" s="268"/>
      <c r="B169" s="270" t="s">
        <v>1291</v>
      </c>
      <c r="C169" s="172"/>
    </row>
    <row r="170" spans="1:3" ht="15.5" hidden="1" outlineLevel="1" x14ac:dyDescent="0.35">
      <c r="A170" s="268"/>
      <c r="B170" s="270" t="s">
        <v>1292</v>
      </c>
      <c r="C170" s="172"/>
    </row>
    <row r="171" spans="1:3" ht="15.5" hidden="1" outlineLevel="1" x14ac:dyDescent="0.35">
      <c r="A171" s="268"/>
      <c r="B171" s="270" t="s">
        <v>1293</v>
      </c>
      <c r="C171" s="172"/>
    </row>
    <row r="172" spans="1:3" ht="15.5" hidden="1" outlineLevel="1" x14ac:dyDescent="0.35">
      <c r="A172" s="268"/>
      <c r="B172" s="270" t="s">
        <v>1294</v>
      </c>
      <c r="C172" s="172"/>
    </row>
    <row r="173" spans="1:3" ht="15.5" hidden="1" outlineLevel="1" x14ac:dyDescent="0.35">
      <c r="A173" s="268"/>
      <c r="B173" s="270" t="s">
        <v>1295</v>
      </c>
      <c r="C173" s="172"/>
    </row>
    <row r="174" spans="1:3" ht="15.5" hidden="1" outlineLevel="1" x14ac:dyDescent="0.35">
      <c r="A174" s="268"/>
      <c r="B174" s="270" t="s">
        <v>1296</v>
      </c>
      <c r="C174" s="172"/>
    </row>
    <row r="175" spans="1:3" ht="30" collapsed="1" x14ac:dyDescent="0.35">
      <c r="A175" s="266" t="s">
        <v>1297</v>
      </c>
      <c r="B175" s="267"/>
      <c r="C175" s="172"/>
    </row>
    <row r="176" spans="1:3" ht="15.5" hidden="1" outlineLevel="1" x14ac:dyDescent="0.35">
      <c r="A176" s="268"/>
      <c r="B176" s="269" t="s">
        <v>1142</v>
      </c>
      <c r="C176" s="172"/>
    </row>
    <row r="177" spans="1:3" ht="15.5" hidden="1" outlineLevel="1" x14ac:dyDescent="0.35">
      <c r="A177" s="268"/>
      <c r="B177" s="269" t="s">
        <v>1143</v>
      </c>
      <c r="C177" s="172"/>
    </row>
    <row r="178" spans="1:3" ht="15.5" hidden="1" outlineLevel="1" x14ac:dyDescent="0.35">
      <c r="A178" s="268"/>
      <c r="B178" s="269" t="s">
        <v>1144</v>
      </c>
      <c r="C178" s="172"/>
    </row>
    <row r="179" spans="1:3" ht="15.5" hidden="1" outlineLevel="1" x14ac:dyDescent="0.35">
      <c r="A179" s="268"/>
      <c r="B179" s="270" t="s">
        <v>1298</v>
      </c>
      <c r="C179" s="172"/>
    </row>
    <row r="180" spans="1:3" ht="15.5" hidden="1" outlineLevel="1" x14ac:dyDescent="0.35">
      <c r="A180" s="268"/>
      <c r="B180" s="270" t="s">
        <v>1299</v>
      </c>
      <c r="C180" s="172"/>
    </row>
    <row r="181" spans="1:3" ht="15.5" hidden="1" outlineLevel="1" x14ac:dyDescent="0.35">
      <c r="A181" s="268"/>
      <c r="B181" s="270" t="s">
        <v>1300</v>
      </c>
      <c r="C181" s="172"/>
    </row>
    <row r="182" spans="1:3" ht="15.5" hidden="1" outlineLevel="1" x14ac:dyDescent="0.35">
      <c r="A182" s="268"/>
      <c r="B182" s="270" t="s">
        <v>1301</v>
      </c>
      <c r="C182" s="172"/>
    </row>
    <row r="183" spans="1:3" ht="15.5" hidden="1" outlineLevel="1" x14ac:dyDescent="0.35">
      <c r="A183" s="268"/>
      <c r="B183" s="270" t="s">
        <v>1302</v>
      </c>
      <c r="C183" s="172"/>
    </row>
    <row r="184" spans="1:3" ht="15.5" hidden="1" outlineLevel="1" x14ac:dyDescent="0.35">
      <c r="A184" s="268"/>
      <c r="B184" s="270" t="s">
        <v>1303</v>
      </c>
      <c r="C184" s="172"/>
    </row>
    <row r="185" spans="1:3" ht="15.5" hidden="1" outlineLevel="1" x14ac:dyDescent="0.35">
      <c r="A185" s="268"/>
      <c r="B185" s="270" t="s">
        <v>1304</v>
      </c>
      <c r="C185" s="172"/>
    </row>
    <row r="186" spans="1:3" ht="15.5" hidden="1" outlineLevel="1" x14ac:dyDescent="0.35">
      <c r="A186" s="268"/>
      <c r="B186" s="270" t="s">
        <v>1305</v>
      </c>
      <c r="C186" s="172"/>
    </row>
    <row r="187" spans="1:3" ht="15" collapsed="1" x14ac:dyDescent="0.35">
      <c r="A187" s="266" t="s">
        <v>1306</v>
      </c>
      <c r="B187" s="267"/>
      <c r="C187" s="172"/>
    </row>
    <row r="188" spans="1:3" ht="15.5" hidden="1" outlineLevel="1" x14ac:dyDescent="0.35">
      <c r="A188" s="268"/>
      <c r="B188" s="269" t="s">
        <v>1142</v>
      </c>
      <c r="C188" s="172"/>
    </row>
    <row r="189" spans="1:3" ht="15.5" hidden="1" outlineLevel="1" x14ac:dyDescent="0.35">
      <c r="A189" s="268"/>
      <c r="B189" s="269" t="s">
        <v>1143</v>
      </c>
      <c r="C189" s="172"/>
    </row>
    <row r="190" spans="1:3" ht="15.5" hidden="1" outlineLevel="1" x14ac:dyDescent="0.35">
      <c r="A190" s="268"/>
      <c r="B190" s="269" t="s">
        <v>1144</v>
      </c>
      <c r="C190" s="172"/>
    </row>
    <row r="191" spans="1:3" ht="15.5" hidden="1" outlineLevel="1" x14ac:dyDescent="0.35">
      <c r="A191" s="268"/>
      <c r="B191" s="270" t="s">
        <v>1307</v>
      </c>
      <c r="C191" s="172"/>
    </row>
    <row r="192" spans="1:3" ht="15.5" hidden="1" outlineLevel="1" x14ac:dyDescent="0.35">
      <c r="A192" s="268"/>
      <c r="B192" s="270" t="s">
        <v>1308</v>
      </c>
      <c r="C192" s="172"/>
    </row>
    <row r="193" spans="1:3" ht="15.5" hidden="1" outlineLevel="1" x14ac:dyDescent="0.35">
      <c r="A193" s="268"/>
      <c r="B193" s="270" t="s">
        <v>1309</v>
      </c>
      <c r="C193" s="172"/>
    </row>
    <row r="194" spans="1:3" ht="15.5" hidden="1" outlineLevel="1" x14ac:dyDescent="0.35">
      <c r="A194" s="268"/>
      <c r="B194" s="270" t="s">
        <v>1310</v>
      </c>
      <c r="C194" s="172"/>
    </row>
    <row r="195" spans="1:3" ht="15.5" hidden="1" outlineLevel="1" x14ac:dyDescent="0.35">
      <c r="A195" s="268"/>
      <c r="B195" s="270" t="s">
        <v>1311</v>
      </c>
      <c r="C195" s="172"/>
    </row>
    <row r="196" spans="1:3" ht="15.5" hidden="1" outlineLevel="1" x14ac:dyDescent="0.35">
      <c r="A196" s="268"/>
      <c r="B196" s="270" t="s">
        <v>1312</v>
      </c>
      <c r="C196" s="172"/>
    </row>
    <row r="197" spans="1:3" ht="15.5" hidden="1" outlineLevel="1" x14ac:dyDescent="0.35">
      <c r="A197" s="268"/>
      <c r="B197" s="270" t="s">
        <v>1313</v>
      </c>
      <c r="C197" s="172"/>
    </row>
    <row r="198" spans="1:3" ht="30" collapsed="1" x14ac:dyDescent="0.35">
      <c r="A198" s="266" t="s">
        <v>1314</v>
      </c>
      <c r="B198" s="267"/>
      <c r="C198" s="172"/>
    </row>
    <row r="199" spans="1:3" ht="15.5" hidden="1" outlineLevel="1" x14ac:dyDescent="0.35">
      <c r="A199" s="268"/>
      <c r="B199" s="269" t="s">
        <v>1142</v>
      </c>
      <c r="C199" s="172"/>
    </row>
    <row r="200" spans="1:3" ht="15.5" hidden="1" outlineLevel="1" x14ac:dyDescent="0.35">
      <c r="A200" s="268"/>
      <c r="B200" s="269" t="s">
        <v>1143</v>
      </c>
      <c r="C200" s="172"/>
    </row>
    <row r="201" spans="1:3" ht="15.5" hidden="1" outlineLevel="1" x14ac:dyDescent="0.35">
      <c r="A201" s="268"/>
      <c r="B201" s="269" t="s">
        <v>1144</v>
      </c>
      <c r="C201" s="172"/>
    </row>
    <row r="202" spans="1:3" ht="15.5" hidden="1" outlineLevel="1" x14ac:dyDescent="0.35">
      <c r="A202" s="268"/>
      <c r="B202" s="270" t="s">
        <v>1315</v>
      </c>
      <c r="C202" s="172"/>
    </row>
    <row r="203" spans="1:3" ht="15.5" hidden="1" outlineLevel="1" x14ac:dyDescent="0.35">
      <c r="A203" s="268"/>
      <c r="B203" s="270" t="s">
        <v>1316</v>
      </c>
      <c r="C203" s="172"/>
    </row>
    <row r="204" spans="1:3" ht="15.5" hidden="1" outlineLevel="1" x14ac:dyDescent="0.35">
      <c r="A204" s="268"/>
      <c r="B204" s="270" t="s">
        <v>1317</v>
      </c>
      <c r="C204" s="172"/>
    </row>
    <row r="205" spans="1:3" ht="15.5" hidden="1" outlineLevel="1" x14ac:dyDescent="0.35">
      <c r="A205" s="268"/>
      <c r="B205" s="270" t="s">
        <v>1318</v>
      </c>
      <c r="C205" s="172"/>
    </row>
    <row r="206" spans="1:3" ht="15.5" hidden="1" outlineLevel="1" x14ac:dyDescent="0.35">
      <c r="A206" s="268"/>
      <c r="B206" s="270" t="s">
        <v>1319</v>
      </c>
      <c r="C206" s="172"/>
    </row>
    <row r="207" spans="1:3" ht="15.5" hidden="1" outlineLevel="1" x14ac:dyDescent="0.35">
      <c r="A207" s="268"/>
      <c r="B207" s="270" t="s">
        <v>1320</v>
      </c>
      <c r="C207" s="172"/>
    </row>
    <row r="208" spans="1:3" ht="15.5" hidden="1" outlineLevel="1" x14ac:dyDescent="0.35">
      <c r="A208" s="268"/>
      <c r="B208" s="270" t="s">
        <v>1321</v>
      </c>
      <c r="C208" s="172"/>
    </row>
    <row r="209" spans="1:3" ht="15.5" hidden="1" outlineLevel="1" x14ac:dyDescent="0.35">
      <c r="A209" s="268"/>
      <c r="B209" s="270" t="s">
        <v>1322</v>
      </c>
      <c r="C209" s="172"/>
    </row>
    <row r="210" spans="1:3" ht="15.5" hidden="1" outlineLevel="1" x14ac:dyDescent="0.35">
      <c r="A210" s="268"/>
      <c r="B210" s="270" t="s">
        <v>1323</v>
      </c>
      <c r="C210" s="172"/>
    </row>
    <row r="211" spans="1:3" ht="15.5" hidden="1" outlineLevel="1" x14ac:dyDescent="0.35">
      <c r="A211" s="268"/>
      <c r="B211" s="270" t="s">
        <v>1324</v>
      </c>
      <c r="C211" s="172"/>
    </row>
    <row r="212" spans="1:3" ht="15" collapsed="1" x14ac:dyDescent="0.35">
      <c r="A212" s="266" t="s">
        <v>1325</v>
      </c>
      <c r="B212" s="267"/>
      <c r="C212" s="172" t="s">
        <v>1326</v>
      </c>
    </row>
    <row r="213" spans="1:3" ht="15" x14ac:dyDescent="0.35">
      <c r="A213" s="266" t="s">
        <v>1327</v>
      </c>
      <c r="B213" s="267"/>
      <c r="C213" s="172"/>
    </row>
    <row r="214" spans="1:3" ht="15" x14ac:dyDescent="0.35">
      <c r="A214" s="266" t="s">
        <v>1328</v>
      </c>
      <c r="B214" s="267"/>
      <c r="C214" s="172"/>
    </row>
    <row r="215" spans="1:3" ht="15" x14ac:dyDescent="0.35">
      <c r="A215" s="266" t="s">
        <v>1329</v>
      </c>
      <c r="B215" s="267"/>
      <c r="C215" s="172" t="s">
        <v>1330</v>
      </c>
    </row>
    <row r="216" spans="1:3" ht="15" x14ac:dyDescent="0.35">
      <c r="A216" s="266" t="s">
        <v>1331</v>
      </c>
      <c r="B216" s="267"/>
      <c r="C216" s="172"/>
    </row>
    <row r="217" spans="1:3" ht="15" x14ac:dyDescent="0.35">
      <c r="A217" s="266" t="s">
        <v>1332</v>
      </c>
      <c r="B217" s="267"/>
      <c r="C217" s="172"/>
    </row>
    <row r="218" spans="1:3" ht="30" x14ac:dyDescent="0.35">
      <c r="A218" s="266" t="s">
        <v>1333</v>
      </c>
      <c r="B218" s="267"/>
      <c r="C218" s="172"/>
    </row>
    <row r="219" spans="1:3" ht="15.5" thickBot="1" x14ac:dyDescent="0.4">
      <c r="A219" s="271" t="s">
        <v>1334</v>
      </c>
      <c r="B219" s="174"/>
      <c r="C219" s="175" t="s">
        <v>1335</v>
      </c>
    </row>
    <row r="220" spans="1:3" ht="27.5" x14ac:dyDescent="0.35">
      <c r="A220" s="377" t="s">
        <v>2905</v>
      </c>
      <c r="B220" s="378"/>
      <c r="C220" s="379"/>
    </row>
    <row r="221" spans="1:3" ht="20" x14ac:dyDescent="0.35">
      <c r="A221" s="264" t="s">
        <v>2906</v>
      </c>
      <c r="B221" s="264" t="s">
        <v>2907</v>
      </c>
      <c r="C221" s="272" t="s">
        <v>2908</v>
      </c>
    </row>
    <row r="222" spans="1:3" x14ac:dyDescent="0.35">
      <c r="A222" s="364" t="s">
        <v>2909</v>
      </c>
      <c r="B222" s="273" t="s">
        <v>2910</v>
      </c>
      <c r="C222" s="366" t="s">
        <v>2911</v>
      </c>
    </row>
    <row r="223" spans="1:3" x14ac:dyDescent="0.35">
      <c r="A223" s="364"/>
      <c r="B223" s="273" t="s">
        <v>2912</v>
      </c>
      <c r="C223" s="366"/>
    </row>
    <row r="224" spans="1:3" x14ac:dyDescent="0.35">
      <c r="A224" s="364"/>
      <c r="B224" s="273" t="s">
        <v>2913</v>
      </c>
      <c r="C224" s="366"/>
    </row>
    <row r="225" spans="1:3" x14ac:dyDescent="0.35">
      <c r="A225" s="364"/>
      <c r="B225" s="273" t="s">
        <v>2914</v>
      </c>
      <c r="C225" s="366"/>
    </row>
    <row r="226" spans="1:3" x14ac:dyDescent="0.35">
      <c r="A226" s="364" t="s">
        <v>2915</v>
      </c>
      <c r="B226" s="273" t="s">
        <v>2916</v>
      </c>
      <c r="C226" s="366"/>
    </row>
    <row r="227" spans="1:3" x14ac:dyDescent="0.35">
      <c r="A227" s="364"/>
      <c r="B227" s="273" t="s">
        <v>2917</v>
      </c>
      <c r="C227" s="366"/>
    </row>
    <row r="228" spans="1:3" x14ac:dyDescent="0.35">
      <c r="A228" s="364"/>
      <c r="B228" s="273" t="s">
        <v>2918</v>
      </c>
      <c r="C228" s="366"/>
    </row>
    <row r="229" spans="1:3" x14ac:dyDescent="0.35">
      <c r="A229" s="274" t="s">
        <v>2919</v>
      </c>
      <c r="B229" s="273" t="s">
        <v>2920</v>
      </c>
      <c r="C229" s="366"/>
    </row>
    <row r="230" spans="1:3" x14ac:dyDescent="0.35">
      <c r="A230" s="368" t="s">
        <v>2921</v>
      </c>
      <c r="B230" s="2" t="s">
        <v>2922</v>
      </c>
      <c r="C230" s="369" t="s">
        <v>2923</v>
      </c>
    </row>
    <row r="231" spans="1:3" x14ac:dyDescent="0.35">
      <c r="A231" s="368"/>
      <c r="B231" s="2" t="s">
        <v>2924</v>
      </c>
      <c r="C231" s="369"/>
    </row>
    <row r="232" spans="1:3" x14ac:dyDescent="0.35">
      <c r="A232" s="368"/>
      <c r="B232" s="2" t="s">
        <v>2925</v>
      </c>
      <c r="C232" s="369"/>
    </row>
    <row r="233" spans="1:3" x14ac:dyDescent="0.35">
      <c r="A233" s="364" t="s">
        <v>2926</v>
      </c>
      <c r="B233" s="273" t="s">
        <v>2927</v>
      </c>
      <c r="C233" s="366" t="s">
        <v>2928</v>
      </c>
    </row>
    <row r="234" spans="1:3" x14ac:dyDescent="0.35">
      <c r="A234" s="364"/>
      <c r="B234" s="273" t="s">
        <v>2929</v>
      </c>
      <c r="C234" s="372"/>
    </row>
    <row r="235" spans="1:3" x14ac:dyDescent="0.35">
      <c r="A235" s="364"/>
      <c r="B235" s="273" t="s">
        <v>2930</v>
      </c>
      <c r="C235" s="372"/>
    </row>
    <row r="236" spans="1:3" x14ac:dyDescent="0.35">
      <c r="A236" s="364"/>
      <c r="B236" s="273" t="s">
        <v>2931</v>
      </c>
      <c r="C236" s="372"/>
    </row>
    <row r="237" spans="1:3" x14ac:dyDescent="0.35">
      <c r="A237" s="373" t="s">
        <v>2932</v>
      </c>
      <c r="B237" s="273" t="s">
        <v>2933</v>
      </c>
      <c r="C237" s="372"/>
    </row>
    <row r="238" spans="1:3" x14ac:dyDescent="0.35">
      <c r="A238" s="373"/>
      <c r="B238" s="273" t="s">
        <v>2934</v>
      </c>
      <c r="C238" s="372"/>
    </row>
    <row r="239" spans="1:3" x14ac:dyDescent="0.35">
      <c r="A239" s="373"/>
      <c r="B239" s="273" t="s">
        <v>2935</v>
      </c>
      <c r="C239" s="372"/>
    </row>
    <row r="240" spans="1:3" x14ac:dyDescent="0.35">
      <c r="A240" s="373"/>
      <c r="B240" s="273" t="s">
        <v>2936</v>
      </c>
      <c r="C240" s="372"/>
    </row>
    <row r="241" spans="1:3" x14ac:dyDescent="0.35">
      <c r="A241" s="373"/>
      <c r="B241" s="273" t="s">
        <v>2937</v>
      </c>
      <c r="C241" s="372"/>
    </row>
    <row r="242" spans="1:3" x14ac:dyDescent="0.35">
      <c r="A242" s="373"/>
      <c r="B242" s="273" t="s">
        <v>2938</v>
      </c>
      <c r="C242" s="372"/>
    </row>
    <row r="243" spans="1:3" x14ac:dyDescent="0.35">
      <c r="A243" s="373"/>
      <c r="B243" s="273" t="s">
        <v>2939</v>
      </c>
      <c r="C243" s="372"/>
    </row>
    <row r="244" spans="1:3" ht="29" x14ac:dyDescent="0.35">
      <c r="A244" s="368" t="s">
        <v>2940</v>
      </c>
      <c r="B244" s="2" t="s">
        <v>2941</v>
      </c>
      <c r="C244" s="369" t="s">
        <v>2942</v>
      </c>
    </row>
    <row r="245" spans="1:3" x14ac:dyDescent="0.35">
      <c r="A245" s="368"/>
      <c r="B245" s="2" t="s">
        <v>2943</v>
      </c>
      <c r="C245" s="369"/>
    </row>
    <row r="246" spans="1:3" ht="29" x14ac:dyDescent="0.35">
      <c r="A246" s="275" t="s">
        <v>2944</v>
      </c>
      <c r="B246" s="2" t="s">
        <v>391</v>
      </c>
      <c r="C246" s="369"/>
    </row>
    <row r="247" spans="1:3" x14ac:dyDescent="0.35">
      <c r="A247" s="364" t="s">
        <v>2945</v>
      </c>
      <c r="B247" s="273" t="s">
        <v>2946</v>
      </c>
      <c r="C247" s="366" t="s">
        <v>2947</v>
      </c>
    </row>
    <row r="248" spans="1:3" ht="29" x14ac:dyDescent="0.35">
      <c r="A248" s="364"/>
      <c r="B248" s="273" t="s">
        <v>2948</v>
      </c>
      <c r="C248" s="366"/>
    </row>
    <row r="249" spans="1:3" x14ac:dyDescent="0.35">
      <c r="A249" s="364" t="s">
        <v>2949</v>
      </c>
      <c r="B249" s="273" t="s">
        <v>2950</v>
      </c>
      <c r="C249" s="366"/>
    </row>
    <row r="250" spans="1:3" ht="29" x14ac:dyDescent="0.35">
      <c r="A250" s="364"/>
      <c r="B250" s="273" t="s">
        <v>2951</v>
      </c>
      <c r="C250" s="366"/>
    </row>
    <row r="251" spans="1:3" ht="29" x14ac:dyDescent="0.35">
      <c r="A251" s="275" t="s">
        <v>2952</v>
      </c>
      <c r="B251" s="2" t="s">
        <v>2953</v>
      </c>
      <c r="C251" s="369" t="s">
        <v>2954</v>
      </c>
    </row>
    <row r="252" spans="1:3" x14ac:dyDescent="0.35">
      <c r="A252" s="368" t="s">
        <v>2955</v>
      </c>
      <c r="B252" s="2" t="s">
        <v>2956</v>
      </c>
      <c r="C252" s="369"/>
    </row>
    <row r="253" spans="1:3" x14ac:dyDescent="0.35">
      <c r="A253" s="368"/>
      <c r="B253" s="2" t="s">
        <v>2957</v>
      </c>
      <c r="C253" s="369"/>
    </row>
    <row r="254" spans="1:3" x14ac:dyDescent="0.35">
      <c r="A254" s="368"/>
      <c r="B254" s="2" t="s">
        <v>2958</v>
      </c>
      <c r="C254" s="369"/>
    </row>
    <row r="255" spans="1:3" ht="43.5" x14ac:dyDescent="0.35">
      <c r="A255" s="368"/>
      <c r="B255" s="2" t="s">
        <v>2959</v>
      </c>
      <c r="C255" s="369"/>
    </row>
    <row r="256" spans="1:3" ht="29" x14ac:dyDescent="0.35">
      <c r="A256" s="275" t="s">
        <v>2960</v>
      </c>
      <c r="B256" s="2" t="s">
        <v>2961</v>
      </c>
      <c r="C256" s="369"/>
    </row>
    <row r="257" spans="1:3" x14ac:dyDescent="0.35">
      <c r="A257" s="274" t="s">
        <v>2962</v>
      </c>
      <c r="B257" s="273" t="s">
        <v>2963</v>
      </c>
      <c r="C257" s="366" t="s">
        <v>2964</v>
      </c>
    </row>
    <row r="258" spans="1:3" ht="29" x14ac:dyDescent="0.35">
      <c r="A258" s="274" t="s">
        <v>2965</v>
      </c>
      <c r="B258" s="273" t="s">
        <v>2966</v>
      </c>
      <c r="C258" s="366"/>
    </row>
    <row r="259" spans="1:3" x14ac:dyDescent="0.35">
      <c r="A259" s="368" t="s">
        <v>2967</v>
      </c>
      <c r="B259" s="2" t="s">
        <v>2968</v>
      </c>
      <c r="C259" s="369" t="s">
        <v>2969</v>
      </c>
    </row>
    <row r="260" spans="1:3" x14ac:dyDescent="0.35">
      <c r="A260" s="368"/>
      <c r="B260" s="2" t="s">
        <v>2970</v>
      </c>
      <c r="C260" s="369"/>
    </row>
    <row r="261" spans="1:3" x14ac:dyDescent="0.35">
      <c r="A261" s="368"/>
      <c r="B261" s="2" t="s">
        <v>2971</v>
      </c>
      <c r="C261" s="369"/>
    </row>
    <row r="262" spans="1:3" x14ac:dyDescent="0.35">
      <c r="A262" s="368"/>
      <c r="B262" s="2" t="s">
        <v>2972</v>
      </c>
      <c r="C262" s="369"/>
    </row>
    <row r="263" spans="1:3" x14ac:dyDescent="0.35">
      <c r="A263" s="368"/>
      <c r="B263" s="2" t="s">
        <v>2973</v>
      </c>
      <c r="C263" s="369"/>
    </row>
    <row r="264" spans="1:3" ht="29" x14ac:dyDescent="0.35">
      <c r="A264" s="368"/>
      <c r="B264" s="2" t="s">
        <v>2974</v>
      </c>
      <c r="C264" s="369"/>
    </row>
    <row r="265" spans="1:3" x14ac:dyDescent="0.35">
      <c r="A265" s="364" t="s">
        <v>2975</v>
      </c>
      <c r="B265" s="273" t="s">
        <v>2976</v>
      </c>
      <c r="C265" s="366" t="s">
        <v>2977</v>
      </c>
    </row>
    <row r="266" spans="1:3" x14ac:dyDescent="0.35">
      <c r="A266" s="364"/>
      <c r="B266" s="273" t="s">
        <v>2978</v>
      </c>
      <c r="C266" s="366"/>
    </row>
    <row r="267" spans="1:3" x14ac:dyDescent="0.35">
      <c r="A267" s="364"/>
      <c r="B267" s="273" t="s">
        <v>2979</v>
      </c>
      <c r="C267" s="366"/>
    </row>
    <row r="268" spans="1:3" x14ac:dyDescent="0.35">
      <c r="A268" s="368" t="s">
        <v>2980</v>
      </c>
      <c r="B268" s="2" t="s">
        <v>2981</v>
      </c>
      <c r="C268" s="369" t="s">
        <v>2982</v>
      </c>
    </row>
    <row r="269" spans="1:3" x14ac:dyDescent="0.35">
      <c r="A269" s="368"/>
      <c r="B269" s="2" t="s">
        <v>2983</v>
      </c>
      <c r="C269" s="369"/>
    </row>
    <row r="270" spans="1:3" x14ac:dyDescent="0.35">
      <c r="A270" s="368"/>
      <c r="B270" s="2" t="s">
        <v>2984</v>
      </c>
      <c r="C270" s="369"/>
    </row>
    <row r="271" spans="1:3" x14ac:dyDescent="0.35">
      <c r="A271" s="368"/>
      <c r="B271" s="2" t="s">
        <v>2985</v>
      </c>
      <c r="C271" s="369"/>
    </row>
    <row r="272" spans="1:3" ht="29" x14ac:dyDescent="0.35">
      <c r="A272" s="368"/>
      <c r="B272" s="2" t="s">
        <v>2986</v>
      </c>
      <c r="C272" s="369"/>
    </row>
    <row r="273" spans="1:3" ht="29" x14ac:dyDescent="0.35">
      <c r="A273" s="368"/>
      <c r="B273" s="2" t="s">
        <v>2987</v>
      </c>
      <c r="C273" s="369"/>
    </row>
    <row r="274" spans="1:3" x14ac:dyDescent="0.35">
      <c r="A274" s="368"/>
      <c r="B274" s="2" t="s">
        <v>2988</v>
      </c>
      <c r="C274" s="369"/>
    </row>
    <row r="275" spans="1:3" x14ac:dyDescent="0.35">
      <c r="A275" s="364" t="s">
        <v>2989</v>
      </c>
      <c r="B275" s="273" t="s">
        <v>2990</v>
      </c>
      <c r="C275" s="366" t="s">
        <v>2991</v>
      </c>
    </row>
    <row r="276" spans="1:3" x14ac:dyDescent="0.35">
      <c r="A276" s="364"/>
      <c r="B276" s="273" t="s">
        <v>2992</v>
      </c>
      <c r="C276" s="366"/>
    </row>
    <row r="277" spans="1:3" x14ac:dyDescent="0.35">
      <c r="A277" s="364"/>
      <c r="B277" s="273" t="s">
        <v>2993</v>
      </c>
      <c r="C277" s="366"/>
    </row>
    <row r="278" spans="1:3" ht="29" x14ac:dyDescent="0.35">
      <c r="A278" s="364"/>
      <c r="B278" s="273" t="s">
        <v>2994</v>
      </c>
      <c r="C278" s="366"/>
    </row>
    <row r="279" spans="1:3" x14ac:dyDescent="0.35">
      <c r="A279" s="364"/>
      <c r="B279" s="273" t="s">
        <v>2995</v>
      </c>
      <c r="C279" s="366"/>
    </row>
    <row r="280" spans="1:3" x14ac:dyDescent="0.35">
      <c r="A280" s="364"/>
      <c r="B280" s="273" t="s">
        <v>2996</v>
      </c>
      <c r="C280" s="366"/>
    </row>
    <row r="281" spans="1:3" ht="29" x14ac:dyDescent="0.35">
      <c r="A281" s="364"/>
      <c r="B281" s="273" t="s">
        <v>2997</v>
      </c>
      <c r="C281" s="366"/>
    </row>
    <row r="282" spans="1:3" x14ac:dyDescent="0.35">
      <c r="A282" s="364"/>
      <c r="B282" s="273" t="s">
        <v>2998</v>
      </c>
      <c r="C282" s="366"/>
    </row>
    <row r="283" spans="1:3" x14ac:dyDescent="0.35">
      <c r="A283" s="364" t="s">
        <v>2999</v>
      </c>
      <c r="B283" s="273" t="s">
        <v>3000</v>
      </c>
      <c r="C283" s="366"/>
    </row>
    <row r="284" spans="1:3" x14ac:dyDescent="0.35">
      <c r="A284" s="364"/>
      <c r="B284" s="273" t="s">
        <v>3001</v>
      </c>
      <c r="C284" s="366"/>
    </row>
    <row r="285" spans="1:3" x14ac:dyDescent="0.35">
      <c r="A285" s="368" t="s">
        <v>3002</v>
      </c>
      <c r="B285" s="2" t="s">
        <v>3003</v>
      </c>
      <c r="C285" s="369" t="s">
        <v>3004</v>
      </c>
    </row>
    <row r="286" spans="1:3" x14ac:dyDescent="0.35">
      <c r="A286" s="368"/>
      <c r="B286" s="2" t="s">
        <v>3005</v>
      </c>
      <c r="C286" s="369"/>
    </row>
    <row r="287" spans="1:3" x14ac:dyDescent="0.35">
      <c r="A287" s="368"/>
      <c r="B287" s="2" t="s">
        <v>3006</v>
      </c>
      <c r="C287" s="369"/>
    </row>
    <row r="288" spans="1:3" x14ac:dyDescent="0.35">
      <c r="A288" s="368"/>
      <c r="B288" s="2" t="s">
        <v>3007</v>
      </c>
      <c r="C288" s="369"/>
    </row>
    <row r="289" spans="1:3" x14ac:dyDescent="0.35">
      <c r="A289" s="364" t="s">
        <v>3008</v>
      </c>
      <c r="B289" s="273" t="s">
        <v>3009</v>
      </c>
      <c r="C289" s="366" t="s">
        <v>3010</v>
      </c>
    </row>
    <row r="290" spans="1:3" x14ac:dyDescent="0.35">
      <c r="A290" s="364"/>
      <c r="B290" s="273" t="s">
        <v>3011</v>
      </c>
      <c r="C290" s="366"/>
    </row>
    <row r="291" spans="1:3" x14ac:dyDescent="0.35">
      <c r="A291" s="364"/>
      <c r="B291" s="273" t="s">
        <v>3012</v>
      </c>
      <c r="C291" s="366"/>
    </row>
    <row r="292" spans="1:3" x14ac:dyDescent="0.35">
      <c r="A292" s="364"/>
      <c r="B292" s="273" t="s">
        <v>3013</v>
      </c>
      <c r="C292" s="366"/>
    </row>
    <row r="293" spans="1:3" x14ac:dyDescent="0.35">
      <c r="A293" s="364" t="s">
        <v>3014</v>
      </c>
      <c r="B293" s="273" t="s">
        <v>3015</v>
      </c>
      <c r="C293" s="366"/>
    </row>
    <row r="294" spans="1:3" ht="29" x14ac:dyDescent="0.35">
      <c r="A294" s="364"/>
      <c r="B294" s="273" t="s">
        <v>3016</v>
      </c>
      <c r="C294" s="366"/>
    </row>
    <row r="295" spans="1:3" x14ac:dyDescent="0.35">
      <c r="A295" s="368" t="s">
        <v>3017</v>
      </c>
      <c r="B295" s="2" t="s">
        <v>3018</v>
      </c>
      <c r="C295" s="369" t="s">
        <v>3019</v>
      </c>
    </row>
    <row r="296" spans="1:3" x14ac:dyDescent="0.35">
      <c r="A296" s="370"/>
      <c r="B296" s="2" t="s">
        <v>3020</v>
      </c>
      <c r="C296" s="371"/>
    </row>
    <row r="297" spans="1:3" x14ac:dyDescent="0.35">
      <c r="A297" s="370"/>
      <c r="B297" s="2" t="s">
        <v>3021</v>
      </c>
      <c r="C297" s="371"/>
    </row>
    <row r="298" spans="1:3" x14ac:dyDescent="0.35">
      <c r="A298" s="370"/>
      <c r="B298" s="2" t="s">
        <v>3022</v>
      </c>
      <c r="C298" s="371"/>
    </row>
    <row r="299" spans="1:3" x14ac:dyDescent="0.35">
      <c r="A299" s="370"/>
      <c r="B299" s="2" t="s">
        <v>3023</v>
      </c>
      <c r="C299" s="371"/>
    </row>
    <row r="300" spans="1:3" x14ac:dyDescent="0.35">
      <c r="A300" s="370"/>
      <c r="B300" s="2" t="s">
        <v>3024</v>
      </c>
      <c r="C300" s="371"/>
    </row>
    <row r="301" spans="1:3" x14ac:dyDescent="0.35">
      <c r="A301" s="368" t="s">
        <v>3025</v>
      </c>
      <c r="B301" s="2" t="s">
        <v>3026</v>
      </c>
      <c r="C301" s="371"/>
    </row>
    <row r="302" spans="1:3" x14ac:dyDescent="0.35">
      <c r="A302" s="368"/>
      <c r="B302" s="2" t="s">
        <v>3027</v>
      </c>
      <c r="C302" s="371"/>
    </row>
    <row r="303" spans="1:3" x14ac:dyDescent="0.35">
      <c r="A303" s="364" t="s">
        <v>3028</v>
      </c>
      <c r="B303" s="273" t="s">
        <v>3029</v>
      </c>
      <c r="C303" s="366" t="s">
        <v>3030</v>
      </c>
    </row>
    <row r="304" spans="1:3" x14ac:dyDescent="0.35">
      <c r="A304" s="364"/>
      <c r="B304" s="273" t="s">
        <v>3031</v>
      </c>
      <c r="C304" s="366"/>
    </row>
    <row r="305" spans="1:3" x14ac:dyDescent="0.35">
      <c r="A305" s="364"/>
      <c r="B305" s="273" t="s">
        <v>3032</v>
      </c>
      <c r="C305" s="366"/>
    </row>
    <row r="306" spans="1:3" x14ac:dyDescent="0.35">
      <c r="A306" s="364"/>
      <c r="B306" s="273" t="s">
        <v>3033</v>
      </c>
      <c r="C306" s="366"/>
    </row>
    <row r="307" spans="1:3" x14ac:dyDescent="0.35">
      <c r="A307" s="364"/>
      <c r="B307" s="273" t="s">
        <v>3034</v>
      </c>
      <c r="C307" s="366"/>
    </row>
    <row r="308" spans="1:3" x14ac:dyDescent="0.35">
      <c r="A308" s="364"/>
      <c r="B308" s="273" t="s">
        <v>3035</v>
      </c>
      <c r="C308" s="366"/>
    </row>
    <row r="309" spans="1:3" x14ac:dyDescent="0.35">
      <c r="A309" s="364"/>
      <c r="B309" s="273" t="s">
        <v>3036</v>
      </c>
      <c r="C309" s="366"/>
    </row>
    <row r="310" spans="1:3" x14ac:dyDescent="0.35">
      <c r="A310" s="364"/>
      <c r="B310" s="273" t="s">
        <v>3037</v>
      </c>
      <c r="C310" s="366"/>
    </row>
    <row r="311" spans="1:3" x14ac:dyDescent="0.35">
      <c r="A311" s="364" t="s">
        <v>3038</v>
      </c>
      <c r="B311" s="273" t="s">
        <v>3039</v>
      </c>
      <c r="C311" s="366"/>
    </row>
    <row r="312" spans="1:3" x14ac:dyDescent="0.35">
      <c r="A312" s="364"/>
      <c r="B312" s="273" t="s">
        <v>3040</v>
      </c>
      <c r="C312" s="366"/>
    </row>
    <row r="313" spans="1:3" x14ac:dyDescent="0.35">
      <c r="A313" s="368" t="s">
        <v>3041</v>
      </c>
      <c r="B313" s="2" t="s">
        <v>3042</v>
      </c>
      <c r="C313" s="369" t="s">
        <v>3043</v>
      </c>
    </row>
    <row r="314" spans="1:3" x14ac:dyDescent="0.35">
      <c r="A314" s="368"/>
      <c r="B314" s="2" t="s">
        <v>3044</v>
      </c>
      <c r="C314" s="369"/>
    </row>
    <row r="315" spans="1:3" x14ac:dyDescent="0.35">
      <c r="A315" s="368"/>
      <c r="B315" s="2" t="s">
        <v>3045</v>
      </c>
      <c r="C315" s="369"/>
    </row>
    <row r="316" spans="1:3" ht="29" x14ac:dyDescent="0.35">
      <c r="A316" s="368"/>
      <c r="B316" s="2" t="s">
        <v>3046</v>
      </c>
      <c r="C316" s="369"/>
    </row>
    <row r="317" spans="1:3" x14ac:dyDescent="0.35">
      <c r="A317" s="368"/>
      <c r="B317" s="2" t="s">
        <v>3047</v>
      </c>
      <c r="C317" s="369"/>
    </row>
    <row r="318" spans="1:3" x14ac:dyDescent="0.35">
      <c r="A318" s="368" t="s">
        <v>3048</v>
      </c>
      <c r="B318" s="2" t="s">
        <v>3049</v>
      </c>
      <c r="C318" s="369"/>
    </row>
    <row r="319" spans="1:3" x14ac:dyDescent="0.35">
      <c r="A319" s="368"/>
      <c r="B319" s="2" t="s">
        <v>3050</v>
      </c>
      <c r="C319" s="369"/>
    </row>
    <row r="320" spans="1:3" x14ac:dyDescent="0.35">
      <c r="A320" s="364" t="s">
        <v>3051</v>
      </c>
      <c r="B320" s="273" t="s">
        <v>3052</v>
      </c>
      <c r="C320" s="366" t="s">
        <v>3053</v>
      </c>
    </row>
    <row r="321" spans="1:3" x14ac:dyDescent="0.35">
      <c r="A321" s="364"/>
      <c r="B321" s="273" t="s">
        <v>3054</v>
      </c>
      <c r="C321" s="366"/>
    </row>
    <row r="322" spans="1:3" ht="29" x14ac:dyDescent="0.35">
      <c r="A322" s="364"/>
      <c r="B322" s="273" t="s">
        <v>3055</v>
      </c>
      <c r="C322" s="366"/>
    </row>
    <row r="323" spans="1:3" x14ac:dyDescent="0.35">
      <c r="A323" s="364" t="s">
        <v>3056</v>
      </c>
      <c r="B323" s="273" t="s">
        <v>3057</v>
      </c>
      <c r="C323" s="366"/>
    </row>
    <row r="324" spans="1:3" ht="29" x14ac:dyDescent="0.35">
      <c r="A324" s="364"/>
      <c r="B324" s="273" t="s">
        <v>3058</v>
      </c>
      <c r="C324" s="366"/>
    </row>
    <row r="325" spans="1:3" ht="29" x14ac:dyDescent="0.35">
      <c r="A325" s="364" t="s">
        <v>3059</v>
      </c>
      <c r="B325" s="273" t="s">
        <v>3060</v>
      </c>
      <c r="C325" s="366"/>
    </row>
    <row r="326" spans="1:3" x14ac:dyDescent="0.35">
      <c r="A326" s="364"/>
      <c r="B326" s="273" t="s">
        <v>3061</v>
      </c>
      <c r="C326" s="366"/>
    </row>
    <row r="327" spans="1:3" x14ac:dyDescent="0.35">
      <c r="A327" s="368" t="s">
        <v>3062</v>
      </c>
      <c r="B327" s="2" t="s">
        <v>3063</v>
      </c>
      <c r="C327" s="369" t="s">
        <v>2118</v>
      </c>
    </row>
    <row r="328" spans="1:3" x14ac:dyDescent="0.35">
      <c r="A328" s="368"/>
      <c r="B328" s="2" t="s">
        <v>3064</v>
      </c>
      <c r="C328" s="369"/>
    </row>
    <row r="329" spans="1:3" ht="29" x14ac:dyDescent="0.35">
      <c r="A329" s="368"/>
      <c r="B329" s="2" t="s">
        <v>3065</v>
      </c>
      <c r="C329" s="369"/>
    </row>
    <row r="330" spans="1:3" x14ac:dyDescent="0.35">
      <c r="A330" s="368"/>
      <c r="B330" s="2" t="s">
        <v>3066</v>
      </c>
      <c r="C330" s="369"/>
    </row>
    <row r="331" spans="1:3" x14ac:dyDescent="0.35">
      <c r="A331" s="368"/>
      <c r="B331" s="2" t="s">
        <v>3067</v>
      </c>
      <c r="C331" s="369"/>
    </row>
    <row r="332" spans="1:3" x14ac:dyDescent="0.35">
      <c r="A332" s="368" t="s">
        <v>3068</v>
      </c>
      <c r="B332" s="2" t="s">
        <v>3069</v>
      </c>
      <c r="C332" s="369"/>
    </row>
    <row r="333" spans="1:3" x14ac:dyDescent="0.35">
      <c r="A333" s="368"/>
      <c r="B333" s="2" t="s">
        <v>3070</v>
      </c>
      <c r="C333" s="369"/>
    </row>
    <row r="334" spans="1:3" x14ac:dyDescent="0.35">
      <c r="A334" s="368"/>
      <c r="B334" s="2" t="s">
        <v>3071</v>
      </c>
      <c r="C334" s="369"/>
    </row>
    <row r="335" spans="1:3" x14ac:dyDescent="0.35">
      <c r="A335" s="368"/>
      <c r="B335" s="2" t="s">
        <v>3072</v>
      </c>
      <c r="C335" s="369"/>
    </row>
    <row r="336" spans="1:3" ht="29" x14ac:dyDescent="0.35">
      <c r="A336" s="364" t="s">
        <v>3073</v>
      </c>
      <c r="B336" s="273" t="s">
        <v>3074</v>
      </c>
      <c r="C336" s="366" t="s">
        <v>3075</v>
      </c>
    </row>
    <row r="337" spans="1:3" x14ac:dyDescent="0.35">
      <c r="A337" s="364"/>
      <c r="B337" s="273" t="s">
        <v>3076</v>
      </c>
      <c r="C337" s="366"/>
    </row>
    <row r="338" spans="1:3" x14ac:dyDescent="0.35">
      <c r="A338" s="364"/>
      <c r="B338" s="273" t="s">
        <v>3077</v>
      </c>
      <c r="C338" s="366"/>
    </row>
    <row r="339" spans="1:3" x14ac:dyDescent="0.35">
      <c r="A339" s="364"/>
      <c r="B339" s="273" t="s">
        <v>3078</v>
      </c>
      <c r="C339" s="366"/>
    </row>
    <row r="340" spans="1:3" ht="29" x14ac:dyDescent="0.35">
      <c r="A340" s="364"/>
      <c r="B340" s="273" t="s">
        <v>3079</v>
      </c>
      <c r="C340" s="366"/>
    </row>
    <row r="341" spans="1:3" x14ac:dyDescent="0.35">
      <c r="A341" s="364"/>
      <c r="B341" s="273" t="s">
        <v>3080</v>
      </c>
      <c r="C341" s="366"/>
    </row>
    <row r="342" spans="1:3" x14ac:dyDescent="0.35">
      <c r="A342" s="368" t="s">
        <v>3081</v>
      </c>
      <c r="B342" s="2" t="s">
        <v>3082</v>
      </c>
      <c r="C342" s="369" t="s">
        <v>3083</v>
      </c>
    </row>
    <row r="343" spans="1:3" x14ac:dyDescent="0.35">
      <c r="A343" s="368"/>
      <c r="B343" s="2" t="s">
        <v>3084</v>
      </c>
      <c r="C343" s="369"/>
    </row>
    <row r="344" spans="1:3" x14ac:dyDescent="0.35">
      <c r="A344" s="368" t="s">
        <v>3085</v>
      </c>
      <c r="B344" s="2" t="s">
        <v>3086</v>
      </c>
      <c r="C344" s="369"/>
    </row>
    <row r="345" spans="1:3" x14ac:dyDescent="0.35">
      <c r="A345" s="368"/>
      <c r="B345" s="2" t="s">
        <v>3087</v>
      </c>
      <c r="C345" s="369"/>
    </row>
    <row r="346" spans="1:3" x14ac:dyDescent="0.35">
      <c r="A346" s="368"/>
      <c r="B346" s="2" t="s">
        <v>3088</v>
      </c>
      <c r="C346" s="369"/>
    </row>
    <row r="347" spans="1:3" x14ac:dyDescent="0.35">
      <c r="A347" s="364" t="s">
        <v>3089</v>
      </c>
      <c r="B347" s="273" t="s">
        <v>3090</v>
      </c>
      <c r="C347" s="366" t="s">
        <v>3091</v>
      </c>
    </row>
    <row r="348" spans="1:3" x14ac:dyDescent="0.35">
      <c r="A348" s="364"/>
      <c r="B348" s="273" t="s">
        <v>3092</v>
      </c>
      <c r="C348" s="366"/>
    </row>
    <row r="349" spans="1:3" x14ac:dyDescent="0.35">
      <c r="A349" s="364"/>
      <c r="B349" s="273" t="s">
        <v>3093</v>
      </c>
      <c r="C349" s="366"/>
    </row>
    <row r="350" spans="1:3" ht="29" x14ac:dyDescent="0.35">
      <c r="A350" s="364"/>
      <c r="B350" s="273" t="s">
        <v>3094</v>
      </c>
      <c r="C350" s="366"/>
    </row>
    <row r="351" spans="1:3" x14ac:dyDescent="0.35">
      <c r="A351" s="364"/>
      <c r="B351" s="273" t="s">
        <v>3095</v>
      </c>
      <c r="C351" s="366"/>
    </row>
    <row r="352" spans="1:3" x14ac:dyDescent="0.35">
      <c r="A352" s="274" t="s">
        <v>3096</v>
      </c>
      <c r="B352" s="273" t="s">
        <v>391</v>
      </c>
      <c r="C352" s="366"/>
    </row>
    <row r="353" spans="1:3" ht="58" x14ac:dyDescent="0.35">
      <c r="A353" s="274" t="s">
        <v>3097</v>
      </c>
      <c r="B353" s="273" t="s">
        <v>391</v>
      </c>
      <c r="C353" s="366"/>
    </row>
    <row r="354" spans="1:3" x14ac:dyDescent="0.35">
      <c r="A354" s="274" t="s">
        <v>3098</v>
      </c>
      <c r="B354" s="273" t="s">
        <v>391</v>
      </c>
      <c r="C354" s="366"/>
    </row>
    <row r="355" spans="1:3" x14ac:dyDescent="0.35">
      <c r="A355" s="368" t="s">
        <v>3099</v>
      </c>
      <c r="B355" s="2" t="s">
        <v>3100</v>
      </c>
      <c r="C355" s="369" t="s">
        <v>3101</v>
      </c>
    </row>
    <row r="356" spans="1:3" ht="29" x14ac:dyDescent="0.35">
      <c r="A356" s="368"/>
      <c r="B356" s="2" t="s">
        <v>3102</v>
      </c>
      <c r="C356" s="369"/>
    </row>
    <row r="357" spans="1:3" x14ac:dyDescent="0.35">
      <c r="A357" s="368"/>
      <c r="B357" s="2" t="s">
        <v>3103</v>
      </c>
      <c r="C357" s="369"/>
    </row>
    <row r="358" spans="1:3" ht="29" x14ac:dyDescent="0.35">
      <c r="A358" s="368"/>
      <c r="B358" s="2" t="s">
        <v>3104</v>
      </c>
      <c r="C358" s="369"/>
    </row>
    <row r="359" spans="1:3" ht="29" x14ac:dyDescent="0.35">
      <c r="A359" s="368"/>
      <c r="B359" s="2" t="s">
        <v>3105</v>
      </c>
      <c r="C359" s="369"/>
    </row>
    <row r="360" spans="1:3" ht="29" x14ac:dyDescent="0.35">
      <c r="A360" s="368"/>
      <c r="B360" s="2" t="s">
        <v>3106</v>
      </c>
      <c r="C360" s="369"/>
    </row>
    <row r="361" spans="1:3" x14ac:dyDescent="0.35">
      <c r="A361" s="368"/>
      <c r="B361" s="2" t="s">
        <v>3107</v>
      </c>
      <c r="C361" s="369"/>
    </row>
    <row r="362" spans="1:3" x14ac:dyDescent="0.35">
      <c r="A362" s="364" t="s">
        <v>3108</v>
      </c>
      <c r="B362" s="273" t="s">
        <v>3109</v>
      </c>
      <c r="C362" s="366" t="s">
        <v>3110</v>
      </c>
    </row>
    <row r="363" spans="1:3" x14ac:dyDescent="0.35">
      <c r="A363" s="364"/>
      <c r="B363" s="273" t="s">
        <v>3111</v>
      </c>
      <c r="C363" s="366"/>
    </row>
    <row r="364" spans="1:3" x14ac:dyDescent="0.35">
      <c r="A364" s="364"/>
      <c r="B364" s="273" t="s">
        <v>3112</v>
      </c>
      <c r="C364" s="366"/>
    </row>
    <row r="365" spans="1:3" ht="29" x14ac:dyDescent="0.35">
      <c r="A365" s="364"/>
      <c r="B365" s="273" t="s">
        <v>3113</v>
      </c>
      <c r="C365" s="366"/>
    </row>
    <row r="366" spans="1:3" x14ac:dyDescent="0.35">
      <c r="A366" s="368" t="s">
        <v>3114</v>
      </c>
      <c r="B366" s="2" t="s">
        <v>3115</v>
      </c>
      <c r="C366" s="369" t="s">
        <v>3116</v>
      </c>
    </row>
    <row r="367" spans="1:3" ht="29" x14ac:dyDescent="0.35">
      <c r="A367" s="368"/>
      <c r="B367" s="2" t="s">
        <v>3117</v>
      </c>
      <c r="C367" s="369"/>
    </row>
    <row r="368" spans="1:3" ht="29" x14ac:dyDescent="0.35">
      <c r="A368" s="368"/>
      <c r="B368" s="2" t="s">
        <v>3118</v>
      </c>
      <c r="C368" s="369"/>
    </row>
    <row r="369" spans="1:3" x14ac:dyDescent="0.35">
      <c r="A369" s="364" t="s">
        <v>3119</v>
      </c>
      <c r="B369" s="273" t="s">
        <v>3120</v>
      </c>
      <c r="C369" s="366" t="s">
        <v>3121</v>
      </c>
    </row>
    <row r="370" spans="1:3" x14ac:dyDescent="0.35">
      <c r="A370" s="364"/>
      <c r="B370" s="273" t="s">
        <v>3122</v>
      </c>
      <c r="C370" s="366"/>
    </row>
    <row r="371" spans="1:3" ht="15" thickBot="1" x14ac:dyDescent="0.4">
      <c r="A371" s="365"/>
      <c r="B371" s="276" t="s">
        <v>3123</v>
      </c>
      <c r="C371" s="367"/>
    </row>
  </sheetData>
  <mergeCells count="63">
    <mergeCell ref="A1:C1"/>
    <mergeCell ref="A220:C220"/>
    <mergeCell ref="A222:A225"/>
    <mergeCell ref="C222:C229"/>
    <mergeCell ref="A226:A228"/>
    <mergeCell ref="A230:A232"/>
    <mergeCell ref="C230:C232"/>
    <mergeCell ref="A233:A236"/>
    <mergeCell ref="C233:C243"/>
    <mergeCell ref="A237:A243"/>
    <mergeCell ref="A244:A245"/>
    <mergeCell ref="C244:C246"/>
    <mergeCell ref="A247:A248"/>
    <mergeCell ref="C247:C250"/>
    <mergeCell ref="A249:A250"/>
    <mergeCell ref="C251:C256"/>
    <mergeCell ref="A252:A255"/>
    <mergeCell ref="C257:C258"/>
    <mergeCell ref="A259:A264"/>
    <mergeCell ref="C259:C264"/>
    <mergeCell ref="A265:A267"/>
    <mergeCell ref="C265:C267"/>
    <mergeCell ref="A268:A274"/>
    <mergeCell ref="C268:C274"/>
    <mergeCell ref="A275:A282"/>
    <mergeCell ref="C275:C284"/>
    <mergeCell ref="A283:A284"/>
    <mergeCell ref="A285:A288"/>
    <mergeCell ref="C285:C288"/>
    <mergeCell ref="A289:A292"/>
    <mergeCell ref="C289:C294"/>
    <mergeCell ref="A293:A294"/>
    <mergeCell ref="A295:A300"/>
    <mergeCell ref="C295:C302"/>
    <mergeCell ref="A301:A302"/>
    <mergeCell ref="A303:A310"/>
    <mergeCell ref="C303:C312"/>
    <mergeCell ref="A311:A312"/>
    <mergeCell ref="A313:A317"/>
    <mergeCell ref="C313:C319"/>
    <mergeCell ref="A318:A319"/>
    <mergeCell ref="A320:A322"/>
    <mergeCell ref="C320:C326"/>
    <mergeCell ref="A323:A324"/>
    <mergeCell ref="A325:A326"/>
    <mergeCell ref="A327:A331"/>
    <mergeCell ref="C327:C335"/>
    <mergeCell ref="A332:A335"/>
    <mergeCell ref="A336:A341"/>
    <mergeCell ref="C336:C341"/>
    <mergeCell ref="A342:A343"/>
    <mergeCell ref="C342:C346"/>
    <mergeCell ref="A344:A346"/>
    <mergeCell ref="A347:A351"/>
    <mergeCell ref="C347:C354"/>
    <mergeCell ref="A369:A371"/>
    <mergeCell ref="C369:C371"/>
    <mergeCell ref="A355:A361"/>
    <mergeCell ref="C355:C361"/>
    <mergeCell ref="A362:A365"/>
    <mergeCell ref="C362:C365"/>
    <mergeCell ref="A366:A368"/>
    <mergeCell ref="C366:C36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L126"/>
  <sheetViews>
    <sheetView workbookViewId="0">
      <pane ySplit="1" topLeftCell="A2" activePane="bottomLeft" state="frozen"/>
      <selection pane="bottomLeft" activeCell="D20" sqref="D20"/>
    </sheetView>
  </sheetViews>
  <sheetFormatPr defaultRowHeight="14.5" x14ac:dyDescent="0.35"/>
  <cols>
    <col min="1" max="1" width="48.54296875" bestFit="1" customWidth="1"/>
    <col min="2" max="2" width="19.36328125" bestFit="1" customWidth="1"/>
    <col min="3" max="3" width="8.36328125" bestFit="1" customWidth="1"/>
    <col min="4" max="4" width="14.36328125" customWidth="1"/>
    <col min="5" max="5" width="14.54296875" customWidth="1"/>
    <col min="6" max="7" width="12.08984375" bestFit="1" customWidth="1"/>
    <col min="8" max="8" width="9.36328125" bestFit="1" customWidth="1"/>
    <col min="10" max="10" width="22.81640625" customWidth="1"/>
    <col min="11" max="11" width="7.08984375" bestFit="1" customWidth="1"/>
    <col min="12" max="12" width="39.54296875" bestFit="1" customWidth="1"/>
  </cols>
  <sheetData>
    <row r="1" spans="1:12" ht="34.5" x14ac:dyDescent="0.35">
      <c r="A1" s="118" t="s">
        <v>760</v>
      </c>
      <c r="B1" s="119" t="s">
        <v>761</v>
      </c>
      <c r="C1" s="119" t="s">
        <v>762</v>
      </c>
      <c r="D1" s="119" t="s">
        <v>763</v>
      </c>
      <c r="E1" s="119" t="s">
        <v>764</v>
      </c>
      <c r="F1" s="119" t="s">
        <v>765</v>
      </c>
      <c r="G1" s="119" t="s">
        <v>766</v>
      </c>
      <c r="H1" s="119" t="s">
        <v>767</v>
      </c>
    </row>
    <row r="2" spans="1:12" x14ac:dyDescent="0.35">
      <c r="A2" s="382" t="s">
        <v>1410</v>
      </c>
      <c r="B2" s="382"/>
      <c r="C2" s="382"/>
      <c r="D2" s="382"/>
      <c r="E2" s="382"/>
      <c r="F2" s="382"/>
      <c r="G2" s="382"/>
      <c r="H2" s="382"/>
    </row>
    <row r="3" spans="1:12" x14ac:dyDescent="0.35">
      <c r="A3" s="380" t="s">
        <v>2036</v>
      </c>
      <c r="B3" s="380"/>
      <c r="C3" s="380"/>
      <c r="D3" s="380"/>
      <c r="E3" s="380"/>
      <c r="F3" s="380"/>
      <c r="G3" s="380"/>
      <c r="H3" s="380"/>
    </row>
    <row r="4" spans="1:12" x14ac:dyDescent="0.35">
      <c r="A4" s="110" t="s">
        <v>1411</v>
      </c>
      <c r="B4" s="384"/>
      <c r="C4" s="384"/>
      <c r="D4" s="384"/>
      <c r="E4" s="384"/>
      <c r="F4" s="384"/>
      <c r="G4" s="384"/>
      <c r="H4" s="384"/>
      <c r="J4" s="380" t="s">
        <v>787</v>
      </c>
      <c r="K4" s="380" t="s">
        <v>788</v>
      </c>
    </row>
    <row r="5" spans="1:12" x14ac:dyDescent="0.35">
      <c r="A5" s="111" t="s">
        <v>768</v>
      </c>
      <c r="B5" s="129" t="s">
        <v>769</v>
      </c>
      <c r="C5" s="129">
        <v>0.5</v>
      </c>
      <c r="D5" s="129">
        <v>5</v>
      </c>
      <c r="E5" s="117" t="s">
        <v>770</v>
      </c>
      <c r="F5" s="129"/>
      <c r="G5" s="129"/>
      <c r="H5" s="129">
        <f>IF(E5="X",C5*D5*48, IF(F5="X", C5*D5*48, IF(G5="X",C5*D5*12)))</f>
        <v>120</v>
      </c>
      <c r="J5" s="106" t="s">
        <v>789</v>
      </c>
      <c r="K5" s="106">
        <v>40</v>
      </c>
    </row>
    <row r="6" spans="1:12" x14ac:dyDescent="0.35">
      <c r="A6" s="110" t="s">
        <v>771</v>
      </c>
      <c r="B6" s="129" t="s">
        <v>769</v>
      </c>
      <c r="C6" s="129">
        <v>2</v>
      </c>
      <c r="D6" s="129">
        <v>1</v>
      </c>
      <c r="E6" s="117"/>
      <c r="F6" s="117" t="s">
        <v>770</v>
      </c>
      <c r="G6" s="107"/>
      <c r="H6" s="129">
        <f>IF(E6="X",C6*D6*48, IF(F6="X", C6*D6*48, IF(G6="X",C6*D6*12)))</f>
        <v>96</v>
      </c>
      <c r="J6" s="106" t="s">
        <v>790</v>
      </c>
      <c r="K6" s="106">
        <v>4</v>
      </c>
    </row>
    <row r="7" spans="1:12" x14ac:dyDescent="0.35">
      <c r="A7" s="110" t="s">
        <v>2040</v>
      </c>
      <c r="B7" s="383"/>
      <c r="C7" s="383"/>
      <c r="D7" s="383"/>
      <c r="E7" s="383"/>
      <c r="F7" s="383"/>
      <c r="G7" s="383"/>
      <c r="H7" s="383"/>
      <c r="J7" s="106" t="s">
        <v>791</v>
      </c>
      <c r="K7" s="106">
        <f>K5*K6</f>
        <v>160</v>
      </c>
    </row>
    <row r="8" spans="1:12" x14ac:dyDescent="0.35">
      <c r="A8" s="111" t="s">
        <v>772</v>
      </c>
      <c r="B8" s="129" t="s">
        <v>769</v>
      </c>
      <c r="C8" s="129">
        <v>0.25</v>
      </c>
      <c r="D8" s="129">
        <v>3</v>
      </c>
      <c r="E8" s="117"/>
      <c r="F8" s="117" t="s">
        <v>770</v>
      </c>
      <c r="G8" s="129"/>
      <c r="H8" s="129">
        <f>IF(E8="X",C8*D8*48, IF(F8="X", C8*D8*12, IF(G8="X",C8*D8*4)))</f>
        <v>9</v>
      </c>
      <c r="J8" s="106" t="s">
        <v>792</v>
      </c>
      <c r="K8" s="106">
        <v>3</v>
      </c>
    </row>
    <row r="9" spans="1:12" x14ac:dyDescent="0.35">
      <c r="A9" s="110" t="s">
        <v>773</v>
      </c>
      <c r="B9" s="129" t="s">
        <v>769</v>
      </c>
      <c r="C9" s="129">
        <v>2</v>
      </c>
      <c r="D9" s="129">
        <v>1</v>
      </c>
      <c r="E9" s="120"/>
      <c r="F9" s="117" t="s">
        <v>770</v>
      </c>
      <c r="G9" s="129"/>
      <c r="H9" s="129">
        <f>IF(E9="X",C9*D9*48, IF(F9="X", C9*D9*12, IF(G9="X",C9*D9*4)))</f>
        <v>24</v>
      </c>
      <c r="J9" s="106" t="s">
        <v>793</v>
      </c>
      <c r="K9" s="106">
        <f>K7*K8</f>
        <v>480</v>
      </c>
    </row>
    <row r="10" spans="1:12" x14ac:dyDescent="0.35">
      <c r="A10" s="110" t="s">
        <v>1420</v>
      </c>
      <c r="B10" s="129" t="s">
        <v>769</v>
      </c>
      <c r="C10" s="129">
        <v>2</v>
      </c>
      <c r="D10" s="129">
        <v>2</v>
      </c>
      <c r="E10" s="129"/>
      <c r="F10" s="117" t="s">
        <v>770</v>
      </c>
      <c r="G10" s="129"/>
      <c r="H10" s="129">
        <f t="shared" ref="H10:H23" si="0">IF(E10="X",C10*D10*48, IF(F10="X", C10*D10*12, IF(G10="X",C10*D10*4)))</f>
        <v>48</v>
      </c>
      <c r="J10" s="122" t="s">
        <v>794</v>
      </c>
      <c r="K10" s="122">
        <v>4</v>
      </c>
    </row>
    <row r="11" spans="1:12" x14ac:dyDescent="0.35">
      <c r="A11" s="110" t="s">
        <v>2041</v>
      </c>
      <c r="B11" s="129" t="s">
        <v>769</v>
      </c>
      <c r="C11" s="129">
        <v>2</v>
      </c>
      <c r="D11" s="129">
        <v>4</v>
      </c>
      <c r="E11" s="129"/>
      <c r="F11" s="129"/>
      <c r="G11" s="117" t="s">
        <v>770</v>
      </c>
      <c r="H11" s="129">
        <f t="shared" si="0"/>
        <v>32</v>
      </c>
      <c r="J11" s="123" t="s">
        <v>795</v>
      </c>
      <c r="K11" s="123">
        <f>K10*K9</f>
        <v>1920</v>
      </c>
    </row>
    <row r="12" spans="1:12" x14ac:dyDescent="0.35">
      <c r="A12" s="110" t="s">
        <v>1419</v>
      </c>
      <c r="B12" s="129" t="s">
        <v>769</v>
      </c>
      <c r="C12" s="129">
        <v>1</v>
      </c>
      <c r="D12" s="129">
        <v>5</v>
      </c>
      <c r="E12" s="117" t="s">
        <v>770</v>
      </c>
      <c r="F12" s="129"/>
      <c r="G12" s="129"/>
      <c r="H12" s="129">
        <f t="shared" si="0"/>
        <v>240</v>
      </c>
    </row>
    <row r="13" spans="1:12" ht="29" x14ac:dyDescent="0.35">
      <c r="A13" s="110" t="s">
        <v>1418</v>
      </c>
      <c r="B13" s="129" t="s">
        <v>774</v>
      </c>
      <c r="C13" s="129">
        <v>1</v>
      </c>
      <c r="D13" s="129">
        <v>4</v>
      </c>
      <c r="E13" s="130"/>
      <c r="F13" s="117" t="s">
        <v>770</v>
      </c>
      <c r="G13" s="130"/>
      <c r="H13" s="129">
        <f t="shared" si="0"/>
        <v>48</v>
      </c>
      <c r="J13" s="131" t="s">
        <v>1469</v>
      </c>
      <c r="K13" s="131">
        <v>1.1000000000000001</v>
      </c>
      <c r="L13" s="132" t="s">
        <v>1470</v>
      </c>
    </row>
    <row r="14" spans="1:12" ht="23" x14ac:dyDescent="0.35">
      <c r="A14" s="110" t="s">
        <v>1417</v>
      </c>
      <c r="B14" s="385"/>
      <c r="C14" s="386"/>
      <c r="D14" s="386"/>
      <c r="E14" s="386"/>
      <c r="F14" s="386"/>
      <c r="G14" s="386"/>
      <c r="H14" s="387"/>
      <c r="J14" s="124" t="s">
        <v>1452</v>
      </c>
      <c r="K14" s="124">
        <f>247*8</f>
        <v>1976</v>
      </c>
      <c r="L14" s="125" t="s">
        <v>1471</v>
      </c>
    </row>
    <row r="15" spans="1:12" x14ac:dyDescent="0.35">
      <c r="A15" s="111" t="s">
        <v>775</v>
      </c>
      <c r="B15" s="129" t="s">
        <v>776</v>
      </c>
      <c r="C15" s="129">
        <v>1</v>
      </c>
      <c r="D15" s="129">
        <v>2</v>
      </c>
      <c r="E15" s="130"/>
      <c r="F15" s="117" t="s">
        <v>770</v>
      </c>
      <c r="G15" s="130"/>
      <c r="H15" s="129">
        <f t="shared" si="0"/>
        <v>24</v>
      </c>
      <c r="J15" s="126" t="s">
        <v>1453</v>
      </c>
      <c r="K15" s="127">
        <f>SUM(H26,H41,H56,H69,H81,H96,H111,H118,H126)</f>
        <v>3.3493421052631582</v>
      </c>
      <c r="L15" s="126" t="s">
        <v>1454</v>
      </c>
    </row>
    <row r="16" spans="1:12" x14ac:dyDescent="0.35">
      <c r="A16" s="110" t="s">
        <v>777</v>
      </c>
      <c r="B16" s="129" t="s">
        <v>769</v>
      </c>
      <c r="C16" s="129">
        <v>4</v>
      </c>
      <c r="D16" s="129">
        <v>2</v>
      </c>
      <c r="E16" s="130"/>
      <c r="F16" s="130"/>
      <c r="G16" s="117" t="s">
        <v>770</v>
      </c>
      <c r="H16" s="129">
        <f t="shared" si="0"/>
        <v>32</v>
      </c>
    </row>
    <row r="17" spans="1:8" x14ac:dyDescent="0.35">
      <c r="A17" s="110" t="s">
        <v>1416</v>
      </c>
      <c r="B17" s="129" t="s">
        <v>776</v>
      </c>
      <c r="C17" s="129">
        <v>4</v>
      </c>
      <c r="D17" s="129">
        <v>1</v>
      </c>
      <c r="E17" s="130"/>
      <c r="F17" s="130"/>
      <c r="G17" s="117" t="s">
        <v>770</v>
      </c>
      <c r="H17" s="129">
        <f t="shared" si="0"/>
        <v>16</v>
      </c>
    </row>
    <row r="18" spans="1:8" x14ac:dyDescent="0.35">
      <c r="A18" s="110" t="s">
        <v>1415</v>
      </c>
      <c r="B18" s="129" t="s">
        <v>776</v>
      </c>
      <c r="C18" s="129">
        <v>0.5</v>
      </c>
      <c r="D18" s="129">
        <v>2</v>
      </c>
      <c r="E18" s="130"/>
      <c r="F18" s="130"/>
      <c r="G18" s="117" t="s">
        <v>770</v>
      </c>
      <c r="H18" s="129">
        <f t="shared" si="0"/>
        <v>4</v>
      </c>
    </row>
    <row r="19" spans="1:8" x14ac:dyDescent="0.35">
      <c r="A19" s="110" t="s">
        <v>1414</v>
      </c>
      <c r="B19" s="385"/>
      <c r="C19" s="386"/>
      <c r="D19" s="386"/>
      <c r="E19" s="386"/>
      <c r="F19" s="386"/>
      <c r="G19" s="386"/>
      <c r="H19" s="387"/>
    </row>
    <row r="20" spans="1:8" x14ac:dyDescent="0.35">
      <c r="A20" s="110" t="s">
        <v>778</v>
      </c>
      <c r="B20" s="129" t="s">
        <v>769</v>
      </c>
      <c r="C20" s="129">
        <v>0.25</v>
      </c>
      <c r="D20" s="129">
        <v>5</v>
      </c>
      <c r="E20" s="117" t="s">
        <v>770</v>
      </c>
      <c r="F20" s="130"/>
      <c r="G20" s="130"/>
      <c r="H20" s="129">
        <f t="shared" si="0"/>
        <v>60</v>
      </c>
    </row>
    <row r="21" spans="1:8" x14ac:dyDescent="0.35">
      <c r="A21" s="110" t="s">
        <v>779</v>
      </c>
      <c r="B21" s="129" t="s">
        <v>769</v>
      </c>
      <c r="C21" s="129">
        <v>2</v>
      </c>
      <c r="D21" s="129">
        <v>1</v>
      </c>
      <c r="E21" s="130"/>
      <c r="F21" s="117"/>
      <c r="G21" s="117" t="s">
        <v>770</v>
      </c>
      <c r="H21" s="129">
        <f t="shared" si="0"/>
        <v>8</v>
      </c>
    </row>
    <row r="22" spans="1:8" ht="23" x14ac:dyDescent="0.35">
      <c r="A22" s="110" t="s">
        <v>1413</v>
      </c>
      <c r="B22" s="129" t="s">
        <v>769</v>
      </c>
      <c r="C22" s="129">
        <v>3</v>
      </c>
      <c r="D22" s="129">
        <v>1</v>
      </c>
      <c r="E22" s="130"/>
      <c r="F22" s="117" t="s">
        <v>770</v>
      </c>
      <c r="G22" s="130"/>
      <c r="H22" s="129">
        <f t="shared" si="0"/>
        <v>36</v>
      </c>
    </row>
    <row r="23" spans="1:8" x14ac:dyDescent="0.35">
      <c r="A23" s="110" t="s">
        <v>1412</v>
      </c>
      <c r="B23" s="129" t="s">
        <v>769</v>
      </c>
      <c r="C23" s="129">
        <v>4</v>
      </c>
      <c r="D23" s="129">
        <v>2</v>
      </c>
      <c r="E23" s="130"/>
      <c r="F23" s="117" t="s">
        <v>770</v>
      </c>
      <c r="G23" s="130"/>
      <c r="H23" s="129">
        <f t="shared" si="0"/>
        <v>96</v>
      </c>
    </row>
    <row r="24" spans="1:8" x14ac:dyDescent="0.35">
      <c r="A24" s="381" t="s">
        <v>2037</v>
      </c>
      <c r="B24" s="381"/>
      <c r="C24" s="381"/>
      <c r="D24" s="381"/>
      <c r="E24" s="381"/>
      <c r="F24" s="381"/>
      <c r="G24" s="381"/>
      <c r="H24" s="121">
        <f>SUM(H5:H6,H8:H23)</f>
        <v>893</v>
      </c>
    </row>
    <row r="25" spans="1:8" x14ac:dyDescent="0.35">
      <c r="A25" s="381" t="s">
        <v>2038</v>
      </c>
      <c r="B25" s="381"/>
      <c r="C25" s="381"/>
      <c r="D25" s="381"/>
      <c r="E25" s="381"/>
      <c r="F25" s="381"/>
      <c r="G25" s="381"/>
      <c r="H25" s="121">
        <f>H24/8</f>
        <v>111.625</v>
      </c>
    </row>
    <row r="26" spans="1:8" x14ac:dyDescent="0.35">
      <c r="A26" s="381" t="s">
        <v>2039</v>
      </c>
      <c r="B26" s="381"/>
      <c r="C26" s="381"/>
      <c r="D26" s="381"/>
      <c r="E26" s="381"/>
      <c r="F26" s="381"/>
      <c r="G26" s="381"/>
      <c r="H26" s="121">
        <f>(H24/K14)*1.1</f>
        <v>0.49711538461538468</v>
      </c>
    </row>
    <row r="27" spans="1:8" x14ac:dyDescent="0.35">
      <c r="A27" s="380" t="s">
        <v>1421</v>
      </c>
      <c r="B27" s="380"/>
      <c r="C27" s="380"/>
      <c r="D27" s="380"/>
      <c r="E27" s="380"/>
      <c r="F27" s="380"/>
      <c r="G27" s="380"/>
      <c r="H27" s="380"/>
    </row>
    <row r="28" spans="1:8" x14ac:dyDescent="0.35">
      <c r="A28" s="110" t="s">
        <v>1411</v>
      </c>
      <c r="B28" s="385"/>
      <c r="C28" s="386"/>
      <c r="D28" s="386"/>
      <c r="E28" s="386"/>
      <c r="F28" s="386"/>
      <c r="G28" s="386"/>
      <c r="H28" s="387"/>
    </row>
    <row r="29" spans="1:8" x14ac:dyDescent="0.35">
      <c r="A29" s="111" t="s">
        <v>768</v>
      </c>
      <c r="B29" s="129" t="s">
        <v>769</v>
      </c>
      <c r="C29" s="129">
        <v>0.25</v>
      </c>
      <c r="D29" s="129">
        <v>5</v>
      </c>
      <c r="E29" s="117" t="s">
        <v>770</v>
      </c>
      <c r="F29" s="129"/>
      <c r="G29" s="129"/>
      <c r="H29" s="129">
        <f>IF(E29="X",C29*D29*48, IF(F29="X", C29*D29*48, IF(G29="X",C29*D29*12)))</f>
        <v>60</v>
      </c>
    </row>
    <row r="30" spans="1:8" x14ac:dyDescent="0.35">
      <c r="A30" s="110" t="s">
        <v>771</v>
      </c>
      <c r="B30" s="129" t="s">
        <v>769</v>
      </c>
      <c r="C30" s="129">
        <v>2</v>
      </c>
      <c r="D30" s="129">
        <v>2</v>
      </c>
      <c r="E30" s="117"/>
      <c r="F30" s="129"/>
      <c r="G30" s="117" t="s">
        <v>770</v>
      </c>
      <c r="H30" s="129">
        <f>IF(E30="X",C30*D30*48, IF(F30="X", C30*D30*48, IF(G30="X",C30*D30*12)))</f>
        <v>48</v>
      </c>
    </row>
    <row r="31" spans="1:8" x14ac:dyDescent="0.35">
      <c r="A31" s="110" t="s">
        <v>1422</v>
      </c>
      <c r="B31" s="129" t="s">
        <v>769</v>
      </c>
      <c r="C31" s="129">
        <v>1</v>
      </c>
      <c r="D31" s="129">
        <v>3</v>
      </c>
      <c r="E31" s="117"/>
      <c r="F31" s="117" t="s">
        <v>770</v>
      </c>
      <c r="G31" s="129"/>
      <c r="H31" s="129">
        <f>IF(E31="X",C31*D31*48, IF(F31="X", C31*D31*12, IF(G31="X",C31*D31*4)))</f>
        <v>36</v>
      </c>
    </row>
    <row r="32" spans="1:8" x14ac:dyDescent="0.35">
      <c r="A32" s="110" t="s">
        <v>1423</v>
      </c>
      <c r="B32" s="385"/>
      <c r="C32" s="386"/>
      <c r="D32" s="386"/>
      <c r="E32" s="386"/>
      <c r="F32" s="386"/>
      <c r="G32" s="386"/>
      <c r="H32" s="387"/>
    </row>
    <row r="33" spans="1:8" x14ac:dyDescent="0.35">
      <c r="A33" s="110" t="s">
        <v>780</v>
      </c>
      <c r="B33" s="129" t="s">
        <v>781</v>
      </c>
      <c r="C33" s="129">
        <v>0.25</v>
      </c>
      <c r="D33" s="129">
        <v>5</v>
      </c>
      <c r="E33" s="117" t="s">
        <v>770</v>
      </c>
      <c r="F33" s="130"/>
      <c r="G33" s="130"/>
      <c r="H33" s="129">
        <f t="shared" ref="H33:H38" si="1">IF(E33="X",C33*D33*48, IF(F33="X", C33*D33*12, IF(G33="X",C33*D33*4)))</f>
        <v>60</v>
      </c>
    </row>
    <row r="34" spans="1:8" x14ac:dyDescent="0.35">
      <c r="A34" s="110" t="s">
        <v>779</v>
      </c>
      <c r="B34" s="129" t="s">
        <v>782</v>
      </c>
      <c r="C34" s="129">
        <v>3</v>
      </c>
      <c r="D34" s="129">
        <v>2</v>
      </c>
      <c r="E34" s="130"/>
      <c r="F34" s="117"/>
      <c r="G34" s="117" t="s">
        <v>770</v>
      </c>
      <c r="H34" s="129">
        <f t="shared" si="1"/>
        <v>24</v>
      </c>
    </row>
    <row r="35" spans="1:8" x14ac:dyDescent="0.35">
      <c r="A35" s="110" t="s">
        <v>1424</v>
      </c>
      <c r="B35" s="129" t="s">
        <v>783</v>
      </c>
      <c r="C35" s="129">
        <v>1.5</v>
      </c>
      <c r="D35" s="129">
        <v>1</v>
      </c>
      <c r="E35" s="130"/>
      <c r="F35" s="117" t="s">
        <v>770</v>
      </c>
      <c r="G35" s="130"/>
      <c r="H35" s="129">
        <f t="shared" si="1"/>
        <v>18</v>
      </c>
    </row>
    <row r="36" spans="1:8" x14ac:dyDescent="0.35">
      <c r="A36" s="110" t="s">
        <v>1425</v>
      </c>
      <c r="B36" s="129" t="s">
        <v>776</v>
      </c>
      <c r="C36" s="129">
        <v>4</v>
      </c>
      <c r="D36" s="129">
        <v>1</v>
      </c>
      <c r="E36" s="130"/>
      <c r="F36" s="130"/>
      <c r="G36" s="117" t="s">
        <v>770</v>
      </c>
      <c r="H36" s="129">
        <f t="shared" si="1"/>
        <v>16</v>
      </c>
    </row>
    <row r="37" spans="1:8" x14ac:dyDescent="0.35">
      <c r="A37" s="110" t="s">
        <v>1426</v>
      </c>
      <c r="B37" s="129" t="s">
        <v>769</v>
      </c>
      <c r="C37" s="129">
        <v>0.5</v>
      </c>
      <c r="D37" s="129">
        <v>5</v>
      </c>
      <c r="E37" s="117" t="s">
        <v>770</v>
      </c>
      <c r="F37" s="129"/>
      <c r="G37" s="129"/>
      <c r="H37" s="129">
        <f t="shared" si="1"/>
        <v>120</v>
      </c>
    </row>
    <row r="38" spans="1:8" x14ac:dyDescent="0.35">
      <c r="A38" s="110" t="s">
        <v>1427</v>
      </c>
      <c r="B38" s="129" t="s">
        <v>776</v>
      </c>
      <c r="C38" s="129">
        <v>0.5</v>
      </c>
      <c r="D38" s="129">
        <v>2</v>
      </c>
      <c r="E38" s="130"/>
      <c r="F38" s="130"/>
      <c r="G38" s="117" t="s">
        <v>770</v>
      </c>
      <c r="H38" s="129">
        <f t="shared" si="1"/>
        <v>4</v>
      </c>
    </row>
    <row r="39" spans="1:8" x14ac:dyDescent="0.35">
      <c r="A39" s="381" t="s">
        <v>784</v>
      </c>
      <c r="B39" s="381"/>
      <c r="C39" s="381"/>
      <c r="D39" s="381"/>
      <c r="E39" s="381"/>
      <c r="F39" s="381"/>
      <c r="G39" s="381"/>
      <c r="H39" s="121">
        <f>SUM(H29:H30,H31:H31,H33:H38)</f>
        <v>386</v>
      </c>
    </row>
    <row r="40" spans="1:8" x14ac:dyDescent="0.35">
      <c r="A40" s="381" t="s">
        <v>785</v>
      </c>
      <c r="B40" s="381"/>
      <c r="C40" s="381"/>
      <c r="D40" s="381"/>
      <c r="E40" s="381"/>
      <c r="F40" s="381"/>
      <c r="G40" s="381"/>
      <c r="H40" s="121">
        <f>H39/8</f>
        <v>48.25</v>
      </c>
    </row>
    <row r="41" spans="1:8" x14ac:dyDescent="0.35">
      <c r="A41" s="381" t="s">
        <v>786</v>
      </c>
      <c r="B41" s="381"/>
      <c r="C41" s="381"/>
      <c r="D41" s="381"/>
      <c r="E41" s="381"/>
      <c r="F41" s="381"/>
      <c r="G41" s="381"/>
      <c r="H41" s="121">
        <f>H39/K14</f>
        <v>0.19534412955465588</v>
      </c>
    </row>
    <row r="42" spans="1:8" x14ac:dyDescent="0.35">
      <c r="A42" s="380" t="s">
        <v>1428</v>
      </c>
      <c r="B42" s="380"/>
      <c r="C42" s="380"/>
      <c r="D42" s="380"/>
      <c r="E42" s="380"/>
      <c r="F42" s="380"/>
      <c r="G42" s="380"/>
      <c r="H42" s="380"/>
    </row>
    <row r="43" spans="1:8" x14ac:dyDescent="0.35">
      <c r="A43" s="110" t="s">
        <v>1411</v>
      </c>
      <c r="B43" s="385"/>
      <c r="C43" s="386"/>
      <c r="D43" s="386"/>
      <c r="E43" s="386"/>
      <c r="F43" s="386"/>
      <c r="G43" s="386"/>
      <c r="H43" s="387"/>
    </row>
    <row r="44" spans="1:8" x14ac:dyDescent="0.35">
      <c r="A44" s="111" t="s">
        <v>768</v>
      </c>
      <c r="B44" s="129" t="s">
        <v>769</v>
      </c>
      <c r="C44" s="129">
        <v>0.5</v>
      </c>
      <c r="D44" s="129">
        <v>5</v>
      </c>
      <c r="E44" s="117" t="s">
        <v>770</v>
      </c>
      <c r="F44" s="129"/>
      <c r="G44" s="129"/>
      <c r="H44" s="129">
        <f>IF(E44="X",C44*D44*48, IF(F44="X", C44*D44*48, IF(G44="X",C44*D44*12)))</f>
        <v>120</v>
      </c>
    </row>
    <row r="45" spans="1:8" x14ac:dyDescent="0.35">
      <c r="A45" s="110" t="s">
        <v>771</v>
      </c>
      <c r="B45" s="129" t="s">
        <v>769</v>
      </c>
      <c r="C45" s="129">
        <v>2</v>
      </c>
      <c r="D45" s="129">
        <v>3</v>
      </c>
      <c r="E45" s="117"/>
      <c r="F45" s="129"/>
      <c r="G45" s="117" t="s">
        <v>770</v>
      </c>
      <c r="H45" s="129">
        <f>IF(E45="X",C45*D45*48, IF(F45="X", C45*D45*48, IF(G45="X",C45*D45*12)))</f>
        <v>72</v>
      </c>
    </row>
    <row r="46" spans="1:8" x14ac:dyDescent="0.35">
      <c r="A46" s="110" t="s">
        <v>1429</v>
      </c>
      <c r="B46" s="129" t="s">
        <v>781</v>
      </c>
      <c r="C46" s="129">
        <v>0.25</v>
      </c>
      <c r="D46" s="129">
        <v>5</v>
      </c>
      <c r="E46" s="117" t="s">
        <v>770</v>
      </c>
      <c r="F46" s="130"/>
      <c r="G46" s="130"/>
      <c r="H46" s="129">
        <f>IF(E46="X",C46*D46*48, IF(F46="X", C46*D46*12, IF(G46="X",C46*D46*4)))</f>
        <v>60</v>
      </c>
    </row>
    <row r="47" spans="1:8" x14ac:dyDescent="0.35">
      <c r="A47" s="110" t="s">
        <v>1430</v>
      </c>
      <c r="B47" s="129" t="s">
        <v>783</v>
      </c>
      <c r="C47" s="129">
        <v>1.5</v>
      </c>
      <c r="D47" s="129">
        <v>1</v>
      </c>
      <c r="E47" s="130"/>
      <c r="F47" s="117" t="s">
        <v>770</v>
      </c>
      <c r="G47" s="130"/>
      <c r="H47" s="129">
        <f>IF(E47="X",C47*D47*48, IF(F47="X", C47*D47*12, IF(G47="X",C47*D47*4)))</f>
        <v>18</v>
      </c>
    </row>
    <row r="48" spans="1:8" x14ac:dyDescent="0.35">
      <c r="A48" s="110" t="s">
        <v>1431</v>
      </c>
      <c r="B48" s="385"/>
      <c r="C48" s="386"/>
      <c r="D48" s="386"/>
      <c r="E48" s="386"/>
      <c r="F48" s="386"/>
      <c r="G48" s="386"/>
      <c r="H48" s="387"/>
    </row>
    <row r="49" spans="1:8" ht="23" x14ac:dyDescent="0.35">
      <c r="A49" s="110" t="s">
        <v>796</v>
      </c>
      <c r="B49" s="129" t="s">
        <v>797</v>
      </c>
      <c r="C49" s="129">
        <v>3</v>
      </c>
      <c r="D49" s="129">
        <v>3</v>
      </c>
      <c r="E49" s="130"/>
      <c r="F49" s="130"/>
      <c r="G49" s="117" t="s">
        <v>770</v>
      </c>
      <c r="H49" s="129">
        <f>IF(E49="X",C49*D49*48, IF(F49="X", C49*D49*12, IF(G49="X",C49*D49*4)))</f>
        <v>36</v>
      </c>
    </row>
    <row r="50" spans="1:8" ht="23" x14ac:dyDescent="0.35">
      <c r="A50" s="110" t="s">
        <v>798</v>
      </c>
      <c r="B50" s="129" t="s">
        <v>799</v>
      </c>
      <c r="C50" s="129">
        <v>3</v>
      </c>
      <c r="D50" s="129">
        <v>1</v>
      </c>
      <c r="E50" s="107"/>
      <c r="F50" s="117" t="s">
        <v>770</v>
      </c>
      <c r="G50" s="130"/>
      <c r="H50" s="129">
        <f>IF(F50="X",C50*D50*48, IF(#REF!="X", C50*D50*12, IF(G50="X",C50*D50*4)))</f>
        <v>144</v>
      </c>
    </row>
    <row r="51" spans="1:8" x14ac:dyDescent="0.35">
      <c r="A51" s="110" t="s">
        <v>1432</v>
      </c>
      <c r="B51" s="129" t="s">
        <v>776</v>
      </c>
      <c r="C51" s="129">
        <v>0.5</v>
      </c>
      <c r="D51" s="129">
        <v>2</v>
      </c>
      <c r="E51" s="130"/>
      <c r="F51" s="130"/>
      <c r="G51" s="117" t="s">
        <v>770</v>
      </c>
      <c r="H51" s="129">
        <f>IF(E51="X",C51*D51*48, IF(F51="X", C51*D51*12, IF(G51="X",C51*D51*4)))</f>
        <v>4</v>
      </c>
    </row>
    <row r="52" spans="1:8" x14ac:dyDescent="0.35">
      <c r="A52" s="110" t="s">
        <v>1433</v>
      </c>
      <c r="B52" s="129" t="s">
        <v>776</v>
      </c>
      <c r="C52" s="129">
        <v>4</v>
      </c>
      <c r="D52" s="129">
        <v>1</v>
      </c>
      <c r="E52" s="130"/>
      <c r="F52" s="130"/>
      <c r="G52" s="117" t="s">
        <v>770</v>
      </c>
      <c r="H52" s="129">
        <f>IF(E52="X",C52*D52*48, IF(F52="X", C52*D52*12, IF(G52="X",C52*D52*4)))</f>
        <v>16</v>
      </c>
    </row>
    <row r="53" spans="1:8" ht="23" x14ac:dyDescent="0.35">
      <c r="A53" s="110" t="s">
        <v>1434</v>
      </c>
      <c r="B53" s="129" t="s">
        <v>799</v>
      </c>
      <c r="C53" s="129">
        <v>1</v>
      </c>
      <c r="D53" s="129">
        <v>1</v>
      </c>
      <c r="E53" s="130"/>
      <c r="F53" s="130"/>
      <c r="G53" s="117" t="s">
        <v>770</v>
      </c>
      <c r="H53" s="129">
        <f>IF(E53="X",C53*D53*48, IF(F53="X", C53*D53*12, IF(G53="X",C53*D53*4)))</f>
        <v>4</v>
      </c>
    </row>
    <row r="54" spans="1:8" x14ac:dyDescent="0.35">
      <c r="A54" s="381" t="s">
        <v>800</v>
      </c>
      <c r="B54" s="381"/>
      <c r="C54" s="381"/>
      <c r="D54" s="381"/>
      <c r="E54" s="381"/>
      <c r="F54" s="381"/>
      <c r="G54" s="381"/>
      <c r="H54" s="121">
        <f>SUM(H44:H47,H49:H53)</f>
        <v>474</v>
      </c>
    </row>
    <row r="55" spans="1:8" x14ac:dyDescent="0.35">
      <c r="A55" s="381" t="s">
        <v>801</v>
      </c>
      <c r="B55" s="381"/>
      <c r="C55" s="381"/>
      <c r="D55" s="381"/>
      <c r="E55" s="381"/>
      <c r="F55" s="381"/>
      <c r="G55" s="381"/>
      <c r="H55" s="121">
        <f>H54/8</f>
        <v>59.25</v>
      </c>
    </row>
    <row r="56" spans="1:8" x14ac:dyDescent="0.35">
      <c r="A56" s="381" t="s">
        <v>802</v>
      </c>
      <c r="B56" s="381"/>
      <c r="C56" s="381"/>
      <c r="D56" s="381"/>
      <c r="E56" s="381"/>
      <c r="F56" s="381"/>
      <c r="G56" s="381"/>
      <c r="H56" s="121">
        <f>H54/K14</f>
        <v>0.23987854251012145</v>
      </c>
    </row>
    <row r="57" spans="1:8" x14ac:dyDescent="0.35">
      <c r="A57" s="380" t="s">
        <v>1435</v>
      </c>
      <c r="B57" s="380"/>
      <c r="C57" s="380"/>
      <c r="D57" s="380"/>
      <c r="E57" s="380"/>
      <c r="F57" s="380"/>
      <c r="G57" s="380"/>
      <c r="H57" s="380"/>
    </row>
    <row r="58" spans="1:8" x14ac:dyDescent="0.35">
      <c r="A58" s="110" t="s">
        <v>1411</v>
      </c>
      <c r="B58" s="385"/>
      <c r="C58" s="386"/>
      <c r="D58" s="386"/>
      <c r="E58" s="386"/>
      <c r="F58" s="386"/>
      <c r="G58" s="386"/>
      <c r="H58" s="387"/>
    </row>
    <row r="59" spans="1:8" x14ac:dyDescent="0.35">
      <c r="A59" s="111" t="s">
        <v>768</v>
      </c>
      <c r="B59" s="129" t="s">
        <v>769</v>
      </c>
      <c r="C59" s="129">
        <v>0.25</v>
      </c>
      <c r="D59" s="129">
        <v>5</v>
      </c>
      <c r="E59" s="117" t="s">
        <v>770</v>
      </c>
      <c r="F59" s="129"/>
      <c r="G59" s="129"/>
      <c r="H59" s="129">
        <f>IF(E59="X",C59*D59*48, IF(F59="X", C59*D59*48, IF(G59="X",C59*D59*12)))</f>
        <v>60</v>
      </c>
    </row>
    <row r="60" spans="1:8" x14ac:dyDescent="0.35">
      <c r="A60" s="110" t="s">
        <v>771</v>
      </c>
      <c r="B60" s="129" t="s">
        <v>769</v>
      </c>
      <c r="C60" s="129">
        <v>2</v>
      </c>
      <c r="D60" s="129">
        <v>1</v>
      </c>
      <c r="E60" s="117"/>
      <c r="F60" s="129"/>
      <c r="G60" s="117" t="s">
        <v>770</v>
      </c>
      <c r="H60" s="129">
        <f>IF(E60="X",C60*D60*48, IF(F60="X", C60*D60*48, IF(G60="X",C60*D60*12)))</f>
        <v>24</v>
      </c>
    </row>
    <row r="61" spans="1:8" x14ac:dyDescent="0.35">
      <c r="A61" s="110" t="s">
        <v>1429</v>
      </c>
      <c r="B61" s="129" t="s">
        <v>781</v>
      </c>
      <c r="C61" s="129">
        <v>0.25</v>
      </c>
      <c r="D61" s="129">
        <v>5</v>
      </c>
      <c r="E61" s="117" t="s">
        <v>770</v>
      </c>
      <c r="F61" s="130"/>
      <c r="G61" s="130"/>
      <c r="H61" s="129">
        <f>IF(E61="X",C61*D61*48, IF(F61="X", C61*D61*12, IF(G61="X",C61*D61*4)))</f>
        <v>60</v>
      </c>
    </row>
    <row r="62" spans="1:8" x14ac:dyDescent="0.35">
      <c r="A62" s="110" t="s">
        <v>1436</v>
      </c>
      <c r="B62" s="385"/>
      <c r="C62" s="386"/>
      <c r="D62" s="386"/>
      <c r="E62" s="386"/>
      <c r="F62" s="386"/>
      <c r="G62" s="386"/>
      <c r="H62" s="387"/>
    </row>
    <row r="63" spans="1:8" ht="23" x14ac:dyDescent="0.35">
      <c r="A63" s="110" t="s">
        <v>796</v>
      </c>
      <c r="B63" s="129" t="s">
        <v>797</v>
      </c>
      <c r="C63" s="129">
        <v>2</v>
      </c>
      <c r="D63" s="129">
        <v>2</v>
      </c>
      <c r="E63" s="130"/>
      <c r="F63" s="117" t="s">
        <v>770</v>
      </c>
      <c r="G63" s="130"/>
      <c r="H63" s="129">
        <f>IF(E63="X",C63*D63*48, IF(F63="X", C63*D63*48, IF(G63="X",C63*D63*12)))</f>
        <v>192</v>
      </c>
    </row>
    <row r="64" spans="1:8" ht="23" x14ac:dyDescent="0.35">
      <c r="A64" s="110" t="s">
        <v>798</v>
      </c>
      <c r="B64" s="129" t="s">
        <v>803</v>
      </c>
      <c r="C64" s="129">
        <v>2</v>
      </c>
      <c r="D64" s="129">
        <v>2</v>
      </c>
      <c r="E64" s="130"/>
      <c r="F64" s="117" t="s">
        <v>770</v>
      </c>
      <c r="G64" s="130"/>
      <c r="H64" s="129">
        <f>IF(E64="X",C64*D64*48, IF(F64="X", C64*D64*48, IF(G64="X",C64*D64*12)))</f>
        <v>192</v>
      </c>
    </row>
    <row r="65" spans="1:8" x14ac:dyDescent="0.35">
      <c r="A65" s="110" t="s">
        <v>1437</v>
      </c>
      <c r="B65" s="129" t="s">
        <v>776</v>
      </c>
      <c r="C65" s="129">
        <v>2</v>
      </c>
      <c r="D65" s="129">
        <v>1</v>
      </c>
      <c r="E65" s="130"/>
      <c r="F65" s="130"/>
      <c r="G65" s="117" t="s">
        <v>770</v>
      </c>
      <c r="H65" s="129">
        <f>IF(E65="X",C65*D65*48, IF(F65="X", C65*D65*48, IF(G65="X",C65*D65*12)))</f>
        <v>24</v>
      </c>
    </row>
    <row r="66" spans="1:8" x14ac:dyDescent="0.35">
      <c r="A66" s="110" t="s">
        <v>1425</v>
      </c>
      <c r="B66" s="129" t="s">
        <v>776</v>
      </c>
      <c r="C66" s="129">
        <v>3</v>
      </c>
      <c r="D66" s="129">
        <v>1</v>
      </c>
      <c r="E66" s="130"/>
      <c r="F66" s="130"/>
      <c r="G66" s="117" t="s">
        <v>770</v>
      </c>
      <c r="H66" s="129">
        <f>IF(E66="X",C66*D66*48, IF(F66="X", C66*D66*48, IF(G66="X",C66*D66*12)))</f>
        <v>36</v>
      </c>
    </row>
    <row r="67" spans="1:8" x14ac:dyDescent="0.35">
      <c r="A67" s="381" t="s">
        <v>804</v>
      </c>
      <c r="B67" s="381"/>
      <c r="C67" s="381"/>
      <c r="D67" s="381"/>
      <c r="E67" s="381"/>
      <c r="F67" s="381"/>
      <c r="G67" s="381"/>
      <c r="H67" s="121">
        <f>SUM(H59:H61,H63:H66)</f>
        <v>588</v>
      </c>
    </row>
    <row r="68" spans="1:8" x14ac:dyDescent="0.35">
      <c r="A68" s="381" t="s">
        <v>805</v>
      </c>
      <c r="B68" s="381"/>
      <c r="C68" s="381"/>
      <c r="D68" s="381"/>
      <c r="E68" s="381"/>
      <c r="F68" s="381"/>
      <c r="G68" s="381"/>
      <c r="H68" s="121">
        <f>H67/8</f>
        <v>73.5</v>
      </c>
    </row>
    <row r="69" spans="1:8" x14ac:dyDescent="0.35">
      <c r="A69" s="381" t="s">
        <v>806</v>
      </c>
      <c r="B69" s="381"/>
      <c r="C69" s="381"/>
      <c r="D69" s="381"/>
      <c r="E69" s="381"/>
      <c r="F69" s="381"/>
      <c r="G69" s="381"/>
      <c r="H69" s="121">
        <f>H67/K14</f>
        <v>0.29757085020242913</v>
      </c>
    </row>
    <row r="70" spans="1:8" x14ac:dyDescent="0.35">
      <c r="A70" s="380" t="s">
        <v>1438</v>
      </c>
      <c r="B70" s="380"/>
      <c r="C70" s="380"/>
      <c r="D70" s="380"/>
      <c r="E70" s="380"/>
      <c r="F70" s="380"/>
      <c r="G70" s="380"/>
      <c r="H70" s="380"/>
    </row>
    <row r="71" spans="1:8" x14ac:dyDescent="0.35">
      <c r="A71" s="110" t="s">
        <v>1411</v>
      </c>
      <c r="B71" s="389"/>
      <c r="C71" s="390"/>
      <c r="D71" s="390"/>
      <c r="E71" s="390"/>
      <c r="F71" s="390"/>
      <c r="G71" s="390"/>
      <c r="H71" s="391"/>
    </row>
    <row r="72" spans="1:8" x14ac:dyDescent="0.35">
      <c r="A72" s="111" t="s">
        <v>768</v>
      </c>
      <c r="B72" s="112" t="s">
        <v>769</v>
      </c>
      <c r="C72" s="112">
        <v>0.25</v>
      </c>
      <c r="D72" s="112">
        <v>5</v>
      </c>
      <c r="E72" s="113" t="s">
        <v>770</v>
      </c>
      <c r="F72" s="112"/>
      <c r="G72" s="112"/>
      <c r="H72" s="112">
        <f t="shared" ref="H72:H78" si="2">IF(E72="X",C72*D72*48, IF(F72="X", C72*D72*48, IF(G72="X",C72*D72*12)))</f>
        <v>60</v>
      </c>
    </row>
    <row r="73" spans="1:8" x14ac:dyDescent="0.35">
      <c r="A73" s="110" t="s">
        <v>771</v>
      </c>
      <c r="B73" s="112" t="s">
        <v>769</v>
      </c>
      <c r="C73" s="112">
        <v>2</v>
      </c>
      <c r="D73" s="112">
        <v>1</v>
      </c>
      <c r="E73" s="113"/>
      <c r="F73" s="111"/>
      <c r="G73" s="113" t="s">
        <v>770</v>
      </c>
      <c r="H73" s="112">
        <f t="shared" si="2"/>
        <v>24</v>
      </c>
    </row>
    <row r="74" spans="1:8" x14ac:dyDescent="0.35">
      <c r="A74" s="110" t="s">
        <v>1429</v>
      </c>
      <c r="B74" s="112" t="s">
        <v>781</v>
      </c>
      <c r="C74" s="112">
        <v>0.25</v>
      </c>
      <c r="D74" s="112">
        <v>2</v>
      </c>
      <c r="E74" s="111"/>
      <c r="F74" s="113" t="s">
        <v>770</v>
      </c>
      <c r="G74" s="114"/>
      <c r="H74" s="112">
        <f t="shared" si="2"/>
        <v>24</v>
      </c>
    </row>
    <row r="75" spans="1:8" ht="23" x14ac:dyDescent="0.35">
      <c r="A75" s="110" t="s">
        <v>1436</v>
      </c>
      <c r="B75" s="112" t="s">
        <v>807</v>
      </c>
      <c r="C75" s="112">
        <v>2</v>
      </c>
      <c r="D75" s="112">
        <v>2</v>
      </c>
      <c r="E75" s="114"/>
      <c r="F75" s="113" t="s">
        <v>770</v>
      </c>
      <c r="G75" s="114"/>
      <c r="H75" s="112">
        <f t="shared" si="2"/>
        <v>192</v>
      </c>
    </row>
    <row r="76" spans="1:8" x14ac:dyDescent="0.35">
      <c r="A76" s="110" t="s">
        <v>1437</v>
      </c>
      <c r="B76" s="112" t="s">
        <v>776</v>
      </c>
      <c r="C76" s="112">
        <v>0.5</v>
      </c>
      <c r="D76" s="112">
        <v>1</v>
      </c>
      <c r="E76" s="114"/>
      <c r="F76" s="114"/>
      <c r="G76" s="113" t="s">
        <v>770</v>
      </c>
      <c r="H76" s="112">
        <f t="shared" si="2"/>
        <v>6</v>
      </c>
    </row>
    <row r="77" spans="1:8" x14ac:dyDescent="0.35">
      <c r="A77" s="110" t="s">
        <v>1419</v>
      </c>
      <c r="B77" s="112" t="s">
        <v>769</v>
      </c>
      <c r="C77" s="112">
        <v>1</v>
      </c>
      <c r="D77" s="112">
        <v>5</v>
      </c>
      <c r="E77" s="113" t="s">
        <v>770</v>
      </c>
      <c r="F77" s="114"/>
      <c r="G77" s="114"/>
      <c r="H77" s="112">
        <f t="shared" si="2"/>
        <v>240</v>
      </c>
    </row>
    <row r="78" spans="1:8" x14ac:dyDescent="0.35">
      <c r="A78" s="110" t="s">
        <v>1418</v>
      </c>
      <c r="B78" s="112" t="s">
        <v>783</v>
      </c>
      <c r="C78" s="112">
        <v>1</v>
      </c>
      <c r="D78" s="112">
        <v>1</v>
      </c>
      <c r="E78" s="114"/>
      <c r="F78" s="113" t="s">
        <v>770</v>
      </c>
      <c r="G78" s="114"/>
      <c r="H78" s="112">
        <f t="shared" si="2"/>
        <v>48</v>
      </c>
    </row>
    <row r="79" spans="1:8" x14ac:dyDescent="0.35">
      <c r="A79" s="388" t="s">
        <v>808</v>
      </c>
      <c r="B79" s="388"/>
      <c r="C79" s="388"/>
      <c r="D79" s="388"/>
      <c r="E79" s="388"/>
      <c r="F79" s="388"/>
      <c r="G79" s="388"/>
      <c r="H79" s="115">
        <f>SUM(H71:H74,H75:H78)</f>
        <v>594</v>
      </c>
    </row>
    <row r="80" spans="1:8" x14ac:dyDescent="0.35">
      <c r="A80" s="388" t="s">
        <v>809</v>
      </c>
      <c r="B80" s="388"/>
      <c r="C80" s="388"/>
      <c r="D80" s="388"/>
      <c r="E80" s="388"/>
      <c r="F80" s="388"/>
      <c r="G80" s="388"/>
      <c r="H80" s="115">
        <f>H79/8</f>
        <v>74.25</v>
      </c>
    </row>
    <row r="81" spans="1:8" x14ac:dyDescent="0.35">
      <c r="A81" s="388" t="s">
        <v>810</v>
      </c>
      <c r="B81" s="388"/>
      <c r="C81" s="388"/>
      <c r="D81" s="388"/>
      <c r="E81" s="388"/>
      <c r="F81" s="388"/>
      <c r="G81" s="388"/>
      <c r="H81" s="115">
        <f>H79/K14</f>
        <v>0.30060728744939269</v>
      </c>
    </row>
    <row r="82" spans="1:8" x14ac:dyDescent="0.35">
      <c r="A82" s="380" t="s">
        <v>1439</v>
      </c>
      <c r="B82" s="380"/>
      <c r="C82" s="380"/>
      <c r="D82" s="380"/>
      <c r="E82" s="380"/>
      <c r="F82" s="380"/>
      <c r="G82" s="380"/>
      <c r="H82" s="380"/>
    </row>
    <row r="83" spans="1:8" x14ac:dyDescent="0.35">
      <c r="A83" s="105" t="s">
        <v>1411</v>
      </c>
      <c r="B83" s="385"/>
      <c r="C83" s="386"/>
      <c r="D83" s="386"/>
      <c r="E83" s="386"/>
      <c r="F83" s="386"/>
      <c r="G83" s="386"/>
      <c r="H83" s="387"/>
    </row>
    <row r="84" spans="1:8" x14ac:dyDescent="0.35">
      <c r="A84" s="106" t="s">
        <v>768</v>
      </c>
      <c r="B84" s="129" t="s">
        <v>769</v>
      </c>
      <c r="C84" s="129">
        <v>1</v>
      </c>
      <c r="D84" s="129">
        <v>5</v>
      </c>
      <c r="E84" s="117" t="s">
        <v>770</v>
      </c>
      <c r="F84" s="129"/>
      <c r="G84" s="129"/>
      <c r="H84" s="129">
        <f>IF(E84="X",C84*D84*48, IF(F84="X", C84*D84*48, IF(G84="X",C84*D84*12)))</f>
        <v>240</v>
      </c>
    </row>
    <row r="85" spans="1:8" x14ac:dyDescent="0.35">
      <c r="A85" s="105" t="s">
        <v>771</v>
      </c>
      <c r="B85" s="129" t="s">
        <v>769</v>
      </c>
      <c r="C85" s="129">
        <v>2</v>
      </c>
      <c r="D85" s="129">
        <v>2</v>
      </c>
      <c r="E85" s="117"/>
      <c r="F85" s="117" t="s">
        <v>770</v>
      </c>
      <c r="G85" s="107"/>
      <c r="H85" s="129">
        <f>IF(E85="X",C85*D85*48, IF(F85="X", C85*D85*48, IF(G85="X",C85*D85*12)))</f>
        <v>192</v>
      </c>
    </row>
    <row r="86" spans="1:8" x14ac:dyDescent="0.35">
      <c r="A86" s="105" t="s">
        <v>1440</v>
      </c>
      <c r="B86" s="385"/>
      <c r="C86" s="386"/>
      <c r="D86" s="386"/>
      <c r="E86" s="386"/>
      <c r="F86" s="386"/>
      <c r="G86" s="386"/>
      <c r="H86" s="387"/>
    </row>
    <row r="87" spans="1:8" ht="23" x14ac:dyDescent="0.35">
      <c r="A87" s="105" t="s">
        <v>796</v>
      </c>
      <c r="B87" s="129" t="s">
        <v>797</v>
      </c>
      <c r="C87" s="129">
        <v>2</v>
      </c>
      <c r="D87" s="129">
        <v>2</v>
      </c>
      <c r="E87" s="130"/>
      <c r="F87" s="117" t="s">
        <v>770</v>
      </c>
      <c r="G87" s="130"/>
      <c r="H87" s="129">
        <f t="shared" ref="H87:H93" si="3">IF(E87="X",C87*D87*48, IF(F87="X", C87*D87*48, IF(G87="X",C87*D87*12)))</f>
        <v>192</v>
      </c>
    </row>
    <row r="88" spans="1:8" ht="23" x14ac:dyDescent="0.35">
      <c r="A88" s="105" t="s">
        <v>798</v>
      </c>
      <c r="B88" s="129" t="s">
        <v>811</v>
      </c>
      <c r="C88" s="129">
        <v>2</v>
      </c>
      <c r="D88" s="129">
        <v>8</v>
      </c>
      <c r="E88" s="130"/>
      <c r="F88" s="117" t="s">
        <v>770</v>
      </c>
      <c r="G88" s="130"/>
      <c r="H88" s="129">
        <f t="shared" si="3"/>
        <v>768</v>
      </c>
    </row>
    <row r="89" spans="1:8" x14ac:dyDescent="0.35">
      <c r="A89" s="105" t="s">
        <v>1441</v>
      </c>
      <c r="B89" s="129" t="s">
        <v>769</v>
      </c>
      <c r="C89" s="129">
        <v>0.25</v>
      </c>
      <c r="D89" s="129">
        <v>2</v>
      </c>
      <c r="E89" s="106"/>
      <c r="F89" s="117" t="s">
        <v>770</v>
      </c>
      <c r="G89" s="130"/>
      <c r="H89" s="129">
        <f t="shared" si="3"/>
        <v>24</v>
      </c>
    </row>
    <row r="90" spans="1:8" x14ac:dyDescent="0.35">
      <c r="A90" s="105" t="s">
        <v>1437</v>
      </c>
      <c r="B90" s="129" t="s">
        <v>776</v>
      </c>
      <c r="C90" s="129">
        <v>1</v>
      </c>
      <c r="D90" s="129">
        <v>2</v>
      </c>
      <c r="E90" s="130"/>
      <c r="F90" s="130"/>
      <c r="G90" s="117" t="s">
        <v>770</v>
      </c>
      <c r="H90" s="129">
        <f t="shared" si="3"/>
        <v>24</v>
      </c>
    </row>
    <row r="91" spans="1:8" x14ac:dyDescent="0.35">
      <c r="A91" s="105" t="s">
        <v>1442</v>
      </c>
      <c r="B91" s="129" t="s">
        <v>776</v>
      </c>
      <c r="C91" s="129">
        <v>8</v>
      </c>
      <c r="D91" s="129">
        <v>1</v>
      </c>
      <c r="E91" s="130"/>
      <c r="F91" s="130"/>
      <c r="G91" s="117" t="s">
        <v>770</v>
      </c>
      <c r="H91" s="129">
        <f t="shared" si="3"/>
        <v>96</v>
      </c>
    </row>
    <row r="92" spans="1:8" x14ac:dyDescent="0.35">
      <c r="A92" s="105" t="s">
        <v>1426</v>
      </c>
      <c r="B92" s="129" t="s">
        <v>769</v>
      </c>
      <c r="C92" s="129">
        <v>1</v>
      </c>
      <c r="D92" s="129">
        <v>5</v>
      </c>
      <c r="E92" s="117" t="s">
        <v>770</v>
      </c>
      <c r="F92" s="129"/>
      <c r="G92" s="129"/>
      <c r="H92" s="129">
        <f t="shared" si="3"/>
        <v>240</v>
      </c>
    </row>
    <row r="93" spans="1:8" x14ac:dyDescent="0.35">
      <c r="A93" s="105" t="s">
        <v>1443</v>
      </c>
      <c r="B93" s="129" t="s">
        <v>783</v>
      </c>
      <c r="C93" s="129">
        <v>1</v>
      </c>
      <c r="D93" s="129">
        <v>1</v>
      </c>
      <c r="E93" s="130"/>
      <c r="F93" s="117" t="s">
        <v>770</v>
      </c>
      <c r="G93" s="130"/>
      <c r="H93" s="129">
        <f t="shared" si="3"/>
        <v>48</v>
      </c>
    </row>
    <row r="94" spans="1:8" x14ac:dyDescent="0.35">
      <c r="A94" s="381" t="s">
        <v>812</v>
      </c>
      <c r="B94" s="381"/>
      <c r="C94" s="381"/>
      <c r="D94" s="381"/>
      <c r="E94" s="381"/>
      <c r="F94" s="381"/>
      <c r="G94" s="381"/>
      <c r="H94" s="121">
        <f>SUM(H84:H85,H87:H88,H89:H93)</f>
        <v>1824</v>
      </c>
    </row>
    <row r="95" spans="1:8" x14ac:dyDescent="0.35">
      <c r="A95" s="381" t="s">
        <v>813</v>
      </c>
      <c r="B95" s="381"/>
      <c r="C95" s="381"/>
      <c r="D95" s="381"/>
      <c r="E95" s="381"/>
      <c r="F95" s="381"/>
      <c r="G95" s="381"/>
      <c r="H95" s="121">
        <f>H94/8</f>
        <v>228</v>
      </c>
    </row>
    <row r="96" spans="1:8" x14ac:dyDescent="0.35">
      <c r="A96" s="381" t="s">
        <v>814</v>
      </c>
      <c r="B96" s="381"/>
      <c r="C96" s="381"/>
      <c r="D96" s="381"/>
      <c r="E96" s="381"/>
      <c r="F96" s="381"/>
      <c r="G96" s="381"/>
      <c r="H96" s="121">
        <f>H94/K14</f>
        <v>0.92307692307692313</v>
      </c>
    </row>
    <row r="97" spans="1:8" x14ac:dyDescent="0.35">
      <c r="A97" s="380" t="s">
        <v>1444</v>
      </c>
      <c r="B97" s="380"/>
      <c r="C97" s="380"/>
      <c r="D97" s="380"/>
      <c r="E97" s="380"/>
      <c r="F97" s="380"/>
      <c r="G97" s="380"/>
      <c r="H97" s="380"/>
    </row>
    <row r="98" spans="1:8" x14ac:dyDescent="0.35">
      <c r="A98" s="105" t="s">
        <v>1411</v>
      </c>
      <c r="B98" s="385"/>
      <c r="C98" s="386"/>
      <c r="D98" s="386"/>
      <c r="E98" s="386"/>
      <c r="F98" s="386"/>
      <c r="G98" s="386"/>
      <c r="H98" s="387"/>
    </row>
    <row r="99" spans="1:8" x14ac:dyDescent="0.35">
      <c r="A99" s="106" t="s">
        <v>768</v>
      </c>
      <c r="B99" s="129" t="s">
        <v>769</v>
      </c>
      <c r="C99" s="129">
        <v>2</v>
      </c>
      <c r="D99" s="129">
        <v>5</v>
      </c>
      <c r="E99" s="117" t="s">
        <v>770</v>
      </c>
      <c r="F99" s="129"/>
      <c r="G99" s="129"/>
      <c r="H99" s="129">
        <f>IF(E99="X",C99*D99*48, IF(F99="X", C99*D99*48, IF(G99="X",C99*D99*12)))</f>
        <v>480</v>
      </c>
    </row>
    <row r="100" spans="1:8" x14ac:dyDescent="0.35">
      <c r="A100" s="105" t="s">
        <v>771</v>
      </c>
      <c r="B100" s="129" t="s">
        <v>769</v>
      </c>
      <c r="C100" s="129">
        <v>2</v>
      </c>
      <c r="D100" s="129">
        <v>2</v>
      </c>
      <c r="E100" s="117"/>
      <c r="F100" s="117" t="s">
        <v>770</v>
      </c>
      <c r="G100" s="106"/>
      <c r="H100" s="129">
        <f>IF(E100="X",C100*D100*48, IF(F100="X", C100*D100*48, IF(G100="X",C100*D100*12)))</f>
        <v>192</v>
      </c>
    </row>
    <row r="101" spans="1:8" x14ac:dyDescent="0.35">
      <c r="A101" s="105" t="s">
        <v>1445</v>
      </c>
      <c r="B101" s="129" t="s">
        <v>769</v>
      </c>
      <c r="C101" s="129">
        <v>0.25</v>
      </c>
      <c r="D101" s="129">
        <v>2</v>
      </c>
      <c r="E101" s="106"/>
      <c r="F101" s="117" t="s">
        <v>770</v>
      </c>
      <c r="G101" s="130"/>
      <c r="H101" s="129">
        <f>IF(E101="X",C101*D101*48, IF(F101="X", C101*D101*48, IF(G101="X",C101*D101*12)))</f>
        <v>24</v>
      </c>
    </row>
    <row r="102" spans="1:8" x14ac:dyDescent="0.35">
      <c r="A102" s="105" t="s">
        <v>1436</v>
      </c>
      <c r="B102" s="383"/>
      <c r="C102" s="383"/>
      <c r="D102" s="383"/>
      <c r="E102" s="383"/>
      <c r="F102" s="383"/>
      <c r="G102" s="383"/>
      <c r="H102" s="383"/>
    </row>
    <row r="103" spans="1:8" ht="23" x14ac:dyDescent="0.35">
      <c r="A103" s="105" t="s">
        <v>796</v>
      </c>
      <c r="B103" s="129" t="s">
        <v>811</v>
      </c>
      <c r="C103" s="129">
        <v>2</v>
      </c>
      <c r="D103" s="129">
        <v>2</v>
      </c>
      <c r="E103" s="130"/>
      <c r="F103" s="106"/>
      <c r="G103" s="117" t="s">
        <v>770</v>
      </c>
      <c r="H103" s="129">
        <f>IF(E103="X",C103*D103*48, IF(G103="X", C103*D103*48, IF(#REF!="X",C103*D103*12)))</f>
        <v>192</v>
      </c>
    </row>
    <row r="104" spans="1:8" x14ac:dyDescent="0.35">
      <c r="A104" s="105" t="s">
        <v>798</v>
      </c>
      <c r="B104" s="129" t="s">
        <v>769</v>
      </c>
      <c r="C104" s="129">
        <v>2</v>
      </c>
      <c r="D104" s="129">
        <v>2</v>
      </c>
      <c r="E104" s="106"/>
      <c r="F104" s="117" t="s">
        <v>770</v>
      </c>
      <c r="G104" s="130"/>
      <c r="H104" s="129">
        <f>IF(E104="X",C104*D104*48, IF(F104="X", C104*D104*48, IF(G104="X",C104*D104*12)))</f>
        <v>192</v>
      </c>
    </row>
    <row r="105" spans="1:8" x14ac:dyDescent="0.35">
      <c r="A105" s="105" t="s">
        <v>1437</v>
      </c>
      <c r="B105" s="129" t="s">
        <v>776</v>
      </c>
      <c r="C105" s="129">
        <v>1</v>
      </c>
      <c r="D105" s="129">
        <v>2</v>
      </c>
      <c r="E105" s="130"/>
      <c r="F105" s="130"/>
      <c r="G105" s="117" t="s">
        <v>770</v>
      </c>
      <c r="H105" s="129">
        <f>IF(E105="X",C105*D105*48, IF(F105="X", C105*D105*48, IF(G105="X",C105*D105*12)))</f>
        <v>24</v>
      </c>
    </row>
    <row r="106" spans="1:8" x14ac:dyDescent="0.35">
      <c r="A106" s="105" t="s">
        <v>1442</v>
      </c>
      <c r="B106" s="129" t="s">
        <v>776</v>
      </c>
      <c r="C106" s="129">
        <v>8</v>
      </c>
      <c r="D106" s="129">
        <v>1</v>
      </c>
      <c r="E106" s="130"/>
      <c r="F106" s="130"/>
      <c r="G106" s="117" t="s">
        <v>770</v>
      </c>
      <c r="H106" s="129">
        <f>IF(E106="X",C106*D106*48, IF(F106="X", C106*D106*48, IF(G106="X",C106*D106*12)))</f>
        <v>96</v>
      </c>
    </row>
    <row r="107" spans="1:8" x14ac:dyDescent="0.35">
      <c r="A107" s="105" t="s">
        <v>1426</v>
      </c>
      <c r="B107" s="129" t="s">
        <v>769</v>
      </c>
      <c r="C107" s="129">
        <v>1</v>
      </c>
      <c r="D107" s="129">
        <v>3</v>
      </c>
      <c r="E107" s="117" t="s">
        <v>770</v>
      </c>
      <c r="F107" s="129"/>
      <c r="G107" s="129"/>
      <c r="H107" s="129">
        <f>IF(E107="X",C107*D107*48, IF(F107="X", C107*D107*48, IF(G107="X",C107*D107*12)))</f>
        <v>144</v>
      </c>
    </row>
    <row r="108" spans="1:8" x14ac:dyDescent="0.35">
      <c r="A108" s="105" t="s">
        <v>1443</v>
      </c>
      <c r="B108" s="129" t="s">
        <v>783</v>
      </c>
      <c r="C108" s="129">
        <v>1</v>
      </c>
      <c r="D108" s="129">
        <v>1</v>
      </c>
      <c r="E108" s="130"/>
      <c r="F108" s="117" t="s">
        <v>770</v>
      </c>
      <c r="G108" s="130"/>
      <c r="H108" s="129">
        <f>IF(E108="X",C108*D108*48, IF(F108="X", C108*D108*48, IF(G108="X",C108*D108*12)))</f>
        <v>48</v>
      </c>
    </row>
    <row r="109" spans="1:8" x14ac:dyDescent="0.35">
      <c r="A109" s="381" t="s">
        <v>808</v>
      </c>
      <c r="B109" s="381"/>
      <c r="C109" s="381"/>
      <c r="D109" s="381"/>
      <c r="E109" s="381"/>
      <c r="F109" s="381"/>
      <c r="G109" s="381"/>
      <c r="H109" s="121">
        <f>SUM(H99:H100,H102,H103:H108)</f>
        <v>1368</v>
      </c>
    </row>
    <row r="110" spans="1:8" x14ac:dyDescent="0.35">
      <c r="A110" s="381" t="s">
        <v>809</v>
      </c>
      <c r="B110" s="381"/>
      <c r="C110" s="381"/>
      <c r="D110" s="381"/>
      <c r="E110" s="381"/>
      <c r="F110" s="381"/>
      <c r="G110" s="381"/>
      <c r="H110" s="121">
        <f>H109/8</f>
        <v>171</v>
      </c>
    </row>
    <row r="111" spans="1:8" x14ac:dyDescent="0.35">
      <c r="A111" s="381" t="s">
        <v>810</v>
      </c>
      <c r="B111" s="381"/>
      <c r="C111" s="381"/>
      <c r="D111" s="381"/>
      <c r="E111" s="381"/>
      <c r="F111" s="381"/>
      <c r="G111" s="381"/>
      <c r="H111" s="121">
        <f>H109/K14</f>
        <v>0.69230769230769229</v>
      </c>
    </row>
    <row r="112" spans="1:8" x14ac:dyDescent="0.35">
      <c r="A112" s="380" t="s">
        <v>1446</v>
      </c>
      <c r="B112" s="380"/>
      <c r="C112" s="380"/>
      <c r="D112" s="380"/>
      <c r="E112" s="380"/>
      <c r="F112" s="380"/>
      <c r="G112" s="380"/>
      <c r="H112" s="380"/>
    </row>
    <row r="113" spans="1:8" x14ac:dyDescent="0.35">
      <c r="A113" s="105" t="s">
        <v>1447</v>
      </c>
      <c r="B113" s="129" t="s">
        <v>776</v>
      </c>
      <c r="C113" s="129">
        <v>2</v>
      </c>
      <c r="D113" s="129">
        <v>1</v>
      </c>
      <c r="E113" s="130"/>
      <c r="F113" s="117" t="s">
        <v>770</v>
      </c>
      <c r="G113" s="130"/>
      <c r="H113" s="129">
        <f>IF(E113="X",C113*D113*48, IF(F113="X", C113*D113*48, IF(G113="X",C113*D113*12)))</f>
        <v>96</v>
      </c>
    </row>
    <row r="114" spans="1:8" ht="23" x14ac:dyDescent="0.35">
      <c r="A114" s="105" t="s">
        <v>1448</v>
      </c>
      <c r="B114" s="129" t="s">
        <v>769</v>
      </c>
      <c r="C114" s="129">
        <v>2</v>
      </c>
      <c r="D114" s="129">
        <v>1</v>
      </c>
      <c r="E114" s="130"/>
      <c r="F114" s="117" t="s">
        <v>770</v>
      </c>
      <c r="G114" s="108"/>
      <c r="H114" s="129">
        <f>IF(E114="X",C114*D114*48, IF(F114="X", C114*D114*48, IF(G114="X",C114*D114*12)))</f>
        <v>96</v>
      </c>
    </row>
    <row r="115" spans="1:8" x14ac:dyDescent="0.35">
      <c r="A115" s="105" t="s">
        <v>1449</v>
      </c>
      <c r="B115" s="129" t="s">
        <v>776</v>
      </c>
      <c r="C115" s="129">
        <v>1</v>
      </c>
      <c r="D115" s="129">
        <v>1</v>
      </c>
      <c r="E115" s="130"/>
      <c r="F115" s="130"/>
      <c r="G115" s="117" t="s">
        <v>770</v>
      </c>
      <c r="H115" s="129">
        <f>IF(E115="X",C115*D115*48, IF(F115="X", C115*D115*48, IF(G115="X",C115*D115*12)))</f>
        <v>12</v>
      </c>
    </row>
    <row r="116" spans="1:8" x14ac:dyDescent="0.35">
      <c r="A116" s="381" t="s">
        <v>808</v>
      </c>
      <c r="B116" s="381"/>
      <c r="C116" s="381"/>
      <c r="D116" s="381"/>
      <c r="E116" s="381"/>
      <c r="F116" s="381"/>
      <c r="G116" s="381"/>
      <c r="H116" s="121">
        <f>SUM(H113:H115)</f>
        <v>204</v>
      </c>
    </row>
    <row r="117" spans="1:8" x14ac:dyDescent="0.35">
      <c r="A117" s="381" t="s">
        <v>809</v>
      </c>
      <c r="B117" s="381"/>
      <c r="C117" s="381"/>
      <c r="D117" s="381"/>
      <c r="E117" s="381"/>
      <c r="F117" s="381"/>
      <c r="G117" s="381"/>
      <c r="H117" s="121">
        <f>H116/8</f>
        <v>25.5</v>
      </c>
    </row>
    <row r="118" spans="1:8" x14ac:dyDescent="0.35">
      <c r="A118" s="381" t="s">
        <v>810</v>
      </c>
      <c r="B118" s="381"/>
      <c r="C118" s="381"/>
      <c r="D118" s="381"/>
      <c r="E118" s="381"/>
      <c r="F118" s="381"/>
      <c r="G118" s="381"/>
      <c r="H118" s="121">
        <f>H116/K14</f>
        <v>0.10323886639676114</v>
      </c>
    </row>
    <row r="119" spans="1:8" x14ac:dyDescent="0.35">
      <c r="A119" s="380" t="s">
        <v>1450</v>
      </c>
      <c r="B119" s="380"/>
      <c r="C119" s="380"/>
      <c r="D119" s="380"/>
      <c r="E119" s="380"/>
      <c r="F119" s="380"/>
      <c r="G119" s="380"/>
      <c r="H119" s="380"/>
    </row>
    <row r="120" spans="1:8" x14ac:dyDescent="0.35">
      <c r="A120" s="105" t="s">
        <v>1411</v>
      </c>
      <c r="B120" s="385"/>
      <c r="C120" s="386"/>
      <c r="D120" s="386"/>
      <c r="E120" s="386"/>
      <c r="F120" s="386"/>
      <c r="G120" s="386"/>
      <c r="H120" s="387"/>
    </row>
    <row r="121" spans="1:8" ht="24" x14ac:dyDescent="0.35">
      <c r="A121" s="109" t="s">
        <v>815</v>
      </c>
      <c r="B121" s="129" t="s">
        <v>769</v>
      </c>
      <c r="C121" s="129">
        <v>6</v>
      </c>
      <c r="D121" s="129">
        <v>2</v>
      </c>
      <c r="E121" s="130"/>
      <c r="F121" s="117" t="s">
        <v>770</v>
      </c>
      <c r="G121" s="130"/>
      <c r="H121" s="129">
        <f>IF(E121="X",C121*D121*48, IF(F121="X", C121*D121*12, IF(G121="X",C121*D121*4)))</f>
        <v>144</v>
      </c>
    </row>
    <row r="122" spans="1:8" x14ac:dyDescent="0.35">
      <c r="A122" s="105" t="s">
        <v>777</v>
      </c>
      <c r="B122" s="129" t="s">
        <v>769</v>
      </c>
      <c r="C122" s="129">
        <v>4</v>
      </c>
      <c r="D122" s="129">
        <v>3</v>
      </c>
      <c r="E122" s="130"/>
      <c r="F122" s="130"/>
      <c r="G122" s="117" t="s">
        <v>770</v>
      </c>
      <c r="H122" s="129">
        <f>IF(E122="X",C122*D122*48, IF(F122="X", C122*D122*12, IF(G122="X",C122*D122*4)))</f>
        <v>48</v>
      </c>
    </row>
    <row r="123" spans="1:8" ht="23" x14ac:dyDescent="0.35">
      <c r="A123" s="105" t="s">
        <v>1451</v>
      </c>
      <c r="B123" s="129" t="s">
        <v>769</v>
      </c>
      <c r="C123" s="129">
        <v>0.25</v>
      </c>
      <c r="D123" s="129">
        <v>2</v>
      </c>
      <c r="E123" s="106"/>
      <c r="F123" s="117" t="s">
        <v>770</v>
      </c>
      <c r="G123" s="130"/>
      <c r="H123" s="129">
        <f>IF(E123="X",C123*D123*48, IF(F123="X", C123*D123*12, IF(G123="X",C123*D123*4)))</f>
        <v>6</v>
      </c>
    </row>
    <row r="124" spans="1:8" x14ac:dyDescent="0.35">
      <c r="A124" s="381" t="s">
        <v>808</v>
      </c>
      <c r="B124" s="381"/>
      <c r="C124" s="381"/>
      <c r="D124" s="381"/>
      <c r="E124" s="381"/>
      <c r="F124" s="381"/>
      <c r="G124" s="381"/>
      <c r="H124" s="121">
        <f>SUM(H120:H123)</f>
        <v>198</v>
      </c>
    </row>
    <row r="125" spans="1:8" x14ac:dyDescent="0.35">
      <c r="A125" s="381" t="s">
        <v>809</v>
      </c>
      <c r="B125" s="381"/>
      <c r="C125" s="381"/>
      <c r="D125" s="381"/>
      <c r="E125" s="381"/>
      <c r="F125" s="381"/>
      <c r="G125" s="381"/>
      <c r="H125" s="121">
        <f>H124/8</f>
        <v>24.75</v>
      </c>
    </row>
    <row r="126" spans="1:8" x14ac:dyDescent="0.35">
      <c r="A126" s="381" t="s">
        <v>810</v>
      </c>
      <c r="B126" s="381"/>
      <c r="C126" s="381"/>
      <c r="D126" s="381"/>
      <c r="E126" s="381"/>
      <c r="F126" s="381"/>
      <c r="G126" s="381"/>
      <c r="H126" s="121">
        <f>H124/K14</f>
        <v>0.10020242914979757</v>
      </c>
    </row>
  </sheetData>
  <mergeCells count="54">
    <mergeCell ref="A126:G126"/>
    <mergeCell ref="B120:H120"/>
    <mergeCell ref="J4:K4"/>
    <mergeCell ref="B14:H14"/>
    <mergeCell ref="B19:H19"/>
    <mergeCell ref="B43:H43"/>
    <mergeCell ref="A124:G124"/>
    <mergeCell ref="A125:G125"/>
    <mergeCell ref="A118:G118"/>
    <mergeCell ref="B62:H62"/>
    <mergeCell ref="B86:H86"/>
    <mergeCell ref="B71:H71"/>
    <mergeCell ref="B83:H83"/>
    <mergeCell ref="B102:H102"/>
    <mergeCell ref="B98:H98"/>
    <mergeCell ref="A109:G109"/>
    <mergeCell ref="B48:H48"/>
    <mergeCell ref="A94:G94"/>
    <mergeCell ref="A95:G95"/>
    <mergeCell ref="A96:G96"/>
    <mergeCell ref="B58:H58"/>
    <mergeCell ref="A69:G69"/>
    <mergeCell ref="A79:G79"/>
    <mergeCell ref="A80:G80"/>
    <mergeCell ref="A81:G81"/>
    <mergeCell ref="A54:G54"/>
    <mergeCell ref="A55:G55"/>
    <mergeCell ref="A56:G56"/>
    <mergeCell ref="A3:H3"/>
    <mergeCell ref="A2:H2"/>
    <mergeCell ref="A42:H42"/>
    <mergeCell ref="B7:H7"/>
    <mergeCell ref="A24:G24"/>
    <mergeCell ref="A25:G25"/>
    <mergeCell ref="A26:G26"/>
    <mergeCell ref="A39:G39"/>
    <mergeCell ref="A40:G40"/>
    <mergeCell ref="A41:G41"/>
    <mergeCell ref="B4:H4"/>
    <mergeCell ref="B28:H28"/>
    <mergeCell ref="B32:H32"/>
    <mergeCell ref="A27:H27"/>
    <mergeCell ref="A119:H119"/>
    <mergeCell ref="A57:H57"/>
    <mergeCell ref="A70:H70"/>
    <mergeCell ref="A82:H82"/>
    <mergeCell ref="A97:H97"/>
    <mergeCell ref="A112:H112"/>
    <mergeCell ref="A67:G67"/>
    <mergeCell ref="A68:G68"/>
    <mergeCell ref="A117:G117"/>
    <mergeCell ref="A110:G110"/>
    <mergeCell ref="A111:G111"/>
    <mergeCell ref="A116:G11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V30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ColWidth="8.81640625" defaultRowHeight="14.5" x14ac:dyDescent="0.35"/>
  <cols>
    <col min="1" max="1" width="14.81640625" style="26" bestFit="1" customWidth="1"/>
    <col min="2" max="2" width="14.54296875" style="11" bestFit="1" customWidth="1"/>
    <col min="3" max="5" width="13.54296875" style="11" customWidth="1"/>
    <col min="6" max="6" width="21.54296875" style="11" customWidth="1"/>
    <col min="7" max="7" width="13.54296875" style="11" customWidth="1"/>
    <col min="8" max="8" width="12.36328125" style="11" customWidth="1"/>
    <col min="9" max="9" width="25.36328125" style="11" customWidth="1"/>
    <col min="10" max="10" width="14" style="11" customWidth="1"/>
    <col min="11" max="11" width="17.81640625" style="11" customWidth="1"/>
    <col min="12" max="12" width="16" style="11" customWidth="1"/>
    <col min="13" max="13" width="16.08984375" style="11" customWidth="1"/>
    <col min="14" max="14" width="21.36328125" style="11" customWidth="1"/>
    <col min="15" max="15" width="22" style="11" customWidth="1"/>
    <col min="16" max="17" width="18.54296875" style="11" customWidth="1"/>
    <col min="18" max="18" width="62.08984375" style="31" customWidth="1"/>
    <col min="19" max="19" width="26.08984375" style="11" customWidth="1"/>
    <col min="20" max="20" width="16" style="11" customWidth="1"/>
    <col min="21" max="21" width="43" style="11" customWidth="1"/>
    <col min="22" max="16384" width="8.81640625" style="11"/>
  </cols>
  <sheetData>
    <row r="1" spans="1:22" ht="43.5" x14ac:dyDescent="0.35">
      <c r="A1" s="68"/>
      <c r="B1" s="78" t="s">
        <v>1472</v>
      </c>
      <c r="C1" s="78" t="s">
        <v>1473</v>
      </c>
      <c r="D1" s="78" t="s">
        <v>1835</v>
      </c>
      <c r="E1" s="78" t="s">
        <v>1836</v>
      </c>
      <c r="F1" s="78" t="s">
        <v>1474</v>
      </c>
      <c r="G1" s="78" t="s">
        <v>1475</v>
      </c>
      <c r="H1" s="78" t="s">
        <v>1476</v>
      </c>
      <c r="I1" s="78" t="s">
        <v>2191</v>
      </c>
      <c r="J1" s="78" t="s">
        <v>1477</v>
      </c>
      <c r="K1" s="78" t="s">
        <v>1478</v>
      </c>
      <c r="L1" s="78" t="s">
        <v>1479</v>
      </c>
      <c r="M1" s="78" t="s">
        <v>1480</v>
      </c>
      <c r="N1" s="78" t="s">
        <v>1481</v>
      </c>
      <c r="O1" s="78" t="s">
        <v>1482</v>
      </c>
      <c r="P1" s="4" t="s">
        <v>1483</v>
      </c>
      <c r="Q1" s="134" t="s">
        <v>1484</v>
      </c>
      <c r="T1" s="31"/>
      <c r="U1" s="31"/>
      <c r="V1" s="32" t="s">
        <v>1485</v>
      </c>
    </row>
    <row r="2" spans="1:22" x14ac:dyDescent="0.35">
      <c r="A2" s="133" t="s">
        <v>1486</v>
      </c>
      <c r="B2" s="60" t="s">
        <v>1571</v>
      </c>
      <c r="C2" s="60">
        <f>VLOOKUP(B2,Таблица1[#All],2,FALSE)</f>
        <v>1.1000000000000001</v>
      </c>
      <c r="D2" s="60"/>
      <c r="E2" s="60"/>
      <c r="F2" s="60" t="s">
        <v>1487</v>
      </c>
      <c r="G2" s="60">
        <f>VLOOKUP(F2,Таблица3[#All],2,FALSE)</f>
        <v>1</v>
      </c>
      <c r="H2" s="60">
        <v>300</v>
      </c>
      <c r="I2" s="60">
        <v>1</v>
      </c>
      <c r="J2" s="60">
        <v>24</v>
      </c>
      <c r="K2" s="60" t="s">
        <v>1485</v>
      </c>
      <c r="L2" s="60" t="s">
        <v>1485</v>
      </c>
      <c r="M2" s="60" t="s">
        <v>1485</v>
      </c>
      <c r="N2" s="60" t="s">
        <v>1485</v>
      </c>
      <c r="O2" s="169">
        <f>$S$10*I2*(IF(K2="Да",1,0)*$S$11+IF(L2="Да",1,0)*$S$12+IF(M2="Да",1,0)*$S$13+IF(N2="Да",1,0)*$S$14)*J2*IF($P$2="Да",0.5,1)+$S$10*H2*(IF(K2="Да",1,0)*$S$11+IF(L2="Да",1,0)*$S$12+IF(M2="Да",1,0)*$S$13+IF(N2="Да",1,0)*$S$14)*IF($P$2="Да",0.5,1)</f>
        <v>206.14500000000001</v>
      </c>
      <c r="P2" s="135" t="s">
        <v>1485</v>
      </c>
      <c r="Q2" s="136">
        <f>(SUM(O2:O301)+S15+S8+S9)*S5/S4</f>
        <v>1.7484658653846157</v>
      </c>
      <c r="R2" s="170"/>
      <c r="S2" s="26"/>
      <c r="V2" s="32" t="s">
        <v>1488</v>
      </c>
    </row>
    <row r="3" spans="1:22" ht="29" x14ac:dyDescent="0.35">
      <c r="A3" s="133" t="s">
        <v>2189</v>
      </c>
      <c r="B3" s="60" t="s">
        <v>1489</v>
      </c>
      <c r="C3" s="60">
        <f>VLOOKUP(B3,Таблица1[#All],2)</f>
        <v>1.6</v>
      </c>
      <c r="D3" s="60"/>
      <c r="E3" s="60"/>
      <c r="F3" s="60" t="s">
        <v>1490</v>
      </c>
      <c r="G3" s="60">
        <f>VLOOKUP(F3,Таблица3[#All],2,FALSE)</f>
        <v>1.6</v>
      </c>
      <c r="H3" s="60">
        <v>200</v>
      </c>
      <c r="I3" s="60">
        <v>1</v>
      </c>
      <c r="J3" s="60">
        <v>20</v>
      </c>
      <c r="K3" s="60" t="s">
        <v>1485</v>
      </c>
      <c r="L3" s="60" t="s">
        <v>1485</v>
      </c>
      <c r="M3" s="60" t="s">
        <v>1485</v>
      </c>
      <c r="N3" s="60" t="s">
        <v>1485</v>
      </c>
      <c r="O3" s="169">
        <f t="shared" ref="O3:O66" si="0">$S$10*I3*(IF(K3="Да",1,0)*$S$11+IF(L3="Да",1,0)*$S$12+IF(M3="Да",1,0)*$S$13+IF(N3="Да",1,0)*$S$14)*J3*IF($P$2="Да",0.5,1)+$S$10*H3*(IF(K3="Да",1,0)*$S$11+IF(L3="Да",1,0)*$S$12+IF(M3="Да",1,0)*$S$13+IF(N3="Да",1,0)*$S$14)*IF($P$2="Да",0.5,1)</f>
        <v>139.97499999999999</v>
      </c>
    </row>
    <row r="4" spans="1:22" x14ac:dyDescent="0.35">
      <c r="A4" s="133" t="s">
        <v>2190</v>
      </c>
      <c r="B4" s="60" t="s">
        <v>1491</v>
      </c>
      <c r="C4" s="60">
        <f>VLOOKUP(B4,Таблица1[#All],2)</f>
        <v>1.1000000000000001</v>
      </c>
      <c r="D4" s="60"/>
      <c r="E4" s="60"/>
      <c r="F4" s="60" t="s">
        <v>1487</v>
      </c>
      <c r="G4" s="60">
        <f>VLOOKUP(F4,Таблица3[#All],2,FALSE)</f>
        <v>1</v>
      </c>
      <c r="H4" s="60">
        <v>250</v>
      </c>
      <c r="I4" s="60">
        <v>1</v>
      </c>
      <c r="J4" s="60">
        <v>12</v>
      </c>
      <c r="K4" s="60" t="s">
        <v>1485</v>
      </c>
      <c r="L4" s="60" t="s">
        <v>1485</v>
      </c>
      <c r="M4" s="60" t="s">
        <v>1485</v>
      </c>
      <c r="N4" s="60" t="s">
        <v>1485</v>
      </c>
      <c r="O4" s="169">
        <f t="shared" si="0"/>
        <v>166.69749999999999</v>
      </c>
      <c r="R4" s="32" t="s">
        <v>1492</v>
      </c>
      <c r="S4" s="60">
        <f>8*247</f>
        <v>1976</v>
      </c>
      <c r="U4" s="11" t="s">
        <v>1848</v>
      </c>
    </row>
    <row r="5" spans="1:22" ht="72.5" x14ac:dyDescent="0.35">
      <c r="A5" s="133" t="s">
        <v>1493</v>
      </c>
      <c r="B5" s="60" t="s">
        <v>1494</v>
      </c>
      <c r="C5" s="60">
        <f>VLOOKUP(B5,Таблица1[#All],2)</f>
        <v>1.1000000000000001</v>
      </c>
      <c r="D5" s="60"/>
      <c r="E5" s="60"/>
      <c r="F5" s="60" t="s">
        <v>1487</v>
      </c>
      <c r="G5" s="60">
        <f>VLOOKUP(F5,Таблица3[#All],2,FALSE)</f>
        <v>1</v>
      </c>
      <c r="H5" s="60">
        <v>400</v>
      </c>
      <c r="I5" s="60">
        <v>2</v>
      </c>
      <c r="J5" s="60">
        <v>24</v>
      </c>
      <c r="K5" s="60" t="s">
        <v>1485</v>
      </c>
      <c r="L5" s="60" t="s">
        <v>1485</v>
      </c>
      <c r="M5" s="60" t="s">
        <v>1485</v>
      </c>
      <c r="N5" s="60" t="s">
        <v>1485</v>
      </c>
      <c r="O5" s="169">
        <f t="shared" si="0"/>
        <v>285.04000000000002</v>
      </c>
      <c r="R5" s="32" t="s">
        <v>1495</v>
      </c>
      <c r="S5" s="60">
        <v>1.1000000000000001</v>
      </c>
      <c r="U5" s="11" t="s">
        <v>1847</v>
      </c>
    </row>
    <row r="6" spans="1:22" x14ac:dyDescent="0.35">
      <c r="A6" s="133" t="s">
        <v>1496</v>
      </c>
      <c r="B6" s="60" t="s">
        <v>1565</v>
      </c>
      <c r="C6" s="60">
        <f>VLOOKUP(B6,Таблица1[#All],2)</f>
        <v>1.1000000000000001</v>
      </c>
      <c r="D6" s="60"/>
      <c r="E6" s="60"/>
      <c r="F6" s="60" t="s">
        <v>1487</v>
      </c>
      <c r="G6" s="60">
        <f>VLOOKUP(F6,Таблица3[#All],2,FALSE)</f>
        <v>1</v>
      </c>
      <c r="H6" s="60">
        <v>400</v>
      </c>
      <c r="I6" s="60">
        <v>1</v>
      </c>
      <c r="J6" s="60">
        <v>12</v>
      </c>
      <c r="K6" s="60" t="s">
        <v>1485</v>
      </c>
      <c r="L6" s="60" t="s">
        <v>1485</v>
      </c>
      <c r="M6" s="60" t="s">
        <v>1485</v>
      </c>
      <c r="N6" s="60" t="s">
        <v>1485</v>
      </c>
      <c r="O6" s="169">
        <f t="shared" si="0"/>
        <v>262.13499999999999</v>
      </c>
      <c r="P6" s="31"/>
      <c r="Q6" s="31"/>
      <c r="S6" s="31"/>
    </row>
    <row r="7" spans="1:22" ht="43.5" x14ac:dyDescent="0.35">
      <c r="A7" s="133" t="s">
        <v>1497</v>
      </c>
      <c r="B7" s="60" t="s">
        <v>1491</v>
      </c>
      <c r="C7" s="60">
        <f>VLOOKUP(B7,Таблица1[#All],2)</f>
        <v>1.1000000000000001</v>
      </c>
      <c r="D7" s="60"/>
      <c r="E7" s="60"/>
      <c r="F7" s="60" t="s">
        <v>1490</v>
      </c>
      <c r="G7" s="60">
        <f>VLOOKUP(F7,Таблица3[#All],2,FALSE)</f>
        <v>1.6</v>
      </c>
      <c r="H7" s="60">
        <v>200</v>
      </c>
      <c r="I7" s="60">
        <v>1</v>
      </c>
      <c r="J7" s="60">
        <v>36</v>
      </c>
      <c r="K7" s="60" t="s">
        <v>1485</v>
      </c>
      <c r="L7" s="60" t="s">
        <v>1485</v>
      </c>
      <c r="M7" s="60" t="s">
        <v>1485</v>
      </c>
      <c r="N7" s="60" t="s">
        <v>1485</v>
      </c>
      <c r="O7" s="169">
        <f t="shared" si="0"/>
        <v>150.155</v>
      </c>
      <c r="P7" s="31"/>
      <c r="Q7" s="31"/>
      <c r="R7" s="392" t="s">
        <v>1500</v>
      </c>
      <c r="S7" s="392"/>
      <c r="U7" s="11" t="s">
        <v>1850</v>
      </c>
    </row>
    <row r="8" spans="1:22" ht="58" x14ac:dyDescent="0.35">
      <c r="A8" s="133" t="s">
        <v>1498</v>
      </c>
      <c r="B8" s="60" t="s">
        <v>1557</v>
      </c>
      <c r="C8" s="60">
        <f>VLOOKUP(B8,Таблица1[#All],2)</f>
        <v>1</v>
      </c>
      <c r="D8" s="60"/>
      <c r="E8" s="60"/>
      <c r="F8" s="60" t="s">
        <v>1487</v>
      </c>
      <c r="G8" s="60">
        <f>VLOOKUP(F8,Таблица3[#All],2,FALSE)</f>
        <v>1</v>
      </c>
      <c r="H8" s="60">
        <v>100</v>
      </c>
      <c r="I8" s="60">
        <v>0.5</v>
      </c>
      <c r="J8" s="60">
        <v>12</v>
      </c>
      <c r="K8" s="60" t="s">
        <v>1485</v>
      </c>
      <c r="L8" s="60" t="s">
        <v>1485</v>
      </c>
      <c r="M8" s="60" t="s">
        <v>1485</v>
      </c>
      <c r="N8" s="60" t="s">
        <v>1485</v>
      </c>
      <c r="O8" s="169">
        <f t="shared" si="0"/>
        <v>67.442499999999995</v>
      </c>
      <c r="P8" s="31"/>
      <c r="Q8" s="31"/>
      <c r="R8" s="32" t="s">
        <v>1853</v>
      </c>
      <c r="S8" s="80">
        <f>SUM(I2:I301)*SUM(J2:J301)*0.001*12</f>
        <v>37.488</v>
      </c>
      <c r="U8" s="11" t="s">
        <v>1849</v>
      </c>
    </row>
    <row r="9" spans="1:22" ht="29" x14ac:dyDescent="0.35">
      <c r="A9" s="133" t="s">
        <v>1499</v>
      </c>
      <c r="B9" s="60" t="s">
        <v>1543</v>
      </c>
      <c r="C9" s="60">
        <f>VLOOKUP(B9,Таблица1[#All],2)</f>
        <v>1</v>
      </c>
      <c r="D9" s="60"/>
      <c r="E9" s="60"/>
      <c r="F9" s="60" t="s">
        <v>1487</v>
      </c>
      <c r="G9" s="60">
        <f>VLOOKUP(F9,Таблица3[#All],2,FALSE)</f>
        <v>1</v>
      </c>
      <c r="H9" s="60">
        <v>800</v>
      </c>
      <c r="I9" s="60">
        <v>1</v>
      </c>
      <c r="J9" s="60">
        <v>24</v>
      </c>
      <c r="K9" s="60" t="s">
        <v>1485</v>
      </c>
      <c r="L9" s="60" t="s">
        <v>1485</v>
      </c>
      <c r="M9" s="60" t="s">
        <v>1485</v>
      </c>
      <c r="N9" s="60" t="s">
        <v>1485</v>
      </c>
      <c r="O9" s="169">
        <f t="shared" si="0"/>
        <v>524.27</v>
      </c>
      <c r="R9" s="32" t="s">
        <v>1852</v>
      </c>
      <c r="S9" s="80">
        <f>COUNTA(B2:B301)*12</f>
        <v>144</v>
      </c>
      <c r="U9" s="11" t="s">
        <v>1851</v>
      </c>
    </row>
    <row r="10" spans="1:22" ht="29" x14ac:dyDescent="0.35">
      <c r="A10" s="133" t="s">
        <v>1501</v>
      </c>
      <c r="B10" s="60" t="s">
        <v>1545</v>
      </c>
      <c r="C10" s="60">
        <f>VLOOKUP(B10,Таблица1[#All],2)</f>
        <v>1</v>
      </c>
      <c r="D10" s="60"/>
      <c r="E10" s="60"/>
      <c r="F10" s="60" t="s">
        <v>1487</v>
      </c>
      <c r="G10" s="60">
        <f>VLOOKUP(F10,Таблица3[#All],2,FALSE)</f>
        <v>1</v>
      </c>
      <c r="H10" s="60">
        <v>300</v>
      </c>
      <c r="I10" s="60">
        <v>1</v>
      </c>
      <c r="J10" s="60">
        <v>36</v>
      </c>
      <c r="K10" s="60" t="s">
        <v>1485</v>
      </c>
      <c r="L10" s="60" t="s">
        <v>1485</v>
      </c>
      <c r="M10" s="60" t="s">
        <v>1485</v>
      </c>
      <c r="N10" s="60" t="s">
        <v>1485</v>
      </c>
      <c r="O10" s="169">
        <f t="shared" si="0"/>
        <v>213.78</v>
      </c>
      <c r="R10" s="32" t="s">
        <v>1502</v>
      </c>
      <c r="S10" s="60">
        <v>0.05</v>
      </c>
      <c r="T10" s="11" t="s">
        <v>1503</v>
      </c>
    </row>
    <row r="11" spans="1:22" x14ac:dyDescent="0.35">
      <c r="A11" s="133" t="s">
        <v>1504</v>
      </c>
      <c r="B11" s="60" t="s">
        <v>1553</v>
      </c>
      <c r="C11" s="60">
        <f>VLOOKUP(B11,Таблица1[#All],2)</f>
        <v>1</v>
      </c>
      <c r="D11" s="60"/>
      <c r="E11" s="60"/>
      <c r="F11" s="60" t="s">
        <v>1487</v>
      </c>
      <c r="G11" s="60">
        <f>VLOOKUP(F11,Таблица3[#All],2,FALSE)</f>
        <v>1</v>
      </c>
      <c r="H11" s="60">
        <v>400</v>
      </c>
      <c r="I11" s="60">
        <v>1</v>
      </c>
      <c r="J11" s="60">
        <v>36</v>
      </c>
      <c r="K11" s="60" t="s">
        <v>1485</v>
      </c>
      <c r="L11" s="60" t="s">
        <v>1485</v>
      </c>
      <c r="M11" s="60" t="s">
        <v>1485</v>
      </c>
      <c r="N11" s="60" t="s">
        <v>1485</v>
      </c>
      <c r="O11" s="169">
        <f t="shared" si="0"/>
        <v>277.40499999999997</v>
      </c>
      <c r="R11" s="32" t="s">
        <v>1505</v>
      </c>
      <c r="S11" s="60">
        <v>5</v>
      </c>
    </row>
    <row r="12" spans="1:22" x14ac:dyDescent="0.35">
      <c r="A12" s="133" t="s">
        <v>1506</v>
      </c>
      <c r="B12" s="60" t="s">
        <v>1494</v>
      </c>
      <c r="C12" s="60">
        <f>VLOOKUP(B12,Таблица1[#All],2)</f>
        <v>1.1000000000000001</v>
      </c>
      <c r="D12" s="60"/>
      <c r="E12" s="60"/>
      <c r="F12" s="60" t="s">
        <v>1487</v>
      </c>
      <c r="G12" s="60">
        <f>VLOOKUP(F12,Таблица3[#All],2,FALSE)</f>
        <v>1</v>
      </c>
      <c r="H12" s="60">
        <v>52</v>
      </c>
      <c r="I12" s="60">
        <v>0.25</v>
      </c>
      <c r="J12" s="60">
        <v>36</v>
      </c>
      <c r="K12" s="60" t="s">
        <v>1485</v>
      </c>
      <c r="L12" s="60" t="s">
        <v>1485</v>
      </c>
      <c r="M12" s="60" t="s">
        <v>1485</v>
      </c>
      <c r="N12" s="60" t="s">
        <v>1485</v>
      </c>
      <c r="O12" s="169">
        <f t="shared" si="0"/>
        <v>38.811250000000001</v>
      </c>
      <c r="R12" s="32" t="s">
        <v>1507</v>
      </c>
      <c r="S12" s="60">
        <v>0.25</v>
      </c>
    </row>
    <row r="13" spans="1:22" ht="29" x14ac:dyDescent="0.35">
      <c r="A13" s="133" t="s">
        <v>1508</v>
      </c>
      <c r="B13" s="60" t="s">
        <v>1494</v>
      </c>
      <c r="C13" s="60">
        <f>VLOOKUP(B13,Таблица1[#All],2)</f>
        <v>1.1000000000000001</v>
      </c>
      <c r="D13" s="60"/>
      <c r="E13" s="60"/>
      <c r="F13" s="60" t="s">
        <v>1487</v>
      </c>
      <c r="G13" s="60">
        <f>VLOOKUP(F13,Таблица3[#All],2,FALSE)</f>
        <v>1</v>
      </c>
      <c r="H13" s="60">
        <v>78</v>
      </c>
      <c r="I13" s="60">
        <v>0.25</v>
      </c>
      <c r="J13" s="60">
        <v>12</v>
      </c>
      <c r="K13" s="60" t="s">
        <v>1485</v>
      </c>
      <c r="L13" s="60" t="s">
        <v>1485</v>
      </c>
      <c r="M13" s="60" t="s">
        <v>1485</v>
      </c>
      <c r="N13" s="60" t="s">
        <v>1485</v>
      </c>
      <c r="O13" s="169">
        <f t="shared" si="0"/>
        <v>51.536250000000003</v>
      </c>
      <c r="R13" s="32" t="s">
        <v>1845</v>
      </c>
      <c r="S13" s="60">
        <v>20</v>
      </c>
    </row>
    <row r="14" spans="1:22" ht="29" x14ac:dyDescent="0.35">
      <c r="A14" s="133" t="s">
        <v>1509</v>
      </c>
      <c r="B14" s="60"/>
      <c r="C14" s="60" t="e">
        <f>VLOOKUP(B14,Таблица1[#All],2)</f>
        <v>#N/A</v>
      </c>
      <c r="D14" s="60"/>
      <c r="E14" s="60"/>
      <c r="F14" s="60"/>
      <c r="G14" s="60" t="e">
        <f>VLOOKUP(F14,Таблица3[#All],2,FALSE)</f>
        <v>#N/A</v>
      </c>
      <c r="H14" s="60">
        <v>0</v>
      </c>
      <c r="I14" s="60"/>
      <c r="J14" s="60">
        <v>0</v>
      </c>
      <c r="K14" s="60" t="s">
        <v>1488</v>
      </c>
      <c r="L14" s="60" t="s">
        <v>1488</v>
      </c>
      <c r="M14" s="60" t="s">
        <v>1488</v>
      </c>
      <c r="N14" s="60" t="s">
        <v>1488</v>
      </c>
      <c r="O14" s="169">
        <f t="shared" si="0"/>
        <v>0</v>
      </c>
      <c r="R14" s="32" t="s">
        <v>1846</v>
      </c>
      <c r="S14" s="60">
        <v>0.2</v>
      </c>
    </row>
    <row r="15" spans="1:22" ht="29" x14ac:dyDescent="0.35">
      <c r="A15" s="133" t="s">
        <v>1510</v>
      </c>
      <c r="B15" s="60"/>
      <c r="C15" s="60" t="e">
        <f>VLOOKUP(B15,Таблица1[#All],2)</f>
        <v>#N/A</v>
      </c>
      <c r="D15" s="60"/>
      <c r="E15" s="60"/>
      <c r="F15" s="60"/>
      <c r="G15" s="60" t="e">
        <f>VLOOKUP(F15,Таблица3[#All],2,FALSE)</f>
        <v>#N/A</v>
      </c>
      <c r="H15" s="60">
        <v>0</v>
      </c>
      <c r="I15" s="60"/>
      <c r="J15" s="60">
        <v>0</v>
      </c>
      <c r="K15" s="60" t="s">
        <v>1488</v>
      </c>
      <c r="L15" s="60" t="s">
        <v>1488</v>
      </c>
      <c r="M15" s="60" t="s">
        <v>1488</v>
      </c>
      <c r="N15" s="60" t="s">
        <v>1488</v>
      </c>
      <c r="O15" s="169">
        <f t="shared" si="0"/>
        <v>0</v>
      </c>
      <c r="R15" s="32" t="s">
        <v>2192</v>
      </c>
      <c r="S15" s="60">
        <f>COUNTA(B2:B301)*4*12</f>
        <v>576</v>
      </c>
    </row>
    <row r="16" spans="1:22" x14ac:dyDescent="0.35">
      <c r="A16" s="133" t="s">
        <v>1511</v>
      </c>
      <c r="B16" s="60"/>
      <c r="C16" s="60" t="e">
        <f>VLOOKUP(B16,Таблица1[#All],2)</f>
        <v>#N/A</v>
      </c>
      <c r="D16" s="60"/>
      <c r="E16" s="60"/>
      <c r="F16" s="60"/>
      <c r="G16" s="60" t="e">
        <f>VLOOKUP(F16,Таблица3[#All],2,FALSE)</f>
        <v>#N/A</v>
      </c>
      <c r="H16" s="60">
        <v>0</v>
      </c>
      <c r="I16" s="60"/>
      <c r="J16" s="60">
        <v>0</v>
      </c>
      <c r="K16" s="60" t="s">
        <v>1488</v>
      </c>
      <c r="L16" s="60" t="s">
        <v>1488</v>
      </c>
      <c r="M16" s="60" t="s">
        <v>1488</v>
      </c>
      <c r="N16" s="60" t="s">
        <v>1488</v>
      </c>
      <c r="O16" s="169">
        <f t="shared" si="0"/>
        <v>0</v>
      </c>
    </row>
    <row r="17" spans="1:21" x14ac:dyDescent="0.35">
      <c r="A17" s="133" t="s">
        <v>1514</v>
      </c>
      <c r="B17" s="60"/>
      <c r="C17" s="60" t="e">
        <f>VLOOKUP(B17,Таблица1[#All],2)</f>
        <v>#N/A</v>
      </c>
      <c r="D17" s="60"/>
      <c r="E17" s="60"/>
      <c r="F17" s="60"/>
      <c r="G17" s="60" t="e">
        <f>VLOOKUP(F17,Таблица3[#All],2,FALSE)</f>
        <v>#N/A</v>
      </c>
      <c r="H17" s="60">
        <v>0</v>
      </c>
      <c r="I17" s="60"/>
      <c r="J17" s="60">
        <v>0</v>
      </c>
      <c r="K17" s="60" t="s">
        <v>1488</v>
      </c>
      <c r="L17" s="60" t="s">
        <v>1488</v>
      </c>
      <c r="M17" s="60" t="s">
        <v>1488</v>
      </c>
      <c r="N17" s="60" t="s">
        <v>1488</v>
      </c>
      <c r="O17" s="169">
        <f t="shared" si="0"/>
        <v>0</v>
      </c>
    </row>
    <row r="18" spans="1:21" ht="29" x14ac:dyDescent="0.35">
      <c r="A18" s="133" t="s">
        <v>1515</v>
      </c>
      <c r="B18" s="60"/>
      <c r="C18" s="60" t="e">
        <f>VLOOKUP(B18,Таблица1[#All],2)</f>
        <v>#N/A</v>
      </c>
      <c r="D18" s="60"/>
      <c r="E18" s="60"/>
      <c r="F18" s="60"/>
      <c r="G18" s="60" t="e">
        <f>VLOOKUP(F18,Таблица3[#All],2,FALSE)</f>
        <v>#N/A</v>
      </c>
      <c r="H18" s="60">
        <v>0</v>
      </c>
      <c r="I18" s="60"/>
      <c r="J18" s="60">
        <v>0</v>
      </c>
      <c r="K18" s="60" t="s">
        <v>1488</v>
      </c>
      <c r="L18" s="60" t="s">
        <v>1488</v>
      </c>
      <c r="M18" s="60" t="s">
        <v>1488</v>
      </c>
      <c r="N18" s="60" t="s">
        <v>1488</v>
      </c>
      <c r="O18" s="169">
        <f t="shared" si="0"/>
        <v>0</v>
      </c>
      <c r="R18" s="11" t="s">
        <v>1512</v>
      </c>
      <c r="S18" s="31" t="s">
        <v>1513</v>
      </c>
    </row>
    <row r="19" spans="1:21" x14ac:dyDescent="0.35">
      <c r="A19" s="133" t="s">
        <v>1516</v>
      </c>
      <c r="B19" s="60"/>
      <c r="C19" s="60" t="e">
        <f>VLOOKUP(B19,Таблица1[#All],2)</f>
        <v>#N/A</v>
      </c>
      <c r="D19" s="60"/>
      <c r="E19" s="60"/>
      <c r="F19" s="60"/>
      <c r="G19" s="60" t="e">
        <f>VLOOKUP(F19,Таблица3[#All],2,FALSE)</f>
        <v>#N/A</v>
      </c>
      <c r="H19" s="60">
        <v>0</v>
      </c>
      <c r="I19" s="60"/>
      <c r="J19" s="60">
        <v>0</v>
      </c>
      <c r="K19" s="60" t="s">
        <v>1488</v>
      </c>
      <c r="L19" s="60" t="s">
        <v>1488</v>
      </c>
      <c r="M19" s="60" t="s">
        <v>1488</v>
      </c>
      <c r="N19" s="60" t="s">
        <v>1488</v>
      </c>
      <c r="O19" s="169">
        <f t="shared" si="0"/>
        <v>0</v>
      </c>
      <c r="R19" s="31" t="s">
        <v>1487</v>
      </c>
      <c r="S19" s="11">
        <v>1</v>
      </c>
    </row>
    <row r="20" spans="1:21" x14ac:dyDescent="0.35">
      <c r="A20" s="133" t="s">
        <v>1518</v>
      </c>
      <c r="B20" s="60"/>
      <c r="C20" s="60" t="e">
        <f>VLOOKUP(B20,Таблица1[#All],2)</f>
        <v>#N/A</v>
      </c>
      <c r="D20" s="60"/>
      <c r="E20" s="60"/>
      <c r="F20" s="60"/>
      <c r="G20" s="60" t="e">
        <f>VLOOKUP(F20,Таблица3[#All],2,FALSE)</f>
        <v>#N/A</v>
      </c>
      <c r="H20" s="60">
        <v>0</v>
      </c>
      <c r="I20" s="60"/>
      <c r="J20" s="60">
        <v>0</v>
      </c>
      <c r="K20" s="60" t="s">
        <v>1488</v>
      </c>
      <c r="L20" s="60" t="s">
        <v>1488</v>
      </c>
      <c r="M20" s="60" t="s">
        <v>1488</v>
      </c>
      <c r="N20" s="60" t="s">
        <v>1488</v>
      </c>
      <c r="O20" s="169">
        <f t="shared" si="0"/>
        <v>0</v>
      </c>
      <c r="R20" s="31" t="s">
        <v>1490</v>
      </c>
      <c r="S20" s="11">
        <v>1.6</v>
      </c>
    </row>
    <row r="21" spans="1:21" x14ac:dyDescent="0.35">
      <c r="A21" s="133" t="s">
        <v>1519</v>
      </c>
      <c r="B21" s="60"/>
      <c r="C21" s="60" t="e">
        <f>VLOOKUP(B21,Таблица1[#All],2)</f>
        <v>#N/A</v>
      </c>
      <c r="D21" s="60"/>
      <c r="E21" s="60"/>
      <c r="F21" s="60"/>
      <c r="G21" s="60" t="e">
        <f>VLOOKUP(F21,Таблица3[#All],2,FALSE)</f>
        <v>#N/A</v>
      </c>
      <c r="H21" s="60">
        <v>0</v>
      </c>
      <c r="I21" s="60"/>
      <c r="J21" s="60">
        <v>0</v>
      </c>
      <c r="K21" s="60" t="s">
        <v>1488</v>
      </c>
      <c r="L21" s="60" t="s">
        <v>1488</v>
      </c>
      <c r="M21" s="60" t="s">
        <v>1488</v>
      </c>
      <c r="N21" s="60" t="s">
        <v>1488</v>
      </c>
      <c r="O21" s="169">
        <f t="shared" si="0"/>
        <v>0</v>
      </c>
      <c r="R21" s="31" t="s">
        <v>1517</v>
      </c>
      <c r="S21" s="11">
        <v>1.9</v>
      </c>
    </row>
    <row r="22" spans="1:21" x14ac:dyDescent="0.35">
      <c r="A22" s="133" t="s">
        <v>1520</v>
      </c>
      <c r="B22" s="60"/>
      <c r="C22" s="60" t="e">
        <f>VLOOKUP(B22,Таблица1[#All],2)</f>
        <v>#N/A</v>
      </c>
      <c r="D22" s="60"/>
      <c r="E22" s="60"/>
      <c r="F22" s="60"/>
      <c r="G22" s="60" t="e">
        <f>VLOOKUP(F22,Таблица3[#All],2,FALSE)</f>
        <v>#N/A</v>
      </c>
      <c r="H22" s="60">
        <v>0</v>
      </c>
      <c r="I22" s="60"/>
      <c r="J22" s="60">
        <v>0</v>
      </c>
      <c r="K22" s="60" t="s">
        <v>1488</v>
      </c>
      <c r="L22" s="60" t="s">
        <v>1488</v>
      </c>
      <c r="M22" s="60" t="s">
        <v>1488</v>
      </c>
      <c r="N22" s="60" t="s">
        <v>1488</v>
      </c>
      <c r="O22" s="169">
        <f t="shared" si="0"/>
        <v>0</v>
      </c>
    </row>
    <row r="23" spans="1:21" x14ac:dyDescent="0.35">
      <c r="A23" s="133" t="s">
        <v>1521</v>
      </c>
      <c r="B23" s="60"/>
      <c r="C23" s="60" t="e">
        <f>VLOOKUP(B23,Таблица1[#All],2)</f>
        <v>#N/A</v>
      </c>
      <c r="D23" s="60"/>
      <c r="E23" s="60"/>
      <c r="F23" s="60"/>
      <c r="G23" s="60" t="e">
        <f>VLOOKUP(F23,Таблица3[#All],2,FALSE)</f>
        <v>#N/A</v>
      </c>
      <c r="H23" s="60">
        <v>0</v>
      </c>
      <c r="I23" s="60"/>
      <c r="J23" s="60">
        <v>0</v>
      </c>
      <c r="K23" s="60" t="s">
        <v>1488</v>
      </c>
      <c r="L23" s="60" t="s">
        <v>1488</v>
      </c>
      <c r="M23" s="60" t="s">
        <v>1488</v>
      </c>
      <c r="N23" s="60" t="s">
        <v>1488</v>
      </c>
      <c r="O23" s="169">
        <f t="shared" si="0"/>
        <v>0</v>
      </c>
    </row>
    <row r="24" spans="1:21" x14ac:dyDescent="0.35">
      <c r="A24" s="133" t="s">
        <v>1524</v>
      </c>
      <c r="B24" s="60"/>
      <c r="C24" s="60" t="e">
        <f>VLOOKUP(B24,Таблица1[#All],2)</f>
        <v>#N/A</v>
      </c>
      <c r="D24" s="60"/>
      <c r="E24" s="60"/>
      <c r="F24" s="60"/>
      <c r="G24" s="60" t="e">
        <f>VLOOKUP(F24,Таблица3[#All],2,FALSE)</f>
        <v>#N/A</v>
      </c>
      <c r="H24" s="60">
        <v>0</v>
      </c>
      <c r="I24" s="60"/>
      <c r="J24" s="60">
        <v>0</v>
      </c>
      <c r="K24" s="60" t="s">
        <v>1488</v>
      </c>
      <c r="L24" s="60" t="s">
        <v>1488</v>
      </c>
      <c r="M24" s="60" t="s">
        <v>1488</v>
      </c>
      <c r="N24" s="60" t="s">
        <v>1488</v>
      </c>
      <c r="O24" s="169">
        <f t="shared" si="0"/>
        <v>0</v>
      </c>
    </row>
    <row r="25" spans="1:21" x14ac:dyDescent="0.35">
      <c r="A25" s="133" t="s">
        <v>1526</v>
      </c>
      <c r="B25" s="60"/>
      <c r="C25" s="60" t="e">
        <f>VLOOKUP(B25,Таблица1[#All],2)</f>
        <v>#N/A</v>
      </c>
      <c r="D25" s="60"/>
      <c r="E25" s="60"/>
      <c r="F25" s="60"/>
      <c r="G25" s="60" t="e">
        <f>VLOOKUP(F25,Таблица3[#All],2,FALSE)</f>
        <v>#N/A</v>
      </c>
      <c r="H25" s="60">
        <v>0</v>
      </c>
      <c r="I25" s="60"/>
      <c r="J25" s="60">
        <v>0</v>
      </c>
      <c r="K25" s="60" t="s">
        <v>1488</v>
      </c>
      <c r="L25" s="60" t="s">
        <v>1488</v>
      </c>
      <c r="M25" s="60" t="s">
        <v>1488</v>
      </c>
      <c r="N25" s="60" t="s">
        <v>1488</v>
      </c>
      <c r="O25" s="169">
        <f t="shared" si="0"/>
        <v>0</v>
      </c>
      <c r="R25" s="11" t="s">
        <v>1522</v>
      </c>
      <c r="S25" s="11" t="s">
        <v>1523</v>
      </c>
      <c r="T25" s="11" t="s">
        <v>1838</v>
      </c>
      <c r="U25" s="11" t="s">
        <v>1837</v>
      </c>
    </row>
    <row r="26" spans="1:21" x14ac:dyDescent="0.35">
      <c r="A26" s="133" t="s">
        <v>1528</v>
      </c>
      <c r="B26" s="60"/>
      <c r="C26" s="60" t="e">
        <f>VLOOKUP(B26,Таблица1[#All],2)</f>
        <v>#N/A</v>
      </c>
      <c r="D26" s="60"/>
      <c r="E26" s="60"/>
      <c r="F26" s="60"/>
      <c r="G26" s="60" t="e">
        <f>VLOOKUP(F26,Таблица3[#All],2,FALSE)</f>
        <v>#N/A</v>
      </c>
      <c r="H26" s="60">
        <v>0</v>
      </c>
      <c r="I26" s="60"/>
      <c r="J26" s="60">
        <v>0</v>
      </c>
      <c r="K26" s="60" t="s">
        <v>1488</v>
      </c>
      <c r="L26" s="60" t="s">
        <v>1488</v>
      </c>
      <c r="M26" s="60" t="s">
        <v>1488</v>
      </c>
      <c r="N26" s="60" t="s">
        <v>1488</v>
      </c>
      <c r="O26" s="169">
        <f t="shared" si="0"/>
        <v>0</v>
      </c>
      <c r="R26" s="31" t="s">
        <v>1525</v>
      </c>
      <c r="S26" s="11">
        <v>2</v>
      </c>
      <c r="T26" s="11">
        <v>5</v>
      </c>
      <c r="U26" s="11" t="s">
        <v>1843</v>
      </c>
    </row>
    <row r="27" spans="1:21" x14ac:dyDescent="0.35">
      <c r="A27" s="133" t="s">
        <v>1529</v>
      </c>
      <c r="B27" s="60"/>
      <c r="C27" s="60" t="e">
        <f>VLOOKUP(B27,Таблица1[#All],2)</f>
        <v>#N/A</v>
      </c>
      <c r="D27" s="60"/>
      <c r="E27" s="60"/>
      <c r="F27" s="60"/>
      <c r="G27" s="60" t="e">
        <f>VLOOKUP(F27,Таблица3[#All],2,FALSE)</f>
        <v>#N/A</v>
      </c>
      <c r="H27" s="60">
        <v>0</v>
      </c>
      <c r="I27" s="60"/>
      <c r="J27" s="60">
        <v>0</v>
      </c>
      <c r="K27" s="60" t="s">
        <v>1488</v>
      </c>
      <c r="L27" s="60" t="s">
        <v>1488</v>
      </c>
      <c r="M27" s="60" t="s">
        <v>1488</v>
      </c>
      <c r="N27" s="60" t="s">
        <v>1488</v>
      </c>
      <c r="O27" s="169">
        <f t="shared" si="0"/>
        <v>0</v>
      </c>
      <c r="R27" s="31" t="s">
        <v>1527</v>
      </c>
      <c r="S27" s="11">
        <v>1.5</v>
      </c>
      <c r="T27" s="11">
        <v>5</v>
      </c>
    </row>
    <row r="28" spans="1:21" x14ac:dyDescent="0.35">
      <c r="A28" s="133" t="s">
        <v>1531</v>
      </c>
      <c r="B28" s="60"/>
      <c r="C28" s="60" t="e">
        <f>VLOOKUP(B28,Таблица1[#All],2)</f>
        <v>#N/A</v>
      </c>
      <c r="D28" s="60"/>
      <c r="E28" s="60"/>
      <c r="F28" s="60"/>
      <c r="G28" s="60" t="e">
        <f>VLOOKUP(F28,Таблица3[#All],2,FALSE)</f>
        <v>#N/A</v>
      </c>
      <c r="H28" s="60">
        <v>0</v>
      </c>
      <c r="I28" s="60"/>
      <c r="J28" s="60">
        <v>0</v>
      </c>
      <c r="K28" s="60" t="s">
        <v>1488</v>
      </c>
      <c r="L28" s="60" t="s">
        <v>1488</v>
      </c>
      <c r="M28" s="60" t="s">
        <v>1488</v>
      </c>
      <c r="N28" s="60" t="s">
        <v>1488</v>
      </c>
      <c r="O28" s="169">
        <f t="shared" si="0"/>
        <v>0</v>
      </c>
      <c r="R28" s="31" t="s">
        <v>1489</v>
      </c>
      <c r="S28" s="11">
        <v>1.6</v>
      </c>
      <c r="T28" s="11">
        <v>2</v>
      </c>
    </row>
    <row r="29" spans="1:21" x14ac:dyDescent="0.35">
      <c r="A29" s="133" t="s">
        <v>1533</v>
      </c>
      <c r="B29" s="60"/>
      <c r="C29" s="60" t="e">
        <f>VLOOKUP(B29,Таблица1[#All],2)</f>
        <v>#N/A</v>
      </c>
      <c r="D29" s="60"/>
      <c r="E29" s="60"/>
      <c r="F29" s="60"/>
      <c r="G29" s="60" t="e">
        <f>VLOOKUP(F29,Таблица3[#All],2,FALSE)</f>
        <v>#N/A</v>
      </c>
      <c r="H29" s="60">
        <v>0</v>
      </c>
      <c r="I29" s="60"/>
      <c r="J29" s="60">
        <v>0</v>
      </c>
      <c r="K29" s="60" t="s">
        <v>1488</v>
      </c>
      <c r="L29" s="60" t="s">
        <v>1488</v>
      </c>
      <c r="M29" s="60" t="s">
        <v>1488</v>
      </c>
      <c r="N29" s="60" t="s">
        <v>1488</v>
      </c>
      <c r="O29" s="169">
        <f t="shared" si="0"/>
        <v>0</v>
      </c>
      <c r="R29" s="31" t="s">
        <v>1530</v>
      </c>
      <c r="S29" s="11">
        <v>1.8</v>
      </c>
      <c r="T29" s="11">
        <v>2</v>
      </c>
    </row>
    <row r="30" spans="1:21" x14ac:dyDescent="0.35">
      <c r="A30" s="133" t="s">
        <v>1535</v>
      </c>
      <c r="B30" s="60"/>
      <c r="C30" s="60" t="e">
        <f>VLOOKUP(B30,Таблица1[#All],2)</f>
        <v>#N/A</v>
      </c>
      <c r="D30" s="60"/>
      <c r="E30" s="60"/>
      <c r="F30" s="60"/>
      <c r="G30" s="60" t="e">
        <f>VLOOKUP(F30,Таблица3[#All],2,FALSE)</f>
        <v>#N/A</v>
      </c>
      <c r="H30" s="60">
        <v>0</v>
      </c>
      <c r="I30" s="60"/>
      <c r="J30" s="60">
        <v>0</v>
      </c>
      <c r="K30" s="60" t="s">
        <v>1488</v>
      </c>
      <c r="L30" s="60" t="s">
        <v>1488</v>
      </c>
      <c r="M30" s="60" t="s">
        <v>1488</v>
      </c>
      <c r="N30" s="60" t="s">
        <v>1488</v>
      </c>
      <c r="O30" s="169">
        <f t="shared" si="0"/>
        <v>0</v>
      </c>
      <c r="R30" s="31" t="s">
        <v>1532</v>
      </c>
      <c r="S30" s="11">
        <v>2</v>
      </c>
      <c r="T30" s="11">
        <v>5</v>
      </c>
    </row>
    <row r="31" spans="1:21" x14ac:dyDescent="0.35">
      <c r="A31" s="133" t="s">
        <v>1537</v>
      </c>
      <c r="B31" s="60"/>
      <c r="C31" s="60" t="e">
        <f>VLOOKUP(B31,Таблица1[#All],2)</f>
        <v>#N/A</v>
      </c>
      <c r="D31" s="60"/>
      <c r="E31" s="60"/>
      <c r="F31" s="60"/>
      <c r="G31" s="60" t="e">
        <f>VLOOKUP(F31,Таблица3[#All],2,FALSE)</f>
        <v>#N/A</v>
      </c>
      <c r="H31" s="60">
        <v>0</v>
      </c>
      <c r="I31" s="60"/>
      <c r="J31" s="60">
        <v>0</v>
      </c>
      <c r="K31" s="60" t="s">
        <v>1488</v>
      </c>
      <c r="L31" s="60" t="s">
        <v>1488</v>
      </c>
      <c r="M31" s="60" t="s">
        <v>1488</v>
      </c>
      <c r="N31" s="60" t="s">
        <v>1488</v>
      </c>
      <c r="O31" s="169">
        <f t="shared" si="0"/>
        <v>0</v>
      </c>
      <c r="R31" s="31" t="s">
        <v>1534</v>
      </c>
      <c r="S31" s="11">
        <v>1.1000000000000001</v>
      </c>
      <c r="T31" s="11">
        <v>4</v>
      </c>
    </row>
    <row r="32" spans="1:21" x14ac:dyDescent="0.35">
      <c r="A32" s="133" t="s">
        <v>1539</v>
      </c>
      <c r="B32" s="60"/>
      <c r="C32" s="60" t="e">
        <f>VLOOKUP(B32,Таблица1[#All],2)</f>
        <v>#N/A</v>
      </c>
      <c r="D32" s="60"/>
      <c r="E32" s="60"/>
      <c r="F32" s="60"/>
      <c r="G32" s="60" t="e">
        <f>VLOOKUP(F32,Таблица3[#All],2,FALSE)</f>
        <v>#N/A</v>
      </c>
      <c r="H32" s="60">
        <v>0</v>
      </c>
      <c r="I32" s="60"/>
      <c r="J32" s="60">
        <v>0</v>
      </c>
      <c r="K32" s="60" t="s">
        <v>1488</v>
      </c>
      <c r="L32" s="60" t="s">
        <v>1488</v>
      </c>
      <c r="M32" s="60" t="s">
        <v>1488</v>
      </c>
      <c r="N32" s="60" t="s">
        <v>1488</v>
      </c>
      <c r="O32" s="169">
        <f t="shared" si="0"/>
        <v>0</v>
      </c>
      <c r="R32" s="31" t="s">
        <v>1536</v>
      </c>
      <c r="S32" s="11">
        <v>1</v>
      </c>
      <c r="T32" s="11">
        <v>2</v>
      </c>
    </row>
    <row r="33" spans="1:21" x14ac:dyDescent="0.35">
      <c r="A33" s="133" t="s">
        <v>1541</v>
      </c>
      <c r="B33" s="60"/>
      <c r="C33" s="60" t="e">
        <f>VLOOKUP(B33,Таблица1[#All],2)</f>
        <v>#N/A</v>
      </c>
      <c r="D33" s="60"/>
      <c r="E33" s="60"/>
      <c r="F33" s="60"/>
      <c r="G33" s="60" t="e">
        <f>VLOOKUP(F33,Таблица3[#All],2,FALSE)</f>
        <v>#N/A</v>
      </c>
      <c r="H33" s="60">
        <v>0</v>
      </c>
      <c r="I33" s="60"/>
      <c r="J33" s="60">
        <v>0</v>
      </c>
      <c r="K33" s="60" t="s">
        <v>1488</v>
      </c>
      <c r="L33" s="60" t="s">
        <v>1488</v>
      </c>
      <c r="M33" s="60" t="s">
        <v>1488</v>
      </c>
      <c r="N33" s="60" t="s">
        <v>1488</v>
      </c>
      <c r="O33" s="169">
        <f t="shared" si="0"/>
        <v>0</v>
      </c>
      <c r="R33" s="31" t="s">
        <v>1538</v>
      </c>
      <c r="S33" s="11">
        <v>1.1000000000000001</v>
      </c>
      <c r="T33" s="11">
        <v>1</v>
      </c>
    </row>
    <row r="34" spans="1:21" x14ac:dyDescent="0.35">
      <c r="A34" s="133" t="s">
        <v>1542</v>
      </c>
      <c r="B34" s="60"/>
      <c r="C34" s="60" t="e">
        <f>VLOOKUP(B34,Таблица1[#All],2)</f>
        <v>#N/A</v>
      </c>
      <c r="D34" s="60"/>
      <c r="E34" s="60"/>
      <c r="F34" s="60"/>
      <c r="G34" s="60" t="e">
        <f>VLOOKUP(F34,Таблица3[#All],2,FALSE)</f>
        <v>#N/A</v>
      </c>
      <c r="H34" s="60">
        <v>0</v>
      </c>
      <c r="I34" s="60"/>
      <c r="J34" s="60">
        <v>0</v>
      </c>
      <c r="K34" s="60" t="s">
        <v>1488</v>
      </c>
      <c r="L34" s="60" t="s">
        <v>1488</v>
      </c>
      <c r="M34" s="60" t="s">
        <v>1488</v>
      </c>
      <c r="N34" s="60" t="s">
        <v>1488</v>
      </c>
      <c r="O34" s="169">
        <f t="shared" si="0"/>
        <v>0</v>
      </c>
      <c r="R34" s="31" t="s">
        <v>1540</v>
      </c>
      <c r="S34" s="11">
        <v>1</v>
      </c>
      <c r="T34" s="11">
        <v>3</v>
      </c>
    </row>
    <row r="35" spans="1:21" x14ac:dyDescent="0.35">
      <c r="A35" s="133" t="s">
        <v>1544</v>
      </c>
      <c r="B35" s="60"/>
      <c r="C35" s="60" t="e">
        <f>VLOOKUP(B35,Таблица1[#All],2)</f>
        <v>#N/A</v>
      </c>
      <c r="D35" s="60"/>
      <c r="E35" s="60"/>
      <c r="F35" s="60"/>
      <c r="G35" s="60" t="e">
        <f>VLOOKUP(F35,Таблица3[#All],2,FALSE)</f>
        <v>#N/A</v>
      </c>
      <c r="H35" s="60">
        <v>0</v>
      </c>
      <c r="I35" s="60"/>
      <c r="J35" s="60">
        <v>0</v>
      </c>
      <c r="K35" s="60" t="s">
        <v>1488</v>
      </c>
      <c r="L35" s="60" t="s">
        <v>1488</v>
      </c>
      <c r="M35" s="60" t="s">
        <v>1488</v>
      </c>
      <c r="N35" s="60" t="s">
        <v>1488</v>
      </c>
      <c r="O35" s="169">
        <f t="shared" si="0"/>
        <v>0</v>
      </c>
      <c r="R35" s="31" t="s">
        <v>1491</v>
      </c>
      <c r="S35" s="11">
        <v>1.1000000000000001</v>
      </c>
      <c r="T35" s="11" t="s">
        <v>1842</v>
      </c>
    </row>
    <row r="36" spans="1:21" x14ac:dyDescent="0.35">
      <c r="A36" s="133" t="s">
        <v>1546</v>
      </c>
      <c r="B36" s="60"/>
      <c r="C36" s="60" t="e">
        <f>VLOOKUP(B36,Таблица1[#All],2)</f>
        <v>#N/A</v>
      </c>
      <c r="D36" s="60"/>
      <c r="E36" s="60"/>
      <c r="F36" s="60"/>
      <c r="G36" s="60" t="e">
        <f>VLOOKUP(F36,Таблица3[#All],2,FALSE)</f>
        <v>#N/A</v>
      </c>
      <c r="H36" s="60">
        <v>0</v>
      </c>
      <c r="I36" s="60"/>
      <c r="J36" s="60">
        <v>0</v>
      </c>
      <c r="K36" s="60" t="s">
        <v>1488</v>
      </c>
      <c r="L36" s="60" t="s">
        <v>1488</v>
      </c>
      <c r="M36" s="60" t="s">
        <v>1488</v>
      </c>
      <c r="N36" s="60" t="s">
        <v>1488</v>
      </c>
      <c r="O36" s="169">
        <f t="shared" si="0"/>
        <v>0</v>
      </c>
      <c r="R36" s="31" t="s">
        <v>1543</v>
      </c>
      <c r="S36" s="11">
        <v>1.1000000000000001</v>
      </c>
      <c r="T36" s="11">
        <v>1</v>
      </c>
    </row>
    <row r="37" spans="1:21" x14ac:dyDescent="0.35">
      <c r="A37" s="133" t="s">
        <v>1548</v>
      </c>
      <c r="B37" s="60"/>
      <c r="C37" s="60" t="e">
        <f>VLOOKUP(B37,Таблица1[#All],2)</f>
        <v>#N/A</v>
      </c>
      <c r="D37" s="60"/>
      <c r="E37" s="60"/>
      <c r="F37" s="60"/>
      <c r="G37" s="60" t="e">
        <f>VLOOKUP(F37,Таблица3[#All],2,FALSE)</f>
        <v>#N/A</v>
      </c>
      <c r="H37" s="60">
        <v>0</v>
      </c>
      <c r="I37" s="60"/>
      <c r="J37" s="60">
        <v>0</v>
      </c>
      <c r="K37" s="60" t="s">
        <v>1488</v>
      </c>
      <c r="L37" s="60" t="s">
        <v>1488</v>
      </c>
      <c r="M37" s="60" t="s">
        <v>1488</v>
      </c>
      <c r="N37" s="60" t="s">
        <v>1488</v>
      </c>
      <c r="O37" s="169">
        <f t="shared" si="0"/>
        <v>0</v>
      </c>
      <c r="R37" s="31" t="s">
        <v>1545</v>
      </c>
      <c r="S37" s="11">
        <v>1.1000000000000001</v>
      </c>
      <c r="T37" s="11">
        <v>3</v>
      </c>
    </row>
    <row r="38" spans="1:21" x14ac:dyDescent="0.35">
      <c r="A38" s="133" t="s">
        <v>1550</v>
      </c>
      <c r="B38" s="60"/>
      <c r="C38" s="60" t="e">
        <f>VLOOKUP(B38,Таблица1[#All],2)</f>
        <v>#N/A</v>
      </c>
      <c r="D38" s="60"/>
      <c r="E38" s="60"/>
      <c r="F38" s="60"/>
      <c r="G38" s="60" t="e">
        <f>VLOOKUP(F38,Таблица3[#All],2,FALSE)</f>
        <v>#N/A</v>
      </c>
      <c r="H38" s="60">
        <v>0</v>
      </c>
      <c r="I38" s="60"/>
      <c r="J38" s="60">
        <v>0</v>
      </c>
      <c r="K38" s="60" t="s">
        <v>1488</v>
      </c>
      <c r="L38" s="60" t="s">
        <v>1488</v>
      </c>
      <c r="M38" s="60" t="s">
        <v>1488</v>
      </c>
      <c r="N38" s="60" t="s">
        <v>1488</v>
      </c>
      <c r="O38" s="169">
        <f t="shared" si="0"/>
        <v>0</v>
      </c>
      <c r="R38" s="31" t="s">
        <v>1547</v>
      </c>
      <c r="S38" s="11">
        <v>1.1000000000000001</v>
      </c>
      <c r="T38" s="11">
        <v>1</v>
      </c>
    </row>
    <row r="39" spans="1:21" x14ac:dyDescent="0.35">
      <c r="A39" s="133" t="s">
        <v>1552</v>
      </c>
      <c r="B39" s="60"/>
      <c r="C39" s="60" t="e">
        <f>VLOOKUP(B39,Таблица1[#All],2)</f>
        <v>#N/A</v>
      </c>
      <c r="D39" s="60"/>
      <c r="E39" s="60"/>
      <c r="F39" s="60"/>
      <c r="G39" s="60" t="e">
        <f>VLOOKUP(F39,Таблица3[#All],2,FALSE)</f>
        <v>#N/A</v>
      </c>
      <c r="H39" s="60">
        <v>0</v>
      </c>
      <c r="I39" s="60"/>
      <c r="J39" s="60">
        <v>0</v>
      </c>
      <c r="K39" s="60" t="s">
        <v>1488</v>
      </c>
      <c r="L39" s="60" t="s">
        <v>1488</v>
      </c>
      <c r="M39" s="60" t="s">
        <v>1488</v>
      </c>
      <c r="N39" s="60" t="s">
        <v>1488</v>
      </c>
      <c r="O39" s="169">
        <f t="shared" si="0"/>
        <v>0</v>
      </c>
      <c r="R39" s="31" t="s">
        <v>1549</v>
      </c>
      <c r="S39" s="11">
        <v>1</v>
      </c>
      <c r="T39" s="11">
        <v>2</v>
      </c>
    </row>
    <row r="40" spans="1:21" x14ac:dyDescent="0.35">
      <c r="A40" s="133" t="s">
        <v>1554</v>
      </c>
      <c r="B40" s="60"/>
      <c r="C40" s="60" t="e">
        <f>VLOOKUP(B40,Таблица1[#All],2)</f>
        <v>#N/A</v>
      </c>
      <c r="D40" s="60"/>
      <c r="E40" s="60"/>
      <c r="F40" s="60"/>
      <c r="G40" s="60" t="e">
        <f>VLOOKUP(F40,Таблица3[#All],2,FALSE)</f>
        <v>#N/A</v>
      </c>
      <c r="H40" s="60">
        <v>0</v>
      </c>
      <c r="I40" s="60"/>
      <c r="J40" s="60">
        <v>0</v>
      </c>
      <c r="K40" s="60" t="s">
        <v>1488</v>
      </c>
      <c r="L40" s="60" t="s">
        <v>1488</v>
      </c>
      <c r="M40" s="60" t="s">
        <v>1488</v>
      </c>
      <c r="N40" s="60" t="s">
        <v>1488</v>
      </c>
      <c r="O40" s="169">
        <f t="shared" si="0"/>
        <v>0</v>
      </c>
      <c r="R40" s="31" t="s">
        <v>1551</v>
      </c>
      <c r="S40" s="11">
        <v>1</v>
      </c>
      <c r="T40" s="11">
        <v>2</v>
      </c>
    </row>
    <row r="41" spans="1:21" x14ac:dyDescent="0.35">
      <c r="A41" s="133" t="s">
        <v>1556</v>
      </c>
      <c r="B41" s="60"/>
      <c r="C41" s="60" t="e">
        <f>VLOOKUP(B41,Таблица1[#All],2)</f>
        <v>#N/A</v>
      </c>
      <c r="D41" s="60"/>
      <c r="E41" s="60"/>
      <c r="F41" s="60"/>
      <c r="G41" s="60" t="e">
        <f>VLOOKUP(F41,Таблица3[#All],2,FALSE)</f>
        <v>#N/A</v>
      </c>
      <c r="H41" s="60">
        <v>0</v>
      </c>
      <c r="I41" s="60"/>
      <c r="J41" s="60">
        <v>0</v>
      </c>
      <c r="K41" s="60" t="s">
        <v>1488</v>
      </c>
      <c r="L41" s="60" t="s">
        <v>1488</v>
      </c>
      <c r="M41" s="60" t="s">
        <v>1488</v>
      </c>
      <c r="N41" s="60" t="s">
        <v>1488</v>
      </c>
      <c r="O41" s="169">
        <f t="shared" si="0"/>
        <v>0</v>
      </c>
      <c r="R41" s="31" t="s">
        <v>1553</v>
      </c>
      <c r="S41" s="11">
        <v>1</v>
      </c>
      <c r="T41" s="11">
        <v>3</v>
      </c>
    </row>
    <row r="42" spans="1:21" x14ac:dyDescent="0.35">
      <c r="A42" s="133" t="s">
        <v>1558</v>
      </c>
      <c r="B42" s="60"/>
      <c r="C42" s="60" t="e">
        <f>VLOOKUP(B42,Таблица1[#All],2)</f>
        <v>#N/A</v>
      </c>
      <c r="D42" s="60"/>
      <c r="E42" s="60"/>
      <c r="F42" s="60"/>
      <c r="G42" s="60" t="e">
        <f>VLOOKUP(F42,Таблица3[#All],2,FALSE)</f>
        <v>#N/A</v>
      </c>
      <c r="H42" s="60">
        <v>0</v>
      </c>
      <c r="I42" s="60"/>
      <c r="J42" s="60">
        <v>0</v>
      </c>
      <c r="K42" s="60" t="s">
        <v>1488</v>
      </c>
      <c r="L42" s="60" t="s">
        <v>1488</v>
      </c>
      <c r="M42" s="60" t="s">
        <v>1488</v>
      </c>
      <c r="N42" s="60" t="s">
        <v>1488</v>
      </c>
      <c r="O42" s="169">
        <f t="shared" si="0"/>
        <v>0</v>
      </c>
      <c r="R42" s="31" t="s">
        <v>1555</v>
      </c>
      <c r="S42" s="11">
        <v>1.1000000000000001</v>
      </c>
      <c r="T42" s="11" t="s">
        <v>1839</v>
      </c>
      <c r="U42" s="11" t="s">
        <v>1840</v>
      </c>
    </row>
    <row r="43" spans="1:21" x14ac:dyDescent="0.35">
      <c r="A43" s="133" t="s">
        <v>1560</v>
      </c>
      <c r="B43" s="60"/>
      <c r="C43" s="60" t="e">
        <f>VLOOKUP(B43,Таблица1[#All],2)</f>
        <v>#N/A</v>
      </c>
      <c r="D43" s="60"/>
      <c r="E43" s="60"/>
      <c r="F43" s="60"/>
      <c r="G43" s="60" t="e">
        <f>VLOOKUP(F43,Таблица3[#All],2,FALSE)</f>
        <v>#N/A</v>
      </c>
      <c r="H43" s="60">
        <v>0</v>
      </c>
      <c r="I43" s="60"/>
      <c r="J43" s="60">
        <v>0</v>
      </c>
      <c r="K43" s="60" t="s">
        <v>1488</v>
      </c>
      <c r="L43" s="60" t="s">
        <v>1488</v>
      </c>
      <c r="M43" s="60" t="s">
        <v>1488</v>
      </c>
      <c r="N43" s="60" t="s">
        <v>1488</v>
      </c>
      <c r="O43" s="169">
        <f t="shared" si="0"/>
        <v>0</v>
      </c>
      <c r="R43" s="31" t="s">
        <v>1557</v>
      </c>
      <c r="S43" s="11">
        <v>1.1000000000000001</v>
      </c>
      <c r="T43" s="11">
        <v>3</v>
      </c>
    </row>
    <row r="44" spans="1:21" x14ac:dyDescent="0.35">
      <c r="A44" s="133" t="s">
        <v>1562</v>
      </c>
      <c r="B44" s="60"/>
      <c r="C44" s="60" t="e">
        <f>VLOOKUP(B44,Таблица1[#All],2)</f>
        <v>#N/A</v>
      </c>
      <c r="D44" s="60"/>
      <c r="E44" s="60"/>
      <c r="F44" s="60"/>
      <c r="G44" s="60" t="e">
        <f>VLOOKUP(F44,Таблица3[#All],2,FALSE)</f>
        <v>#N/A</v>
      </c>
      <c r="H44" s="60">
        <v>0</v>
      </c>
      <c r="I44" s="60"/>
      <c r="J44" s="60">
        <v>0</v>
      </c>
      <c r="K44" s="60" t="s">
        <v>1488</v>
      </c>
      <c r="L44" s="60" t="s">
        <v>1488</v>
      </c>
      <c r="M44" s="60" t="s">
        <v>1488</v>
      </c>
      <c r="N44" s="60" t="s">
        <v>1488</v>
      </c>
      <c r="O44" s="169">
        <f t="shared" si="0"/>
        <v>0</v>
      </c>
      <c r="R44" s="31" t="s">
        <v>1559</v>
      </c>
      <c r="S44" s="11">
        <v>1.1000000000000001</v>
      </c>
      <c r="T44" s="11">
        <v>1</v>
      </c>
      <c r="U44" s="11" t="s">
        <v>1841</v>
      </c>
    </row>
    <row r="45" spans="1:21" x14ac:dyDescent="0.35">
      <c r="A45" s="133" t="s">
        <v>1564</v>
      </c>
      <c r="B45" s="60"/>
      <c r="C45" s="60" t="e">
        <f>VLOOKUP(B45,Таблица1[#All],2)</f>
        <v>#N/A</v>
      </c>
      <c r="D45" s="60"/>
      <c r="E45" s="60"/>
      <c r="F45" s="60"/>
      <c r="G45" s="60" t="e">
        <f>VLOOKUP(F45,Таблица3[#All],2,FALSE)</f>
        <v>#N/A</v>
      </c>
      <c r="H45" s="60">
        <v>0</v>
      </c>
      <c r="I45" s="60"/>
      <c r="J45" s="60">
        <v>0</v>
      </c>
      <c r="K45" s="60" t="s">
        <v>1488</v>
      </c>
      <c r="L45" s="60" t="s">
        <v>1488</v>
      </c>
      <c r="M45" s="60" t="s">
        <v>1488</v>
      </c>
      <c r="N45" s="60" t="s">
        <v>1488</v>
      </c>
      <c r="O45" s="169">
        <f t="shared" si="0"/>
        <v>0</v>
      </c>
      <c r="R45" s="31" t="s">
        <v>1561</v>
      </c>
      <c r="S45" s="11">
        <v>1.3</v>
      </c>
      <c r="T45" s="11">
        <v>1</v>
      </c>
    </row>
    <row r="46" spans="1:21" x14ac:dyDescent="0.35">
      <c r="A46" s="133" t="s">
        <v>1566</v>
      </c>
      <c r="B46" s="60"/>
      <c r="C46" s="60" t="e">
        <f>VLOOKUP(B46,Таблица1[#All],2)</f>
        <v>#N/A</v>
      </c>
      <c r="D46" s="60"/>
      <c r="E46" s="60"/>
      <c r="F46" s="60"/>
      <c r="G46" s="60" t="e">
        <f>VLOOKUP(F46,Таблица3[#All],2,FALSE)</f>
        <v>#N/A</v>
      </c>
      <c r="H46" s="60">
        <v>0</v>
      </c>
      <c r="I46" s="60"/>
      <c r="J46" s="60">
        <v>0</v>
      </c>
      <c r="K46" s="60" t="s">
        <v>1488</v>
      </c>
      <c r="L46" s="60" t="s">
        <v>1488</v>
      </c>
      <c r="M46" s="60" t="s">
        <v>1488</v>
      </c>
      <c r="N46" s="60" t="s">
        <v>1488</v>
      </c>
      <c r="O46" s="169">
        <f t="shared" si="0"/>
        <v>0</v>
      </c>
      <c r="R46" s="31" t="s">
        <v>1563</v>
      </c>
      <c r="S46" s="11">
        <v>1.3</v>
      </c>
      <c r="T46" s="11">
        <v>1</v>
      </c>
    </row>
    <row r="47" spans="1:21" x14ac:dyDescent="0.35">
      <c r="A47" s="133" t="s">
        <v>1568</v>
      </c>
      <c r="B47" s="60"/>
      <c r="C47" s="60" t="e">
        <f>VLOOKUP(B47,Таблица1[#All],2)</f>
        <v>#N/A</v>
      </c>
      <c r="D47" s="60"/>
      <c r="E47" s="60"/>
      <c r="F47" s="60"/>
      <c r="G47" s="60" t="e">
        <f>VLOOKUP(F47,Таблица3[#All],2,FALSE)</f>
        <v>#N/A</v>
      </c>
      <c r="H47" s="60">
        <v>0</v>
      </c>
      <c r="I47" s="60"/>
      <c r="J47" s="60">
        <v>0</v>
      </c>
      <c r="K47" s="60" t="s">
        <v>1488</v>
      </c>
      <c r="L47" s="60" t="s">
        <v>1488</v>
      </c>
      <c r="M47" s="60" t="s">
        <v>1488</v>
      </c>
      <c r="N47" s="60" t="s">
        <v>1488</v>
      </c>
      <c r="O47" s="169">
        <f t="shared" si="0"/>
        <v>0</v>
      </c>
      <c r="R47" s="31" t="s">
        <v>1565</v>
      </c>
      <c r="S47" s="11">
        <v>1.1000000000000001</v>
      </c>
      <c r="T47" s="11">
        <v>5</v>
      </c>
    </row>
    <row r="48" spans="1:21" x14ac:dyDescent="0.35">
      <c r="A48" s="133" t="s">
        <v>1570</v>
      </c>
      <c r="B48" s="60"/>
      <c r="C48" s="60" t="e">
        <f>VLOOKUP(B48,Таблица1[#All],2)</f>
        <v>#N/A</v>
      </c>
      <c r="D48" s="60"/>
      <c r="E48" s="60"/>
      <c r="F48" s="60"/>
      <c r="G48" s="60" t="e">
        <f>VLOOKUP(F48,Таблица3[#All],2,FALSE)</f>
        <v>#N/A</v>
      </c>
      <c r="H48" s="60">
        <v>0</v>
      </c>
      <c r="I48" s="60"/>
      <c r="J48" s="60">
        <v>0</v>
      </c>
      <c r="K48" s="60" t="s">
        <v>1488</v>
      </c>
      <c r="L48" s="60" t="s">
        <v>1488</v>
      </c>
      <c r="M48" s="60" t="s">
        <v>1488</v>
      </c>
      <c r="N48" s="60" t="s">
        <v>1488</v>
      </c>
      <c r="O48" s="169">
        <f t="shared" si="0"/>
        <v>0</v>
      </c>
      <c r="R48" s="31" t="s">
        <v>1567</v>
      </c>
      <c r="S48" s="11">
        <v>1.1000000000000001</v>
      </c>
      <c r="T48" s="11">
        <v>4</v>
      </c>
      <c r="U48" s="11" t="s">
        <v>1844</v>
      </c>
    </row>
    <row r="49" spans="1:20" x14ac:dyDescent="0.35">
      <c r="A49" s="133" t="s">
        <v>1572</v>
      </c>
      <c r="B49" s="60"/>
      <c r="C49" s="60" t="e">
        <f>VLOOKUP(B49,Таблица1[#All],2)</f>
        <v>#N/A</v>
      </c>
      <c r="D49" s="60"/>
      <c r="E49" s="60"/>
      <c r="F49" s="60"/>
      <c r="G49" s="60" t="e">
        <f>VLOOKUP(F49,Таблица3[#All],2,FALSE)</f>
        <v>#N/A</v>
      </c>
      <c r="H49" s="60">
        <v>0</v>
      </c>
      <c r="I49" s="60"/>
      <c r="J49" s="60">
        <v>0</v>
      </c>
      <c r="K49" s="60" t="s">
        <v>1488</v>
      </c>
      <c r="L49" s="60" t="s">
        <v>1488</v>
      </c>
      <c r="M49" s="60" t="s">
        <v>1488</v>
      </c>
      <c r="N49" s="60" t="s">
        <v>1488</v>
      </c>
      <c r="O49" s="169">
        <f t="shared" si="0"/>
        <v>0</v>
      </c>
      <c r="R49" s="31" t="s">
        <v>1569</v>
      </c>
      <c r="S49" s="11">
        <v>1.1000000000000001</v>
      </c>
      <c r="T49" s="11" t="s">
        <v>1839</v>
      </c>
    </row>
    <row r="50" spans="1:20" x14ac:dyDescent="0.35">
      <c r="A50" s="133" t="s">
        <v>1574</v>
      </c>
      <c r="B50" s="60"/>
      <c r="C50" s="60" t="e">
        <f>VLOOKUP(B50,Таблица1[#All],2)</f>
        <v>#N/A</v>
      </c>
      <c r="D50" s="60"/>
      <c r="E50" s="60"/>
      <c r="F50" s="60"/>
      <c r="G50" s="60" t="e">
        <f>VLOOKUP(F50,Таблица3[#All],2,FALSE)</f>
        <v>#N/A</v>
      </c>
      <c r="H50" s="60">
        <v>0</v>
      </c>
      <c r="I50" s="60"/>
      <c r="J50" s="60">
        <v>0</v>
      </c>
      <c r="K50" s="60" t="s">
        <v>1488</v>
      </c>
      <c r="L50" s="60" t="s">
        <v>1488</v>
      </c>
      <c r="M50" s="60" t="s">
        <v>1488</v>
      </c>
      <c r="N50" s="60" t="s">
        <v>1488</v>
      </c>
      <c r="O50" s="169">
        <f t="shared" si="0"/>
        <v>0</v>
      </c>
      <c r="R50" s="31" t="s">
        <v>1571</v>
      </c>
      <c r="S50" s="11">
        <v>1.1000000000000001</v>
      </c>
      <c r="T50" s="11">
        <v>3</v>
      </c>
    </row>
    <row r="51" spans="1:20" x14ac:dyDescent="0.35">
      <c r="A51" s="133" t="s">
        <v>1576</v>
      </c>
      <c r="B51" s="60"/>
      <c r="C51" s="60" t="e">
        <f>VLOOKUP(B51,Таблица1[#All],2)</f>
        <v>#N/A</v>
      </c>
      <c r="D51" s="60"/>
      <c r="E51" s="60"/>
      <c r="F51" s="60"/>
      <c r="G51" s="60" t="e">
        <f>VLOOKUP(F51,Таблица3[#All],2,FALSE)</f>
        <v>#N/A</v>
      </c>
      <c r="H51" s="60">
        <v>0</v>
      </c>
      <c r="I51" s="60"/>
      <c r="J51" s="60">
        <v>0</v>
      </c>
      <c r="K51" s="60" t="s">
        <v>1488</v>
      </c>
      <c r="L51" s="60" t="s">
        <v>1488</v>
      </c>
      <c r="M51" s="60" t="s">
        <v>1488</v>
      </c>
      <c r="N51" s="60" t="s">
        <v>1488</v>
      </c>
      <c r="O51" s="169">
        <f t="shared" si="0"/>
        <v>0</v>
      </c>
      <c r="R51" s="31" t="s">
        <v>1573</v>
      </c>
      <c r="S51" s="11">
        <v>1.1000000000000001</v>
      </c>
      <c r="T51" s="11">
        <v>1</v>
      </c>
    </row>
    <row r="52" spans="1:20" x14ac:dyDescent="0.35">
      <c r="A52" s="133" t="s">
        <v>1578</v>
      </c>
      <c r="B52" s="60"/>
      <c r="C52" s="60" t="e">
        <f>VLOOKUP(B52,Таблица1[#All],2)</f>
        <v>#N/A</v>
      </c>
      <c r="D52" s="60"/>
      <c r="E52" s="60"/>
      <c r="F52" s="60"/>
      <c r="G52" s="60" t="e">
        <f>VLOOKUP(F52,Таблица3[#All],2,FALSE)</f>
        <v>#N/A</v>
      </c>
      <c r="H52" s="60">
        <v>0</v>
      </c>
      <c r="I52" s="60"/>
      <c r="J52" s="60">
        <v>0</v>
      </c>
      <c r="K52" s="60" t="s">
        <v>1488</v>
      </c>
      <c r="L52" s="60" t="s">
        <v>1488</v>
      </c>
      <c r="M52" s="60" t="s">
        <v>1488</v>
      </c>
      <c r="N52" s="60" t="s">
        <v>1488</v>
      </c>
      <c r="O52" s="169">
        <f t="shared" si="0"/>
        <v>0</v>
      </c>
      <c r="R52" s="31" t="s">
        <v>1575</v>
      </c>
      <c r="S52" s="11">
        <v>1.1000000000000001</v>
      </c>
      <c r="T52" s="11">
        <v>1</v>
      </c>
    </row>
    <row r="53" spans="1:20" x14ac:dyDescent="0.35">
      <c r="A53" s="133" t="s">
        <v>1580</v>
      </c>
      <c r="B53" s="60"/>
      <c r="C53" s="60" t="e">
        <f>VLOOKUP(B53,Таблица1[#All],2)</f>
        <v>#N/A</v>
      </c>
      <c r="D53" s="60"/>
      <c r="E53" s="60"/>
      <c r="F53" s="60"/>
      <c r="G53" s="60" t="e">
        <f>VLOOKUP(F53,Таблица3[#All],2,FALSE)</f>
        <v>#N/A</v>
      </c>
      <c r="H53" s="60">
        <v>0</v>
      </c>
      <c r="I53" s="60"/>
      <c r="J53" s="60">
        <v>0</v>
      </c>
      <c r="K53" s="60" t="s">
        <v>1488</v>
      </c>
      <c r="L53" s="60" t="s">
        <v>1488</v>
      </c>
      <c r="M53" s="60" t="s">
        <v>1488</v>
      </c>
      <c r="N53" s="60" t="s">
        <v>1488</v>
      </c>
      <c r="O53" s="169">
        <f t="shared" si="0"/>
        <v>0</v>
      </c>
      <c r="R53" s="31" t="s">
        <v>1577</v>
      </c>
      <c r="S53" s="11">
        <v>1.1000000000000001</v>
      </c>
      <c r="T53" s="11">
        <v>1</v>
      </c>
    </row>
    <row r="54" spans="1:20" x14ac:dyDescent="0.35">
      <c r="A54" s="133" t="s">
        <v>1582</v>
      </c>
      <c r="B54" s="60"/>
      <c r="C54" s="60" t="e">
        <f>VLOOKUP(B54,Таблица1[#All],2)</f>
        <v>#N/A</v>
      </c>
      <c r="D54" s="60"/>
      <c r="E54" s="60"/>
      <c r="F54" s="60"/>
      <c r="G54" s="60" t="e">
        <f>VLOOKUP(F54,Таблица3[#All],2,FALSE)</f>
        <v>#N/A</v>
      </c>
      <c r="H54" s="60">
        <v>0</v>
      </c>
      <c r="I54" s="60"/>
      <c r="J54" s="60">
        <v>0</v>
      </c>
      <c r="K54" s="60" t="s">
        <v>1488</v>
      </c>
      <c r="L54" s="60" t="s">
        <v>1488</v>
      </c>
      <c r="M54" s="60" t="s">
        <v>1488</v>
      </c>
      <c r="N54" s="60" t="s">
        <v>1488</v>
      </c>
      <c r="O54" s="169">
        <f t="shared" si="0"/>
        <v>0</v>
      </c>
      <c r="R54" s="31" t="s">
        <v>1579</v>
      </c>
      <c r="S54" s="11">
        <v>1.1000000000000001</v>
      </c>
      <c r="T54" s="11">
        <v>1</v>
      </c>
    </row>
    <row r="55" spans="1:20" x14ac:dyDescent="0.35">
      <c r="A55" s="133" t="s">
        <v>1584</v>
      </c>
      <c r="B55" s="60"/>
      <c r="C55" s="60" t="e">
        <f>VLOOKUP(B55,Таблица1[#All],2)</f>
        <v>#N/A</v>
      </c>
      <c r="D55" s="60"/>
      <c r="E55" s="60"/>
      <c r="F55" s="60"/>
      <c r="G55" s="60" t="e">
        <f>VLOOKUP(F55,Таблица3[#All],2,FALSE)</f>
        <v>#N/A</v>
      </c>
      <c r="H55" s="60">
        <v>0</v>
      </c>
      <c r="I55" s="60"/>
      <c r="J55" s="60">
        <v>0</v>
      </c>
      <c r="K55" s="60" t="s">
        <v>1488</v>
      </c>
      <c r="L55" s="60" t="s">
        <v>1488</v>
      </c>
      <c r="M55" s="60" t="s">
        <v>1488</v>
      </c>
      <c r="N55" s="60" t="s">
        <v>1488</v>
      </c>
      <c r="O55" s="169">
        <f t="shared" si="0"/>
        <v>0</v>
      </c>
      <c r="R55" s="31" t="s">
        <v>1581</v>
      </c>
      <c r="S55" s="11">
        <v>1.3</v>
      </c>
      <c r="T55" s="11">
        <v>5</v>
      </c>
    </row>
    <row r="56" spans="1:20" x14ac:dyDescent="0.35">
      <c r="A56" s="133" t="s">
        <v>1586</v>
      </c>
      <c r="B56" s="60"/>
      <c r="C56" s="60" t="e">
        <f>VLOOKUP(B56,Таблица1[#All],2)</f>
        <v>#N/A</v>
      </c>
      <c r="D56" s="60"/>
      <c r="E56" s="60"/>
      <c r="F56" s="60"/>
      <c r="G56" s="60" t="e">
        <f>VLOOKUP(F56,Таблица3[#All],2,FALSE)</f>
        <v>#N/A</v>
      </c>
      <c r="H56" s="60">
        <v>0</v>
      </c>
      <c r="I56" s="60"/>
      <c r="J56" s="60">
        <v>0</v>
      </c>
      <c r="K56" s="60" t="s">
        <v>1488</v>
      </c>
      <c r="L56" s="60" t="s">
        <v>1488</v>
      </c>
      <c r="M56" s="60" t="s">
        <v>1488</v>
      </c>
      <c r="N56" s="60" t="s">
        <v>1488</v>
      </c>
      <c r="O56" s="169">
        <f t="shared" si="0"/>
        <v>0</v>
      </c>
      <c r="R56" s="31" t="s">
        <v>1583</v>
      </c>
      <c r="S56" s="11">
        <v>1.3</v>
      </c>
      <c r="T56" s="11">
        <v>5</v>
      </c>
    </row>
    <row r="57" spans="1:20" x14ac:dyDescent="0.35">
      <c r="A57" s="133" t="s">
        <v>1588</v>
      </c>
      <c r="B57" s="60"/>
      <c r="C57" s="60" t="e">
        <f>VLOOKUP(B57,Таблица1[#All],2)</f>
        <v>#N/A</v>
      </c>
      <c r="D57" s="60"/>
      <c r="E57" s="60"/>
      <c r="F57" s="60"/>
      <c r="G57" s="60" t="e">
        <f>VLOOKUP(F57,Таблица3[#All],2,FALSE)</f>
        <v>#N/A</v>
      </c>
      <c r="H57" s="60">
        <v>0</v>
      </c>
      <c r="I57" s="60"/>
      <c r="J57" s="60">
        <v>0</v>
      </c>
      <c r="K57" s="60" t="s">
        <v>1488</v>
      </c>
      <c r="L57" s="60" t="s">
        <v>1488</v>
      </c>
      <c r="M57" s="60" t="s">
        <v>1488</v>
      </c>
      <c r="N57" s="60" t="s">
        <v>1488</v>
      </c>
      <c r="O57" s="169">
        <f t="shared" si="0"/>
        <v>0</v>
      </c>
      <c r="R57" s="31" t="s">
        <v>1585</v>
      </c>
      <c r="S57" s="11">
        <v>1</v>
      </c>
      <c r="T57" s="11">
        <v>3</v>
      </c>
    </row>
    <row r="58" spans="1:20" x14ac:dyDescent="0.35">
      <c r="A58" s="133" t="s">
        <v>1589</v>
      </c>
      <c r="B58" s="60"/>
      <c r="C58" s="60" t="e">
        <f>VLOOKUP(B58,Таблица1[#All],2)</f>
        <v>#N/A</v>
      </c>
      <c r="D58" s="60"/>
      <c r="E58" s="60"/>
      <c r="F58" s="60"/>
      <c r="G58" s="60" t="e">
        <f>VLOOKUP(F58,Таблица3[#All],2,FALSE)</f>
        <v>#N/A</v>
      </c>
      <c r="H58" s="60">
        <v>0</v>
      </c>
      <c r="I58" s="60"/>
      <c r="J58" s="60">
        <v>0</v>
      </c>
      <c r="K58" s="60" t="s">
        <v>1488</v>
      </c>
      <c r="L58" s="60" t="s">
        <v>1488</v>
      </c>
      <c r="M58" s="60" t="s">
        <v>1488</v>
      </c>
      <c r="N58" s="60" t="s">
        <v>1488</v>
      </c>
      <c r="O58" s="169">
        <f t="shared" si="0"/>
        <v>0</v>
      </c>
      <c r="R58" s="31" t="s">
        <v>1587</v>
      </c>
      <c r="S58" s="11">
        <v>1</v>
      </c>
      <c r="T58" s="11">
        <v>2</v>
      </c>
    </row>
    <row r="59" spans="1:20" x14ac:dyDescent="0.35">
      <c r="A59" s="133" t="s">
        <v>1590</v>
      </c>
      <c r="B59" s="60"/>
      <c r="C59" s="60" t="e">
        <f>VLOOKUP(B59,Таблица1[#All],2)</f>
        <v>#N/A</v>
      </c>
      <c r="D59" s="60"/>
      <c r="E59" s="60"/>
      <c r="F59" s="60"/>
      <c r="G59" s="60" t="e">
        <f>VLOOKUP(F59,Таблица3[#All],2,FALSE)</f>
        <v>#N/A</v>
      </c>
      <c r="H59" s="60">
        <v>0</v>
      </c>
      <c r="I59" s="60"/>
      <c r="J59" s="60">
        <v>0</v>
      </c>
      <c r="K59" s="60" t="s">
        <v>1488</v>
      </c>
      <c r="L59" s="60" t="s">
        <v>1488</v>
      </c>
      <c r="M59" s="60" t="s">
        <v>1488</v>
      </c>
      <c r="N59" s="60" t="s">
        <v>1488</v>
      </c>
      <c r="O59" s="169">
        <f t="shared" si="0"/>
        <v>0</v>
      </c>
      <c r="R59" s="31" t="s">
        <v>1494</v>
      </c>
      <c r="S59" s="11">
        <v>1</v>
      </c>
      <c r="T59" s="11">
        <v>3</v>
      </c>
    </row>
    <row r="60" spans="1:20" x14ac:dyDescent="0.35">
      <c r="A60" s="133" t="s">
        <v>1591</v>
      </c>
      <c r="B60" s="60"/>
      <c r="C60" s="60" t="e">
        <f>VLOOKUP(B60,Таблица1[#All],2)</f>
        <v>#N/A</v>
      </c>
      <c r="D60" s="60"/>
      <c r="E60" s="60"/>
      <c r="F60" s="60"/>
      <c r="G60" s="60" t="e">
        <f>VLOOKUP(F60,Таблица3[#All],2,FALSE)</f>
        <v>#N/A</v>
      </c>
      <c r="H60" s="60">
        <v>0</v>
      </c>
      <c r="I60" s="60"/>
      <c r="J60" s="60">
        <v>0</v>
      </c>
      <c r="K60" s="60" t="s">
        <v>1488</v>
      </c>
      <c r="L60" s="60" t="s">
        <v>1488</v>
      </c>
      <c r="M60" s="60" t="s">
        <v>1488</v>
      </c>
      <c r="N60" s="60" t="s">
        <v>1488</v>
      </c>
      <c r="O60" s="169">
        <f t="shared" si="0"/>
        <v>0</v>
      </c>
    </row>
    <row r="61" spans="1:20" x14ac:dyDescent="0.35">
      <c r="A61" s="133" t="s">
        <v>1592</v>
      </c>
      <c r="B61" s="60"/>
      <c r="C61" s="60" t="e">
        <f>VLOOKUP(B61,Таблица1[#All],2)</f>
        <v>#N/A</v>
      </c>
      <c r="D61" s="60"/>
      <c r="E61" s="60"/>
      <c r="F61" s="60"/>
      <c r="G61" s="60" t="e">
        <f>VLOOKUP(F61,Таблица3[#All],2,FALSE)</f>
        <v>#N/A</v>
      </c>
      <c r="H61" s="60">
        <v>0</v>
      </c>
      <c r="I61" s="60"/>
      <c r="J61" s="60">
        <v>0</v>
      </c>
      <c r="K61" s="60" t="s">
        <v>1488</v>
      </c>
      <c r="L61" s="60" t="s">
        <v>1488</v>
      </c>
      <c r="M61" s="60" t="s">
        <v>1488</v>
      </c>
      <c r="N61" s="60" t="s">
        <v>1488</v>
      </c>
      <c r="O61" s="169">
        <f t="shared" si="0"/>
        <v>0</v>
      </c>
    </row>
    <row r="62" spans="1:20" x14ac:dyDescent="0.35">
      <c r="A62" s="133" t="s">
        <v>1593</v>
      </c>
      <c r="B62" s="60"/>
      <c r="C62" s="60" t="e">
        <f>VLOOKUP(B62,Таблица1[#All],2)</f>
        <v>#N/A</v>
      </c>
      <c r="D62" s="60"/>
      <c r="E62" s="60"/>
      <c r="F62" s="60"/>
      <c r="G62" s="60" t="e">
        <f>VLOOKUP(F62,Таблица3[#All],2,FALSE)</f>
        <v>#N/A</v>
      </c>
      <c r="H62" s="60">
        <v>0</v>
      </c>
      <c r="I62" s="60"/>
      <c r="J62" s="60">
        <v>0</v>
      </c>
      <c r="K62" s="60" t="s">
        <v>1488</v>
      </c>
      <c r="L62" s="60" t="s">
        <v>1488</v>
      </c>
      <c r="M62" s="60" t="s">
        <v>1488</v>
      </c>
      <c r="N62" s="60" t="s">
        <v>1488</v>
      </c>
      <c r="O62" s="169">
        <f t="shared" si="0"/>
        <v>0</v>
      </c>
    </row>
    <row r="63" spans="1:20" x14ac:dyDescent="0.35">
      <c r="A63" s="133" t="s">
        <v>1594</v>
      </c>
      <c r="B63" s="60"/>
      <c r="C63" s="60" t="e">
        <f>VLOOKUP(B63,Таблица1[#All],2)</f>
        <v>#N/A</v>
      </c>
      <c r="D63" s="60"/>
      <c r="E63" s="60"/>
      <c r="F63" s="60"/>
      <c r="G63" s="60" t="e">
        <f>VLOOKUP(F63,Таблица3[#All],2,FALSE)</f>
        <v>#N/A</v>
      </c>
      <c r="H63" s="60">
        <v>0</v>
      </c>
      <c r="I63" s="60"/>
      <c r="J63" s="60">
        <v>0</v>
      </c>
      <c r="K63" s="60" t="s">
        <v>1488</v>
      </c>
      <c r="L63" s="60" t="s">
        <v>1488</v>
      </c>
      <c r="M63" s="60" t="s">
        <v>1488</v>
      </c>
      <c r="N63" s="60" t="s">
        <v>1488</v>
      </c>
      <c r="O63" s="169">
        <f t="shared" si="0"/>
        <v>0</v>
      </c>
    </row>
    <row r="64" spans="1:20" x14ac:dyDescent="0.35">
      <c r="A64" s="133" t="s">
        <v>1595</v>
      </c>
      <c r="B64" s="60"/>
      <c r="C64" s="60" t="e">
        <f>VLOOKUP(B64,Таблица1[#All],2)</f>
        <v>#N/A</v>
      </c>
      <c r="D64" s="60"/>
      <c r="E64" s="60"/>
      <c r="F64" s="60"/>
      <c r="G64" s="60" t="e">
        <f>VLOOKUP(F64,Таблица3[#All],2,FALSE)</f>
        <v>#N/A</v>
      </c>
      <c r="H64" s="60">
        <v>0</v>
      </c>
      <c r="I64" s="60"/>
      <c r="J64" s="60">
        <v>0</v>
      </c>
      <c r="K64" s="60" t="s">
        <v>1488</v>
      </c>
      <c r="L64" s="60" t="s">
        <v>1488</v>
      </c>
      <c r="M64" s="60" t="s">
        <v>1488</v>
      </c>
      <c r="N64" s="60" t="s">
        <v>1488</v>
      </c>
      <c r="O64" s="169">
        <f t="shared" si="0"/>
        <v>0</v>
      </c>
    </row>
    <row r="65" spans="1:15" x14ac:dyDescent="0.35">
      <c r="A65" s="133" t="s">
        <v>1596</v>
      </c>
      <c r="B65" s="60"/>
      <c r="C65" s="60" t="e">
        <f>VLOOKUP(B65,Таблица1[#All],2)</f>
        <v>#N/A</v>
      </c>
      <c r="D65" s="60"/>
      <c r="E65" s="60"/>
      <c r="F65" s="60"/>
      <c r="G65" s="60" t="e">
        <f>VLOOKUP(F65,Таблица3[#All],2,FALSE)</f>
        <v>#N/A</v>
      </c>
      <c r="H65" s="60">
        <v>0</v>
      </c>
      <c r="I65" s="60"/>
      <c r="J65" s="60">
        <v>0</v>
      </c>
      <c r="K65" s="60" t="s">
        <v>1488</v>
      </c>
      <c r="L65" s="60" t="s">
        <v>1488</v>
      </c>
      <c r="M65" s="60" t="s">
        <v>1488</v>
      </c>
      <c r="N65" s="60" t="s">
        <v>1488</v>
      </c>
      <c r="O65" s="169">
        <f t="shared" si="0"/>
        <v>0</v>
      </c>
    </row>
    <row r="66" spans="1:15" x14ac:dyDescent="0.35">
      <c r="A66" s="133" t="s">
        <v>1597</v>
      </c>
      <c r="B66" s="60"/>
      <c r="C66" s="60" t="e">
        <f>VLOOKUP(B66,Таблица1[#All],2)</f>
        <v>#N/A</v>
      </c>
      <c r="D66" s="60"/>
      <c r="E66" s="60"/>
      <c r="F66" s="60"/>
      <c r="G66" s="60" t="e">
        <f>VLOOKUP(F66,Таблица3[#All],2,FALSE)</f>
        <v>#N/A</v>
      </c>
      <c r="H66" s="60">
        <v>0</v>
      </c>
      <c r="I66" s="60"/>
      <c r="J66" s="60">
        <v>0</v>
      </c>
      <c r="K66" s="60" t="s">
        <v>1488</v>
      </c>
      <c r="L66" s="60" t="s">
        <v>1488</v>
      </c>
      <c r="M66" s="60" t="s">
        <v>1488</v>
      </c>
      <c r="N66" s="60" t="s">
        <v>1488</v>
      </c>
      <c r="O66" s="169">
        <f t="shared" si="0"/>
        <v>0</v>
      </c>
    </row>
    <row r="67" spans="1:15" x14ac:dyDescent="0.35">
      <c r="A67" s="133" t="s">
        <v>1598</v>
      </c>
      <c r="B67" s="60"/>
      <c r="C67" s="60" t="e">
        <f>VLOOKUP(B67,Таблица1[#All],2)</f>
        <v>#N/A</v>
      </c>
      <c r="D67" s="60"/>
      <c r="E67" s="60"/>
      <c r="F67" s="60"/>
      <c r="G67" s="60" t="e">
        <f>VLOOKUP(F67,Таблица3[#All],2,FALSE)</f>
        <v>#N/A</v>
      </c>
      <c r="H67" s="60">
        <v>0</v>
      </c>
      <c r="I67" s="60"/>
      <c r="J67" s="60">
        <v>0</v>
      </c>
      <c r="K67" s="60" t="s">
        <v>1488</v>
      </c>
      <c r="L67" s="60" t="s">
        <v>1488</v>
      </c>
      <c r="M67" s="60" t="s">
        <v>1488</v>
      </c>
      <c r="N67" s="60" t="s">
        <v>1488</v>
      </c>
      <c r="O67" s="169">
        <f t="shared" ref="O67:O130" si="1">$S$10*I67*(IF(K67="Да",1,0)*$S$11+IF(L67="Да",1,0)*$S$12+IF(M67="Да",1,0)*$S$13+IF(N67="Да",1,0)*$S$14)*J67*IF($P$2="Да",0.5,1)+$S$10*H67*(IF(K67="Да",1,0)*$S$11+IF(L67="Да",1,0)*$S$12+IF(M67="Да",1,0)*$S$13+IF(N67="Да",1,0)*$S$14)*IF($P$2="Да",0.5,1)</f>
        <v>0</v>
      </c>
    </row>
    <row r="68" spans="1:15" x14ac:dyDescent="0.35">
      <c r="A68" s="133" t="s">
        <v>1599</v>
      </c>
      <c r="B68" s="60"/>
      <c r="C68" s="60" t="e">
        <f>VLOOKUP(B68,Таблица1[#All],2)</f>
        <v>#N/A</v>
      </c>
      <c r="D68" s="60"/>
      <c r="E68" s="60"/>
      <c r="F68" s="60"/>
      <c r="G68" s="60" t="e">
        <f>VLOOKUP(F68,Таблица3[#All],2,FALSE)</f>
        <v>#N/A</v>
      </c>
      <c r="H68" s="60">
        <v>0</v>
      </c>
      <c r="I68" s="60"/>
      <c r="J68" s="60">
        <v>0</v>
      </c>
      <c r="K68" s="60" t="s">
        <v>1488</v>
      </c>
      <c r="L68" s="60" t="s">
        <v>1488</v>
      </c>
      <c r="M68" s="60" t="s">
        <v>1488</v>
      </c>
      <c r="N68" s="60" t="s">
        <v>1488</v>
      </c>
      <c r="O68" s="169">
        <f t="shared" si="1"/>
        <v>0</v>
      </c>
    </row>
    <row r="69" spans="1:15" x14ac:dyDescent="0.35">
      <c r="A69" s="133" t="s">
        <v>1600</v>
      </c>
      <c r="B69" s="60"/>
      <c r="C69" s="60" t="e">
        <f>VLOOKUP(B69,Таблица1[#All],2)</f>
        <v>#N/A</v>
      </c>
      <c r="D69" s="60"/>
      <c r="E69" s="60"/>
      <c r="F69" s="60"/>
      <c r="G69" s="60" t="e">
        <f>VLOOKUP(F69,Таблица3[#All],2,FALSE)</f>
        <v>#N/A</v>
      </c>
      <c r="H69" s="60">
        <v>0</v>
      </c>
      <c r="I69" s="60"/>
      <c r="J69" s="60">
        <v>0</v>
      </c>
      <c r="K69" s="60" t="s">
        <v>1488</v>
      </c>
      <c r="L69" s="60" t="s">
        <v>1488</v>
      </c>
      <c r="M69" s="60" t="s">
        <v>1488</v>
      </c>
      <c r="N69" s="60" t="s">
        <v>1488</v>
      </c>
      <c r="O69" s="169">
        <f t="shared" si="1"/>
        <v>0</v>
      </c>
    </row>
    <row r="70" spans="1:15" x14ac:dyDescent="0.35">
      <c r="A70" s="133" t="s">
        <v>1601</v>
      </c>
      <c r="B70" s="60"/>
      <c r="C70" s="60" t="e">
        <f>VLOOKUP(B70,Таблица1[#All],2)</f>
        <v>#N/A</v>
      </c>
      <c r="D70" s="60"/>
      <c r="E70" s="60"/>
      <c r="F70" s="60"/>
      <c r="G70" s="60" t="e">
        <f>VLOOKUP(F70,Таблица3[#All],2,FALSE)</f>
        <v>#N/A</v>
      </c>
      <c r="H70" s="60">
        <v>0</v>
      </c>
      <c r="I70" s="60"/>
      <c r="J70" s="60">
        <v>0</v>
      </c>
      <c r="K70" s="60" t="s">
        <v>1488</v>
      </c>
      <c r="L70" s="60" t="s">
        <v>1488</v>
      </c>
      <c r="M70" s="60" t="s">
        <v>1488</v>
      </c>
      <c r="N70" s="60" t="s">
        <v>1488</v>
      </c>
      <c r="O70" s="169">
        <f t="shared" si="1"/>
        <v>0</v>
      </c>
    </row>
    <row r="71" spans="1:15" x14ac:dyDescent="0.35">
      <c r="A71" s="133" t="s">
        <v>1602</v>
      </c>
      <c r="B71" s="60"/>
      <c r="C71" s="60" t="e">
        <f>VLOOKUP(B71,Таблица1[#All],2)</f>
        <v>#N/A</v>
      </c>
      <c r="D71" s="60"/>
      <c r="E71" s="60"/>
      <c r="F71" s="60"/>
      <c r="G71" s="60" t="e">
        <f>VLOOKUP(F71,Таблица3[#All],2,FALSE)</f>
        <v>#N/A</v>
      </c>
      <c r="H71" s="60">
        <v>0</v>
      </c>
      <c r="I71" s="60"/>
      <c r="J71" s="60">
        <v>0</v>
      </c>
      <c r="K71" s="60" t="s">
        <v>1488</v>
      </c>
      <c r="L71" s="60" t="s">
        <v>1488</v>
      </c>
      <c r="M71" s="60" t="s">
        <v>1488</v>
      </c>
      <c r="N71" s="60" t="s">
        <v>1488</v>
      </c>
      <c r="O71" s="169">
        <f t="shared" si="1"/>
        <v>0</v>
      </c>
    </row>
    <row r="72" spans="1:15" x14ac:dyDescent="0.35">
      <c r="A72" s="133" t="s">
        <v>1603</v>
      </c>
      <c r="B72" s="60"/>
      <c r="C72" s="60" t="e">
        <f>VLOOKUP(B72,Таблица1[#All],2)</f>
        <v>#N/A</v>
      </c>
      <c r="D72" s="60"/>
      <c r="E72" s="60"/>
      <c r="F72" s="60"/>
      <c r="G72" s="60" t="e">
        <f>VLOOKUP(F72,Таблица3[#All],2,FALSE)</f>
        <v>#N/A</v>
      </c>
      <c r="H72" s="60">
        <v>0</v>
      </c>
      <c r="I72" s="60"/>
      <c r="J72" s="60">
        <v>0</v>
      </c>
      <c r="K72" s="60" t="s">
        <v>1488</v>
      </c>
      <c r="L72" s="60" t="s">
        <v>1488</v>
      </c>
      <c r="M72" s="60" t="s">
        <v>1488</v>
      </c>
      <c r="N72" s="60" t="s">
        <v>1488</v>
      </c>
      <c r="O72" s="169">
        <f t="shared" si="1"/>
        <v>0</v>
      </c>
    </row>
    <row r="73" spans="1:15" x14ac:dyDescent="0.35">
      <c r="A73" s="133" t="s">
        <v>1604</v>
      </c>
      <c r="B73" s="60"/>
      <c r="C73" s="60" t="e">
        <f>VLOOKUP(B73,Таблица1[#All],2)</f>
        <v>#N/A</v>
      </c>
      <c r="D73" s="60"/>
      <c r="E73" s="60"/>
      <c r="F73" s="60"/>
      <c r="G73" s="60" t="e">
        <f>VLOOKUP(F73,Таблица3[#All],2,FALSE)</f>
        <v>#N/A</v>
      </c>
      <c r="H73" s="60">
        <v>0</v>
      </c>
      <c r="I73" s="60"/>
      <c r="J73" s="60">
        <v>0</v>
      </c>
      <c r="K73" s="60" t="s">
        <v>1488</v>
      </c>
      <c r="L73" s="60" t="s">
        <v>1488</v>
      </c>
      <c r="M73" s="60" t="s">
        <v>1488</v>
      </c>
      <c r="N73" s="60" t="s">
        <v>1488</v>
      </c>
      <c r="O73" s="169">
        <f t="shared" si="1"/>
        <v>0</v>
      </c>
    </row>
    <row r="74" spans="1:15" x14ac:dyDescent="0.35">
      <c r="A74" s="133" t="s">
        <v>1605</v>
      </c>
      <c r="B74" s="60"/>
      <c r="C74" s="60" t="e">
        <f>VLOOKUP(B74,Таблица1[#All],2)</f>
        <v>#N/A</v>
      </c>
      <c r="D74" s="60"/>
      <c r="E74" s="60"/>
      <c r="F74" s="60"/>
      <c r="G74" s="60" t="e">
        <f>VLOOKUP(F74,Таблица3[#All],2,FALSE)</f>
        <v>#N/A</v>
      </c>
      <c r="H74" s="60">
        <v>0</v>
      </c>
      <c r="I74" s="60"/>
      <c r="J74" s="60">
        <v>0</v>
      </c>
      <c r="K74" s="60" t="s">
        <v>1488</v>
      </c>
      <c r="L74" s="60" t="s">
        <v>1488</v>
      </c>
      <c r="M74" s="60" t="s">
        <v>1488</v>
      </c>
      <c r="N74" s="60" t="s">
        <v>1488</v>
      </c>
      <c r="O74" s="169">
        <f t="shared" si="1"/>
        <v>0</v>
      </c>
    </row>
    <row r="75" spans="1:15" x14ac:dyDescent="0.35">
      <c r="A75" s="133" t="s">
        <v>1606</v>
      </c>
      <c r="B75" s="60"/>
      <c r="C75" s="60" t="e">
        <f>VLOOKUP(B75,Таблица1[#All],2)</f>
        <v>#N/A</v>
      </c>
      <c r="D75" s="60"/>
      <c r="E75" s="60"/>
      <c r="F75" s="60"/>
      <c r="G75" s="60" t="e">
        <f>VLOOKUP(F75,Таблица3[#All],2,FALSE)</f>
        <v>#N/A</v>
      </c>
      <c r="H75" s="60">
        <v>0</v>
      </c>
      <c r="I75" s="60"/>
      <c r="J75" s="60">
        <v>0</v>
      </c>
      <c r="K75" s="60" t="s">
        <v>1488</v>
      </c>
      <c r="L75" s="60" t="s">
        <v>1488</v>
      </c>
      <c r="M75" s="60" t="s">
        <v>1488</v>
      </c>
      <c r="N75" s="60" t="s">
        <v>1488</v>
      </c>
      <c r="O75" s="169">
        <f t="shared" si="1"/>
        <v>0</v>
      </c>
    </row>
    <row r="76" spans="1:15" x14ac:dyDescent="0.35">
      <c r="A76" s="133" t="s">
        <v>1607</v>
      </c>
      <c r="B76" s="60"/>
      <c r="C76" s="60" t="e">
        <f>VLOOKUP(B76,Таблица1[#All],2)</f>
        <v>#N/A</v>
      </c>
      <c r="D76" s="60"/>
      <c r="E76" s="60"/>
      <c r="F76" s="60"/>
      <c r="G76" s="60" t="e">
        <f>VLOOKUP(F76,Таблица3[#All],2,FALSE)</f>
        <v>#N/A</v>
      </c>
      <c r="H76" s="60">
        <v>0</v>
      </c>
      <c r="I76" s="60"/>
      <c r="J76" s="60">
        <v>0</v>
      </c>
      <c r="K76" s="60" t="s">
        <v>1488</v>
      </c>
      <c r="L76" s="60" t="s">
        <v>1488</v>
      </c>
      <c r="M76" s="60" t="s">
        <v>1488</v>
      </c>
      <c r="N76" s="60" t="s">
        <v>1488</v>
      </c>
      <c r="O76" s="169">
        <f t="shared" si="1"/>
        <v>0</v>
      </c>
    </row>
    <row r="77" spans="1:15" x14ac:dyDescent="0.35">
      <c r="A77" s="133" t="s">
        <v>1608</v>
      </c>
      <c r="B77" s="60"/>
      <c r="C77" s="60" t="e">
        <f>VLOOKUP(B77,Таблица1[#All],2)</f>
        <v>#N/A</v>
      </c>
      <c r="D77" s="60"/>
      <c r="E77" s="60"/>
      <c r="F77" s="60"/>
      <c r="G77" s="60" t="e">
        <f>VLOOKUP(F77,Таблица3[#All],2,FALSE)</f>
        <v>#N/A</v>
      </c>
      <c r="H77" s="60">
        <v>0</v>
      </c>
      <c r="I77" s="60"/>
      <c r="J77" s="60">
        <v>0</v>
      </c>
      <c r="K77" s="60" t="s">
        <v>1488</v>
      </c>
      <c r="L77" s="60" t="s">
        <v>1488</v>
      </c>
      <c r="M77" s="60" t="s">
        <v>1488</v>
      </c>
      <c r="N77" s="60" t="s">
        <v>1488</v>
      </c>
      <c r="O77" s="169">
        <f t="shared" si="1"/>
        <v>0</v>
      </c>
    </row>
    <row r="78" spans="1:15" x14ac:dyDescent="0.35">
      <c r="A78" s="133" t="s">
        <v>1609</v>
      </c>
      <c r="B78" s="60"/>
      <c r="C78" s="60" t="e">
        <f>VLOOKUP(B78,Таблица1[#All],2)</f>
        <v>#N/A</v>
      </c>
      <c r="D78" s="60"/>
      <c r="E78" s="60"/>
      <c r="F78" s="60"/>
      <c r="G78" s="60" t="e">
        <f>VLOOKUP(F78,Таблица3[#All],2,FALSE)</f>
        <v>#N/A</v>
      </c>
      <c r="H78" s="60">
        <v>0</v>
      </c>
      <c r="I78" s="60"/>
      <c r="J78" s="60">
        <v>0</v>
      </c>
      <c r="K78" s="60" t="s">
        <v>1488</v>
      </c>
      <c r="L78" s="60" t="s">
        <v>1488</v>
      </c>
      <c r="M78" s="60" t="s">
        <v>1488</v>
      </c>
      <c r="N78" s="60" t="s">
        <v>1488</v>
      </c>
      <c r="O78" s="169">
        <f t="shared" si="1"/>
        <v>0</v>
      </c>
    </row>
    <row r="79" spans="1:15" x14ac:dyDescent="0.35">
      <c r="A79" s="133" t="s">
        <v>1610</v>
      </c>
      <c r="B79" s="60"/>
      <c r="C79" s="60" t="e">
        <f>VLOOKUP(B79,Таблица1[#All],2)</f>
        <v>#N/A</v>
      </c>
      <c r="D79" s="60"/>
      <c r="E79" s="60"/>
      <c r="F79" s="60"/>
      <c r="G79" s="60" t="e">
        <f>VLOOKUP(F79,Таблица3[#All],2,FALSE)</f>
        <v>#N/A</v>
      </c>
      <c r="H79" s="60">
        <v>0</v>
      </c>
      <c r="I79" s="60"/>
      <c r="J79" s="60">
        <v>0</v>
      </c>
      <c r="K79" s="60" t="s">
        <v>1488</v>
      </c>
      <c r="L79" s="60" t="s">
        <v>1488</v>
      </c>
      <c r="M79" s="60" t="s">
        <v>1488</v>
      </c>
      <c r="N79" s="60" t="s">
        <v>1488</v>
      </c>
      <c r="O79" s="169">
        <f t="shared" si="1"/>
        <v>0</v>
      </c>
    </row>
    <row r="80" spans="1:15" x14ac:dyDescent="0.35">
      <c r="A80" s="133" t="s">
        <v>1611</v>
      </c>
      <c r="B80" s="60"/>
      <c r="C80" s="60" t="e">
        <f>VLOOKUP(B80,Таблица1[#All],2)</f>
        <v>#N/A</v>
      </c>
      <c r="D80" s="60"/>
      <c r="E80" s="60"/>
      <c r="F80" s="60"/>
      <c r="G80" s="60" t="e">
        <f>VLOOKUP(F80,Таблица3[#All],2,FALSE)</f>
        <v>#N/A</v>
      </c>
      <c r="H80" s="60">
        <v>0</v>
      </c>
      <c r="I80" s="60"/>
      <c r="J80" s="60">
        <v>0</v>
      </c>
      <c r="K80" s="60" t="s">
        <v>1488</v>
      </c>
      <c r="L80" s="60" t="s">
        <v>1488</v>
      </c>
      <c r="M80" s="60" t="s">
        <v>1488</v>
      </c>
      <c r="N80" s="60" t="s">
        <v>1488</v>
      </c>
      <c r="O80" s="169">
        <f t="shared" si="1"/>
        <v>0</v>
      </c>
    </row>
    <row r="81" spans="1:15" x14ac:dyDescent="0.35">
      <c r="A81" s="133" t="s">
        <v>1612</v>
      </c>
      <c r="B81" s="60"/>
      <c r="C81" s="60" t="e">
        <f>VLOOKUP(B81,Таблица1[#All],2)</f>
        <v>#N/A</v>
      </c>
      <c r="D81" s="60"/>
      <c r="E81" s="60"/>
      <c r="F81" s="60"/>
      <c r="G81" s="60" t="e">
        <f>VLOOKUP(F81,Таблица3[#All],2,FALSE)</f>
        <v>#N/A</v>
      </c>
      <c r="H81" s="60">
        <v>0</v>
      </c>
      <c r="I81" s="60"/>
      <c r="J81" s="60">
        <v>0</v>
      </c>
      <c r="K81" s="60" t="s">
        <v>1488</v>
      </c>
      <c r="L81" s="60" t="s">
        <v>1488</v>
      </c>
      <c r="M81" s="60" t="s">
        <v>1488</v>
      </c>
      <c r="N81" s="60" t="s">
        <v>1488</v>
      </c>
      <c r="O81" s="169">
        <f t="shared" si="1"/>
        <v>0</v>
      </c>
    </row>
    <row r="82" spans="1:15" x14ac:dyDescent="0.35">
      <c r="A82" s="133" t="s">
        <v>1613</v>
      </c>
      <c r="B82" s="60"/>
      <c r="C82" s="60" t="e">
        <f>VLOOKUP(B82,Таблица1[#All],2)</f>
        <v>#N/A</v>
      </c>
      <c r="D82" s="60"/>
      <c r="E82" s="60"/>
      <c r="F82" s="60"/>
      <c r="G82" s="60" t="e">
        <f>VLOOKUP(F82,Таблица3[#All],2,FALSE)</f>
        <v>#N/A</v>
      </c>
      <c r="H82" s="60">
        <v>0</v>
      </c>
      <c r="I82" s="60"/>
      <c r="J82" s="60">
        <v>0</v>
      </c>
      <c r="K82" s="60" t="s">
        <v>1488</v>
      </c>
      <c r="L82" s="60" t="s">
        <v>1488</v>
      </c>
      <c r="M82" s="60" t="s">
        <v>1488</v>
      </c>
      <c r="N82" s="60" t="s">
        <v>1488</v>
      </c>
      <c r="O82" s="169">
        <f t="shared" si="1"/>
        <v>0</v>
      </c>
    </row>
    <row r="83" spans="1:15" x14ac:dyDescent="0.35">
      <c r="A83" s="133" t="s">
        <v>1614</v>
      </c>
      <c r="B83" s="60"/>
      <c r="C83" s="60" t="e">
        <f>VLOOKUP(B83,Таблица1[#All],2)</f>
        <v>#N/A</v>
      </c>
      <c r="D83" s="60"/>
      <c r="E83" s="60"/>
      <c r="F83" s="60"/>
      <c r="G83" s="60" t="e">
        <f>VLOOKUP(F83,Таблица3[#All],2,FALSE)</f>
        <v>#N/A</v>
      </c>
      <c r="H83" s="60">
        <v>0</v>
      </c>
      <c r="I83" s="60"/>
      <c r="J83" s="60">
        <v>0</v>
      </c>
      <c r="K83" s="60" t="s">
        <v>1488</v>
      </c>
      <c r="L83" s="60" t="s">
        <v>1488</v>
      </c>
      <c r="M83" s="60" t="s">
        <v>1488</v>
      </c>
      <c r="N83" s="60" t="s">
        <v>1488</v>
      </c>
      <c r="O83" s="169">
        <f t="shared" si="1"/>
        <v>0</v>
      </c>
    </row>
    <row r="84" spans="1:15" x14ac:dyDescent="0.35">
      <c r="A84" s="133" t="s">
        <v>1615</v>
      </c>
      <c r="B84" s="60"/>
      <c r="C84" s="60" t="e">
        <f>VLOOKUP(B84,Таблица1[#All],2)</f>
        <v>#N/A</v>
      </c>
      <c r="D84" s="60"/>
      <c r="E84" s="60"/>
      <c r="F84" s="60"/>
      <c r="G84" s="60" t="e">
        <f>VLOOKUP(F84,Таблица3[#All],2,FALSE)</f>
        <v>#N/A</v>
      </c>
      <c r="H84" s="60">
        <v>0</v>
      </c>
      <c r="I84" s="60"/>
      <c r="J84" s="60">
        <v>0</v>
      </c>
      <c r="K84" s="60" t="s">
        <v>1488</v>
      </c>
      <c r="L84" s="60" t="s">
        <v>1488</v>
      </c>
      <c r="M84" s="60" t="s">
        <v>1488</v>
      </c>
      <c r="N84" s="60" t="s">
        <v>1488</v>
      </c>
      <c r="O84" s="169">
        <f t="shared" si="1"/>
        <v>0</v>
      </c>
    </row>
    <row r="85" spans="1:15" x14ac:dyDescent="0.35">
      <c r="A85" s="133" t="s">
        <v>1616</v>
      </c>
      <c r="B85" s="60"/>
      <c r="C85" s="60" t="e">
        <f>VLOOKUP(B85,Таблица1[#All],2)</f>
        <v>#N/A</v>
      </c>
      <c r="D85" s="60"/>
      <c r="E85" s="60"/>
      <c r="F85" s="60"/>
      <c r="G85" s="60" t="e">
        <f>VLOOKUP(F85,Таблица3[#All],2,FALSE)</f>
        <v>#N/A</v>
      </c>
      <c r="H85" s="60">
        <v>0</v>
      </c>
      <c r="I85" s="60"/>
      <c r="J85" s="60">
        <v>0</v>
      </c>
      <c r="K85" s="60" t="s">
        <v>1488</v>
      </c>
      <c r="L85" s="60" t="s">
        <v>1488</v>
      </c>
      <c r="M85" s="60" t="s">
        <v>1488</v>
      </c>
      <c r="N85" s="60" t="s">
        <v>1488</v>
      </c>
      <c r="O85" s="169">
        <f t="shared" si="1"/>
        <v>0</v>
      </c>
    </row>
    <row r="86" spans="1:15" x14ac:dyDescent="0.35">
      <c r="A86" s="133" t="s">
        <v>1617</v>
      </c>
      <c r="B86" s="60"/>
      <c r="C86" s="60" t="e">
        <f>VLOOKUP(B86,Таблица1[#All],2)</f>
        <v>#N/A</v>
      </c>
      <c r="D86" s="60"/>
      <c r="E86" s="60"/>
      <c r="F86" s="60"/>
      <c r="G86" s="60" t="e">
        <f>VLOOKUP(F86,Таблица3[#All],2,FALSE)</f>
        <v>#N/A</v>
      </c>
      <c r="H86" s="60">
        <v>0</v>
      </c>
      <c r="I86" s="60"/>
      <c r="J86" s="60">
        <v>0</v>
      </c>
      <c r="K86" s="60" t="s">
        <v>1488</v>
      </c>
      <c r="L86" s="60" t="s">
        <v>1488</v>
      </c>
      <c r="M86" s="60" t="s">
        <v>1488</v>
      </c>
      <c r="N86" s="60" t="s">
        <v>1488</v>
      </c>
      <c r="O86" s="169">
        <f t="shared" si="1"/>
        <v>0</v>
      </c>
    </row>
    <row r="87" spans="1:15" x14ac:dyDescent="0.35">
      <c r="A87" s="133" t="s">
        <v>1618</v>
      </c>
      <c r="B87" s="60"/>
      <c r="C87" s="60" t="e">
        <f>VLOOKUP(B87,Таблица1[#All],2)</f>
        <v>#N/A</v>
      </c>
      <c r="D87" s="60"/>
      <c r="E87" s="60"/>
      <c r="F87" s="60"/>
      <c r="G87" s="60" t="e">
        <f>VLOOKUP(F87,Таблица3[#All],2,FALSE)</f>
        <v>#N/A</v>
      </c>
      <c r="H87" s="60">
        <v>0</v>
      </c>
      <c r="I87" s="60"/>
      <c r="J87" s="60">
        <v>0</v>
      </c>
      <c r="K87" s="60" t="s">
        <v>1488</v>
      </c>
      <c r="L87" s="60" t="s">
        <v>1488</v>
      </c>
      <c r="M87" s="60" t="s">
        <v>1488</v>
      </c>
      <c r="N87" s="60" t="s">
        <v>1488</v>
      </c>
      <c r="O87" s="169">
        <f t="shared" si="1"/>
        <v>0</v>
      </c>
    </row>
    <row r="88" spans="1:15" x14ac:dyDescent="0.35">
      <c r="A88" s="133" t="s">
        <v>1619</v>
      </c>
      <c r="B88" s="60"/>
      <c r="C88" s="60" t="e">
        <f>VLOOKUP(B88,Таблица1[#All],2)</f>
        <v>#N/A</v>
      </c>
      <c r="D88" s="60"/>
      <c r="E88" s="60"/>
      <c r="F88" s="60"/>
      <c r="G88" s="60" t="e">
        <f>VLOOKUP(F88,Таблица3[#All],2,FALSE)</f>
        <v>#N/A</v>
      </c>
      <c r="H88" s="60">
        <v>0</v>
      </c>
      <c r="I88" s="60"/>
      <c r="J88" s="60">
        <v>0</v>
      </c>
      <c r="K88" s="60" t="s">
        <v>1488</v>
      </c>
      <c r="L88" s="60" t="s">
        <v>1488</v>
      </c>
      <c r="M88" s="60" t="s">
        <v>1488</v>
      </c>
      <c r="N88" s="60" t="s">
        <v>1488</v>
      </c>
      <c r="O88" s="169">
        <f t="shared" si="1"/>
        <v>0</v>
      </c>
    </row>
    <row r="89" spans="1:15" x14ac:dyDescent="0.35">
      <c r="A89" s="133" t="s">
        <v>1620</v>
      </c>
      <c r="B89" s="60"/>
      <c r="C89" s="60" t="e">
        <f>VLOOKUP(B89,Таблица1[#All],2)</f>
        <v>#N/A</v>
      </c>
      <c r="D89" s="60"/>
      <c r="E89" s="60"/>
      <c r="F89" s="60"/>
      <c r="G89" s="60" t="e">
        <f>VLOOKUP(F89,Таблица3[#All],2,FALSE)</f>
        <v>#N/A</v>
      </c>
      <c r="H89" s="60">
        <v>0</v>
      </c>
      <c r="I89" s="60"/>
      <c r="J89" s="60">
        <v>0</v>
      </c>
      <c r="K89" s="60" t="s">
        <v>1488</v>
      </c>
      <c r="L89" s="60" t="s">
        <v>1488</v>
      </c>
      <c r="M89" s="60" t="s">
        <v>1488</v>
      </c>
      <c r="N89" s="60" t="s">
        <v>1488</v>
      </c>
      <c r="O89" s="169">
        <f t="shared" si="1"/>
        <v>0</v>
      </c>
    </row>
    <row r="90" spans="1:15" x14ac:dyDescent="0.35">
      <c r="A90" s="133" t="s">
        <v>1621</v>
      </c>
      <c r="B90" s="60"/>
      <c r="C90" s="60" t="e">
        <f>VLOOKUP(B90,Таблица1[#All],2)</f>
        <v>#N/A</v>
      </c>
      <c r="D90" s="60"/>
      <c r="E90" s="60"/>
      <c r="F90" s="60"/>
      <c r="G90" s="60" t="e">
        <f>VLOOKUP(F90,Таблица3[#All],2,FALSE)</f>
        <v>#N/A</v>
      </c>
      <c r="H90" s="60">
        <v>0</v>
      </c>
      <c r="I90" s="60"/>
      <c r="J90" s="60">
        <v>0</v>
      </c>
      <c r="K90" s="60" t="s">
        <v>1488</v>
      </c>
      <c r="L90" s="60" t="s">
        <v>1488</v>
      </c>
      <c r="M90" s="60" t="s">
        <v>1488</v>
      </c>
      <c r="N90" s="60" t="s">
        <v>1488</v>
      </c>
      <c r="O90" s="169">
        <f t="shared" si="1"/>
        <v>0</v>
      </c>
    </row>
    <row r="91" spans="1:15" x14ac:dyDescent="0.35">
      <c r="A91" s="133" t="s">
        <v>1622</v>
      </c>
      <c r="B91" s="60"/>
      <c r="C91" s="60" t="e">
        <f>VLOOKUP(B91,Таблица1[#All],2)</f>
        <v>#N/A</v>
      </c>
      <c r="D91" s="60"/>
      <c r="E91" s="60"/>
      <c r="F91" s="60"/>
      <c r="G91" s="60" t="e">
        <f>VLOOKUP(F91,Таблица3[#All],2,FALSE)</f>
        <v>#N/A</v>
      </c>
      <c r="H91" s="60">
        <v>0</v>
      </c>
      <c r="I91" s="60"/>
      <c r="J91" s="60">
        <v>0</v>
      </c>
      <c r="K91" s="60" t="s">
        <v>1488</v>
      </c>
      <c r="L91" s="60" t="s">
        <v>1488</v>
      </c>
      <c r="M91" s="60" t="s">
        <v>1488</v>
      </c>
      <c r="N91" s="60" t="s">
        <v>1488</v>
      </c>
      <c r="O91" s="169">
        <f t="shared" si="1"/>
        <v>0</v>
      </c>
    </row>
    <row r="92" spans="1:15" x14ac:dyDescent="0.35">
      <c r="A92" s="133" t="s">
        <v>1623</v>
      </c>
      <c r="B92" s="60"/>
      <c r="C92" s="60" t="e">
        <f>VLOOKUP(B92,Таблица1[#All],2)</f>
        <v>#N/A</v>
      </c>
      <c r="D92" s="60"/>
      <c r="E92" s="60"/>
      <c r="F92" s="60"/>
      <c r="G92" s="60" t="e">
        <f>VLOOKUP(F92,Таблица3[#All],2,FALSE)</f>
        <v>#N/A</v>
      </c>
      <c r="H92" s="60">
        <v>0</v>
      </c>
      <c r="I92" s="60"/>
      <c r="J92" s="60">
        <v>0</v>
      </c>
      <c r="K92" s="60" t="s">
        <v>1488</v>
      </c>
      <c r="L92" s="60" t="s">
        <v>1488</v>
      </c>
      <c r="M92" s="60" t="s">
        <v>1488</v>
      </c>
      <c r="N92" s="60" t="s">
        <v>1488</v>
      </c>
      <c r="O92" s="169">
        <f t="shared" si="1"/>
        <v>0</v>
      </c>
    </row>
    <row r="93" spans="1:15" x14ac:dyDescent="0.35">
      <c r="A93" s="133" t="s">
        <v>1624</v>
      </c>
      <c r="B93" s="60"/>
      <c r="C93" s="60" t="e">
        <f>VLOOKUP(B93,Таблица1[#All],2)</f>
        <v>#N/A</v>
      </c>
      <c r="D93" s="60"/>
      <c r="E93" s="60"/>
      <c r="F93" s="60"/>
      <c r="G93" s="60" t="e">
        <f>VLOOKUP(F93,Таблица3[#All],2,FALSE)</f>
        <v>#N/A</v>
      </c>
      <c r="H93" s="60">
        <v>0</v>
      </c>
      <c r="I93" s="60"/>
      <c r="J93" s="60">
        <v>0</v>
      </c>
      <c r="K93" s="60" t="s">
        <v>1488</v>
      </c>
      <c r="L93" s="60" t="s">
        <v>1488</v>
      </c>
      <c r="M93" s="60" t="s">
        <v>1488</v>
      </c>
      <c r="N93" s="60" t="s">
        <v>1488</v>
      </c>
      <c r="O93" s="169">
        <f t="shared" si="1"/>
        <v>0</v>
      </c>
    </row>
    <row r="94" spans="1:15" x14ac:dyDescent="0.35">
      <c r="A94" s="133" t="s">
        <v>1625</v>
      </c>
      <c r="B94" s="60"/>
      <c r="C94" s="60" t="e">
        <f>VLOOKUP(B94,Таблица1[#All],2)</f>
        <v>#N/A</v>
      </c>
      <c r="D94" s="60"/>
      <c r="E94" s="60"/>
      <c r="F94" s="60"/>
      <c r="G94" s="60" t="e">
        <f>VLOOKUP(F94,Таблица3[#All],2,FALSE)</f>
        <v>#N/A</v>
      </c>
      <c r="H94" s="60">
        <v>0</v>
      </c>
      <c r="I94" s="60"/>
      <c r="J94" s="60">
        <v>0</v>
      </c>
      <c r="K94" s="60" t="s">
        <v>1488</v>
      </c>
      <c r="L94" s="60" t="s">
        <v>1488</v>
      </c>
      <c r="M94" s="60" t="s">
        <v>1488</v>
      </c>
      <c r="N94" s="60" t="s">
        <v>1488</v>
      </c>
      <c r="O94" s="169">
        <f t="shared" si="1"/>
        <v>0</v>
      </c>
    </row>
    <row r="95" spans="1:15" x14ac:dyDescent="0.35">
      <c r="A95" s="133" t="s">
        <v>1626</v>
      </c>
      <c r="B95" s="60"/>
      <c r="C95" s="60" t="e">
        <f>VLOOKUP(B95,Таблица1[#All],2)</f>
        <v>#N/A</v>
      </c>
      <c r="D95" s="60"/>
      <c r="E95" s="60"/>
      <c r="F95" s="60"/>
      <c r="G95" s="60" t="e">
        <f>VLOOKUP(F95,Таблица3[#All],2,FALSE)</f>
        <v>#N/A</v>
      </c>
      <c r="H95" s="60">
        <v>0</v>
      </c>
      <c r="I95" s="60"/>
      <c r="J95" s="60">
        <v>0</v>
      </c>
      <c r="K95" s="60" t="s">
        <v>1488</v>
      </c>
      <c r="L95" s="60" t="s">
        <v>1488</v>
      </c>
      <c r="M95" s="60" t="s">
        <v>1488</v>
      </c>
      <c r="N95" s="60" t="s">
        <v>1488</v>
      </c>
      <c r="O95" s="169">
        <f t="shared" si="1"/>
        <v>0</v>
      </c>
    </row>
    <row r="96" spans="1:15" x14ac:dyDescent="0.35">
      <c r="A96" s="133" t="s">
        <v>1627</v>
      </c>
      <c r="B96" s="60"/>
      <c r="C96" s="60" t="e">
        <f>VLOOKUP(B96,Таблица1[#All],2)</f>
        <v>#N/A</v>
      </c>
      <c r="D96" s="60"/>
      <c r="E96" s="60"/>
      <c r="F96" s="60"/>
      <c r="G96" s="60" t="e">
        <f>VLOOKUP(F96,Таблица3[#All],2,FALSE)</f>
        <v>#N/A</v>
      </c>
      <c r="H96" s="60">
        <v>0</v>
      </c>
      <c r="I96" s="60"/>
      <c r="J96" s="60">
        <v>0</v>
      </c>
      <c r="K96" s="60" t="s">
        <v>1488</v>
      </c>
      <c r="L96" s="60" t="s">
        <v>1488</v>
      </c>
      <c r="M96" s="60" t="s">
        <v>1488</v>
      </c>
      <c r="N96" s="60" t="s">
        <v>1488</v>
      </c>
      <c r="O96" s="169">
        <f t="shared" si="1"/>
        <v>0</v>
      </c>
    </row>
    <row r="97" spans="1:15" x14ac:dyDescent="0.35">
      <c r="A97" s="133" t="s">
        <v>1628</v>
      </c>
      <c r="B97" s="60"/>
      <c r="C97" s="60" t="e">
        <f>VLOOKUP(B97,Таблица1[#All],2)</f>
        <v>#N/A</v>
      </c>
      <c r="D97" s="60"/>
      <c r="E97" s="60"/>
      <c r="F97" s="60"/>
      <c r="G97" s="60" t="e">
        <f>VLOOKUP(F97,Таблица3[#All],2,FALSE)</f>
        <v>#N/A</v>
      </c>
      <c r="H97" s="60">
        <v>0</v>
      </c>
      <c r="I97" s="60"/>
      <c r="J97" s="60">
        <v>0</v>
      </c>
      <c r="K97" s="60" t="s">
        <v>1488</v>
      </c>
      <c r="L97" s="60" t="s">
        <v>1488</v>
      </c>
      <c r="M97" s="60" t="s">
        <v>1488</v>
      </c>
      <c r="N97" s="60" t="s">
        <v>1488</v>
      </c>
      <c r="O97" s="169">
        <f t="shared" si="1"/>
        <v>0</v>
      </c>
    </row>
    <row r="98" spans="1:15" x14ac:dyDescent="0.35">
      <c r="A98" s="133" t="s">
        <v>1629</v>
      </c>
      <c r="B98" s="60"/>
      <c r="C98" s="60" t="e">
        <f>VLOOKUP(B98,Таблица1[#All],2)</f>
        <v>#N/A</v>
      </c>
      <c r="D98" s="60"/>
      <c r="E98" s="60"/>
      <c r="F98" s="60"/>
      <c r="G98" s="60" t="e">
        <f>VLOOKUP(F98,Таблица3[#All],2,FALSE)</f>
        <v>#N/A</v>
      </c>
      <c r="H98" s="60">
        <v>0</v>
      </c>
      <c r="I98" s="60"/>
      <c r="J98" s="60">
        <v>0</v>
      </c>
      <c r="K98" s="60" t="s">
        <v>1488</v>
      </c>
      <c r="L98" s="60" t="s">
        <v>1488</v>
      </c>
      <c r="M98" s="60" t="s">
        <v>1488</v>
      </c>
      <c r="N98" s="60" t="s">
        <v>1488</v>
      </c>
      <c r="O98" s="169">
        <f t="shared" si="1"/>
        <v>0</v>
      </c>
    </row>
    <row r="99" spans="1:15" x14ac:dyDescent="0.35">
      <c r="A99" s="133" t="s">
        <v>1630</v>
      </c>
      <c r="B99" s="60"/>
      <c r="C99" s="60" t="e">
        <f>VLOOKUP(B99,Таблица1[#All],2)</f>
        <v>#N/A</v>
      </c>
      <c r="D99" s="60"/>
      <c r="E99" s="60"/>
      <c r="F99" s="60"/>
      <c r="G99" s="60" t="e">
        <f>VLOOKUP(F99,Таблица3[#All],2,FALSE)</f>
        <v>#N/A</v>
      </c>
      <c r="H99" s="60">
        <v>0</v>
      </c>
      <c r="I99" s="60"/>
      <c r="J99" s="60">
        <v>0</v>
      </c>
      <c r="K99" s="60" t="s">
        <v>1488</v>
      </c>
      <c r="L99" s="60" t="s">
        <v>1488</v>
      </c>
      <c r="M99" s="60" t="s">
        <v>1488</v>
      </c>
      <c r="N99" s="60" t="s">
        <v>1488</v>
      </c>
      <c r="O99" s="169">
        <f t="shared" si="1"/>
        <v>0</v>
      </c>
    </row>
    <row r="100" spans="1:15" x14ac:dyDescent="0.35">
      <c r="A100" s="133" t="s">
        <v>1631</v>
      </c>
      <c r="B100" s="60"/>
      <c r="C100" s="60" t="e">
        <f>VLOOKUP(B100,Таблица1[#All],2)</f>
        <v>#N/A</v>
      </c>
      <c r="D100" s="60"/>
      <c r="E100" s="60"/>
      <c r="F100" s="60"/>
      <c r="G100" s="60" t="e">
        <f>VLOOKUP(F100,Таблица3[#All],2,FALSE)</f>
        <v>#N/A</v>
      </c>
      <c r="H100" s="60">
        <v>0</v>
      </c>
      <c r="I100" s="60"/>
      <c r="J100" s="60">
        <v>0</v>
      </c>
      <c r="K100" s="60" t="s">
        <v>1488</v>
      </c>
      <c r="L100" s="60" t="s">
        <v>1488</v>
      </c>
      <c r="M100" s="60" t="s">
        <v>1488</v>
      </c>
      <c r="N100" s="60" t="s">
        <v>1488</v>
      </c>
      <c r="O100" s="169">
        <f t="shared" si="1"/>
        <v>0</v>
      </c>
    </row>
    <row r="101" spans="1:15" ht="29" x14ac:dyDescent="0.35">
      <c r="A101" s="133" t="s">
        <v>1632</v>
      </c>
      <c r="B101" s="60"/>
      <c r="C101" s="60" t="e">
        <f>VLOOKUP(B101,Таблица1[#All],2)</f>
        <v>#N/A</v>
      </c>
      <c r="D101" s="60"/>
      <c r="E101" s="60"/>
      <c r="F101" s="60"/>
      <c r="G101" s="60" t="e">
        <f>VLOOKUP(F101,Таблица3[#All],2,FALSE)</f>
        <v>#N/A</v>
      </c>
      <c r="H101" s="60">
        <v>0</v>
      </c>
      <c r="I101" s="60"/>
      <c r="J101" s="60">
        <v>0</v>
      </c>
      <c r="K101" s="60" t="s">
        <v>1488</v>
      </c>
      <c r="L101" s="60" t="s">
        <v>1488</v>
      </c>
      <c r="M101" s="60" t="s">
        <v>1488</v>
      </c>
      <c r="N101" s="60" t="s">
        <v>1488</v>
      </c>
      <c r="O101" s="169">
        <f t="shared" si="1"/>
        <v>0</v>
      </c>
    </row>
    <row r="102" spans="1:15" ht="29" x14ac:dyDescent="0.35">
      <c r="A102" s="133" t="s">
        <v>1633</v>
      </c>
      <c r="B102" s="60"/>
      <c r="C102" s="60" t="e">
        <f>VLOOKUP(B102,Таблица1[#All],2)</f>
        <v>#N/A</v>
      </c>
      <c r="D102" s="60"/>
      <c r="E102" s="60"/>
      <c r="F102" s="60"/>
      <c r="G102" s="60" t="e">
        <f>VLOOKUP(F102,Таблица3[#All],2,FALSE)</f>
        <v>#N/A</v>
      </c>
      <c r="H102" s="60">
        <v>0</v>
      </c>
      <c r="I102" s="60"/>
      <c r="J102" s="60">
        <v>0</v>
      </c>
      <c r="K102" s="60" t="s">
        <v>1488</v>
      </c>
      <c r="L102" s="60" t="s">
        <v>1488</v>
      </c>
      <c r="M102" s="60" t="s">
        <v>1488</v>
      </c>
      <c r="N102" s="60" t="s">
        <v>1488</v>
      </c>
      <c r="O102" s="169">
        <f t="shared" si="1"/>
        <v>0</v>
      </c>
    </row>
    <row r="103" spans="1:15" ht="29" x14ac:dyDescent="0.35">
      <c r="A103" s="133" t="s">
        <v>1634</v>
      </c>
      <c r="B103" s="60"/>
      <c r="C103" s="60" t="e">
        <f>VLOOKUP(B103,Таблица1[#All],2)</f>
        <v>#N/A</v>
      </c>
      <c r="D103" s="60"/>
      <c r="E103" s="60"/>
      <c r="F103" s="60"/>
      <c r="G103" s="60" t="e">
        <f>VLOOKUP(F103,Таблица3[#All],2,FALSE)</f>
        <v>#N/A</v>
      </c>
      <c r="H103" s="60">
        <v>0</v>
      </c>
      <c r="I103" s="60"/>
      <c r="J103" s="60">
        <v>0</v>
      </c>
      <c r="K103" s="60" t="s">
        <v>1488</v>
      </c>
      <c r="L103" s="60" t="s">
        <v>1488</v>
      </c>
      <c r="M103" s="60" t="s">
        <v>1488</v>
      </c>
      <c r="N103" s="60" t="s">
        <v>1488</v>
      </c>
      <c r="O103" s="169">
        <f t="shared" si="1"/>
        <v>0</v>
      </c>
    </row>
    <row r="104" spans="1:15" ht="29" x14ac:dyDescent="0.35">
      <c r="A104" s="133" t="s">
        <v>1635</v>
      </c>
      <c r="B104" s="60"/>
      <c r="C104" s="60" t="e">
        <f>VLOOKUP(B104,Таблица1[#All],2)</f>
        <v>#N/A</v>
      </c>
      <c r="D104" s="60"/>
      <c r="E104" s="60"/>
      <c r="F104" s="60"/>
      <c r="G104" s="60" t="e">
        <f>VLOOKUP(F104,Таблица3[#All],2,FALSE)</f>
        <v>#N/A</v>
      </c>
      <c r="H104" s="60">
        <v>0</v>
      </c>
      <c r="I104" s="60"/>
      <c r="J104" s="60">
        <v>0</v>
      </c>
      <c r="K104" s="60" t="s">
        <v>1488</v>
      </c>
      <c r="L104" s="60" t="s">
        <v>1488</v>
      </c>
      <c r="M104" s="60" t="s">
        <v>1488</v>
      </c>
      <c r="N104" s="60" t="s">
        <v>1488</v>
      </c>
      <c r="O104" s="169">
        <f t="shared" si="1"/>
        <v>0</v>
      </c>
    </row>
    <row r="105" spans="1:15" ht="29" x14ac:dyDescent="0.35">
      <c r="A105" s="133" t="s">
        <v>1636</v>
      </c>
      <c r="B105" s="60"/>
      <c r="C105" s="60" t="e">
        <f>VLOOKUP(B105,Таблица1[#All],2)</f>
        <v>#N/A</v>
      </c>
      <c r="D105" s="60"/>
      <c r="E105" s="60"/>
      <c r="F105" s="60"/>
      <c r="G105" s="60" t="e">
        <f>VLOOKUP(F105,Таблица3[#All],2,FALSE)</f>
        <v>#N/A</v>
      </c>
      <c r="H105" s="60">
        <v>0</v>
      </c>
      <c r="I105" s="60"/>
      <c r="J105" s="60">
        <v>0</v>
      </c>
      <c r="K105" s="60" t="s">
        <v>1488</v>
      </c>
      <c r="L105" s="60" t="s">
        <v>1488</v>
      </c>
      <c r="M105" s="60" t="s">
        <v>1488</v>
      </c>
      <c r="N105" s="60" t="s">
        <v>1488</v>
      </c>
      <c r="O105" s="169">
        <f t="shared" si="1"/>
        <v>0</v>
      </c>
    </row>
    <row r="106" spans="1:15" ht="29" x14ac:dyDescent="0.35">
      <c r="A106" s="133" t="s">
        <v>1637</v>
      </c>
      <c r="B106" s="60"/>
      <c r="C106" s="60" t="e">
        <f>VLOOKUP(B106,Таблица1[#All],2)</f>
        <v>#N/A</v>
      </c>
      <c r="D106" s="60"/>
      <c r="E106" s="60"/>
      <c r="F106" s="60"/>
      <c r="G106" s="60" t="e">
        <f>VLOOKUP(F106,Таблица3[#All],2,FALSE)</f>
        <v>#N/A</v>
      </c>
      <c r="H106" s="60">
        <v>0</v>
      </c>
      <c r="I106" s="60"/>
      <c r="J106" s="60">
        <v>0</v>
      </c>
      <c r="K106" s="60" t="s">
        <v>1488</v>
      </c>
      <c r="L106" s="60" t="s">
        <v>1488</v>
      </c>
      <c r="M106" s="60" t="s">
        <v>1488</v>
      </c>
      <c r="N106" s="60" t="s">
        <v>1488</v>
      </c>
      <c r="O106" s="169">
        <f t="shared" si="1"/>
        <v>0</v>
      </c>
    </row>
    <row r="107" spans="1:15" ht="29" x14ac:dyDescent="0.35">
      <c r="A107" s="133" t="s">
        <v>1638</v>
      </c>
      <c r="B107" s="60"/>
      <c r="C107" s="60" t="e">
        <f>VLOOKUP(B107,Таблица1[#All],2)</f>
        <v>#N/A</v>
      </c>
      <c r="D107" s="60"/>
      <c r="E107" s="60"/>
      <c r="F107" s="60"/>
      <c r="G107" s="60" t="e">
        <f>VLOOKUP(F107,Таблица3[#All],2,FALSE)</f>
        <v>#N/A</v>
      </c>
      <c r="H107" s="60">
        <v>0</v>
      </c>
      <c r="I107" s="60"/>
      <c r="J107" s="60">
        <v>0</v>
      </c>
      <c r="K107" s="60" t="s">
        <v>1488</v>
      </c>
      <c r="L107" s="60" t="s">
        <v>1488</v>
      </c>
      <c r="M107" s="60" t="s">
        <v>1488</v>
      </c>
      <c r="N107" s="60" t="s">
        <v>1488</v>
      </c>
      <c r="O107" s="169">
        <f t="shared" si="1"/>
        <v>0</v>
      </c>
    </row>
    <row r="108" spans="1:15" ht="29" x14ac:dyDescent="0.35">
      <c r="A108" s="133" t="s">
        <v>1639</v>
      </c>
      <c r="B108" s="60"/>
      <c r="C108" s="60" t="e">
        <f>VLOOKUP(B108,Таблица1[#All],2)</f>
        <v>#N/A</v>
      </c>
      <c r="D108" s="60"/>
      <c r="E108" s="60"/>
      <c r="F108" s="60"/>
      <c r="G108" s="60" t="e">
        <f>VLOOKUP(F108,Таблица3[#All],2,FALSE)</f>
        <v>#N/A</v>
      </c>
      <c r="H108" s="60">
        <v>0</v>
      </c>
      <c r="I108" s="60"/>
      <c r="J108" s="60">
        <v>0</v>
      </c>
      <c r="K108" s="60" t="s">
        <v>1488</v>
      </c>
      <c r="L108" s="60" t="s">
        <v>1488</v>
      </c>
      <c r="M108" s="60" t="s">
        <v>1488</v>
      </c>
      <c r="N108" s="60" t="s">
        <v>1488</v>
      </c>
      <c r="O108" s="169">
        <f t="shared" si="1"/>
        <v>0</v>
      </c>
    </row>
    <row r="109" spans="1:15" ht="29" x14ac:dyDescent="0.35">
      <c r="A109" s="133" t="s">
        <v>1640</v>
      </c>
      <c r="B109" s="60"/>
      <c r="C109" s="60" t="e">
        <f>VLOOKUP(B109,Таблица1[#All],2)</f>
        <v>#N/A</v>
      </c>
      <c r="D109" s="60"/>
      <c r="E109" s="60"/>
      <c r="F109" s="60"/>
      <c r="G109" s="60" t="e">
        <f>VLOOKUP(F109,Таблица3[#All],2,FALSE)</f>
        <v>#N/A</v>
      </c>
      <c r="H109" s="60">
        <v>0</v>
      </c>
      <c r="I109" s="60"/>
      <c r="J109" s="60">
        <v>0</v>
      </c>
      <c r="K109" s="60" t="s">
        <v>1488</v>
      </c>
      <c r="L109" s="60" t="s">
        <v>1488</v>
      </c>
      <c r="M109" s="60" t="s">
        <v>1488</v>
      </c>
      <c r="N109" s="60" t="s">
        <v>1488</v>
      </c>
      <c r="O109" s="169">
        <f t="shared" si="1"/>
        <v>0</v>
      </c>
    </row>
    <row r="110" spans="1:15" ht="29" x14ac:dyDescent="0.35">
      <c r="A110" s="133" t="s">
        <v>1641</v>
      </c>
      <c r="B110" s="60"/>
      <c r="C110" s="60" t="e">
        <f>VLOOKUP(B110,Таблица1[#All],2)</f>
        <v>#N/A</v>
      </c>
      <c r="D110" s="60"/>
      <c r="E110" s="60"/>
      <c r="F110" s="60"/>
      <c r="G110" s="60" t="e">
        <f>VLOOKUP(F110,Таблица3[#All],2,FALSE)</f>
        <v>#N/A</v>
      </c>
      <c r="H110" s="60">
        <v>0</v>
      </c>
      <c r="I110" s="60"/>
      <c r="J110" s="60">
        <v>0</v>
      </c>
      <c r="K110" s="60" t="s">
        <v>1488</v>
      </c>
      <c r="L110" s="60" t="s">
        <v>1488</v>
      </c>
      <c r="M110" s="60" t="s">
        <v>1488</v>
      </c>
      <c r="N110" s="60" t="s">
        <v>1488</v>
      </c>
      <c r="O110" s="169">
        <f t="shared" si="1"/>
        <v>0</v>
      </c>
    </row>
    <row r="111" spans="1:15" ht="29" x14ac:dyDescent="0.35">
      <c r="A111" s="133" t="s">
        <v>1642</v>
      </c>
      <c r="B111" s="60"/>
      <c r="C111" s="60" t="e">
        <f>VLOOKUP(B111,Таблица1[#All],2)</f>
        <v>#N/A</v>
      </c>
      <c r="D111" s="60"/>
      <c r="E111" s="60"/>
      <c r="F111" s="60"/>
      <c r="G111" s="60" t="e">
        <f>VLOOKUP(F111,Таблица3[#All],2,FALSE)</f>
        <v>#N/A</v>
      </c>
      <c r="H111" s="60">
        <v>0</v>
      </c>
      <c r="I111" s="60"/>
      <c r="J111" s="60">
        <v>0</v>
      </c>
      <c r="K111" s="60" t="s">
        <v>1488</v>
      </c>
      <c r="L111" s="60" t="s">
        <v>1488</v>
      </c>
      <c r="M111" s="60" t="s">
        <v>1488</v>
      </c>
      <c r="N111" s="60" t="s">
        <v>1488</v>
      </c>
      <c r="O111" s="169">
        <f t="shared" si="1"/>
        <v>0</v>
      </c>
    </row>
    <row r="112" spans="1:15" ht="29" x14ac:dyDescent="0.35">
      <c r="A112" s="133" t="s">
        <v>1643</v>
      </c>
      <c r="B112" s="60"/>
      <c r="C112" s="60" t="e">
        <f>VLOOKUP(B112,Таблица1[#All],2)</f>
        <v>#N/A</v>
      </c>
      <c r="D112" s="60"/>
      <c r="E112" s="60"/>
      <c r="F112" s="60"/>
      <c r="G112" s="60" t="e">
        <f>VLOOKUP(F112,Таблица3[#All],2,FALSE)</f>
        <v>#N/A</v>
      </c>
      <c r="H112" s="60">
        <v>0</v>
      </c>
      <c r="I112" s="60"/>
      <c r="J112" s="60">
        <v>0</v>
      </c>
      <c r="K112" s="60" t="s">
        <v>1488</v>
      </c>
      <c r="L112" s="60" t="s">
        <v>1488</v>
      </c>
      <c r="M112" s="60" t="s">
        <v>1488</v>
      </c>
      <c r="N112" s="60" t="s">
        <v>1488</v>
      </c>
      <c r="O112" s="169">
        <f t="shared" si="1"/>
        <v>0</v>
      </c>
    </row>
    <row r="113" spans="1:15" ht="29" x14ac:dyDescent="0.35">
      <c r="A113" s="133" t="s">
        <v>1644</v>
      </c>
      <c r="B113" s="60"/>
      <c r="C113" s="60" t="e">
        <f>VLOOKUP(B113,Таблица1[#All],2)</f>
        <v>#N/A</v>
      </c>
      <c r="D113" s="60"/>
      <c r="E113" s="60"/>
      <c r="F113" s="60"/>
      <c r="G113" s="60" t="e">
        <f>VLOOKUP(F113,Таблица3[#All],2,FALSE)</f>
        <v>#N/A</v>
      </c>
      <c r="H113" s="60">
        <v>0</v>
      </c>
      <c r="I113" s="60"/>
      <c r="J113" s="60">
        <v>0</v>
      </c>
      <c r="K113" s="60" t="s">
        <v>1488</v>
      </c>
      <c r="L113" s="60" t="s">
        <v>1488</v>
      </c>
      <c r="M113" s="60" t="s">
        <v>1488</v>
      </c>
      <c r="N113" s="60" t="s">
        <v>1488</v>
      </c>
      <c r="O113" s="169">
        <f t="shared" si="1"/>
        <v>0</v>
      </c>
    </row>
    <row r="114" spans="1:15" ht="29" x14ac:dyDescent="0.35">
      <c r="A114" s="133" t="s">
        <v>1645</v>
      </c>
      <c r="B114" s="60"/>
      <c r="C114" s="60" t="e">
        <f>VLOOKUP(B114,Таблица1[#All],2)</f>
        <v>#N/A</v>
      </c>
      <c r="D114" s="60"/>
      <c r="E114" s="60"/>
      <c r="F114" s="60"/>
      <c r="G114" s="60" t="e">
        <f>VLOOKUP(F114,Таблица3[#All],2,FALSE)</f>
        <v>#N/A</v>
      </c>
      <c r="H114" s="60">
        <v>0</v>
      </c>
      <c r="I114" s="60"/>
      <c r="J114" s="60">
        <v>0</v>
      </c>
      <c r="K114" s="60" t="s">
        <v>1488</v>
      </c>
      <c r="L114" s="60" t="s">
        <v>1488</v>
      </c>
      <c r="M114" s="60" t="s">
        <v>1488</v>
      </c>
      <c r="N114" s="60" t="s">
        <v>1488</v>
      </c>
      <c r="O114" s="169">
        <f t="shared" si="1"/>
        <v>0</v>
      </c>
    </row>
    <row r="115" spans="1:15" ht="29" x14ac:dyDescent="0.35">
      <c r="A115" s="133" t="s">
        <v>1646</v>
      </c>
      <c r="B115" s="60"/>
      <c r="C115" s="60" t="e">
        <f>VLOOKUP(B115,Таблица1[#All],2)</f>
        <v>#N/A</v>
      </c>
      <c r="D115" s="60"/>
      <c r="E115" s="60"/>
      <c r="F115" s="60"/>
      <c r="G115" s="60" t="e">
        <f>VLOOKUP(F115,Таблица3[#All],2,FALSE)</f>
        <v>#N/A</v>
      </c>
      <c r="H115" s="60">
        <v>0</v>
      </c>
      <c r="I115" s="60"/>
      <c r="J115" s="60">
        <v>0</v>
      </c>
      <c r="K115" s="60" t="s">
        <v>1488</v>
      </c>
      <c r="L115" s="60" t="s">
        <v>1488</v>
      </c>
      <c r="M115" s="60" t="s">
        <v>1488</v>
      </c>
      <c r="N115" s="60" t="s">
        <v>1488</v>
      </c>
      <c r="O115" s="169">
        <f t="shared" si="1"/>
        <v>0</v>
      </c>
    </row>
    <row r="116" spans="1:15" ht="29" x14ac:dyDescent="0.35">
      <c r="A116" s="133" t="s">
        <v>1647</v>
      </c>
      <c r="B116" s="60"/>
      <c r="C116" s="60" t="e">
        <f>VLOOKUP(B116,Таблица1[#All],2)</f>
        <v>#N/A</v>
      </c>
      <c r="D116" s="60"/>
      <c r="E116" s="60"/>
      <c r="F116" s="60"/>
      <c r="G116" s="60" t="e">
        <f>VLOOKUP(F116,Таблица3[#All],2,FALSE)</f>
        <v>#N/A</v>
      </c>
      <c r="H116" s="60">
        <v>0</v>
      </c>
      <c r="I116" s="60"/>
      <c r="J116" s="60">
        <v>0</v>
      </c>
      <c r="K116" s="60" t="s">
        <v>1488</v>
      </c>
      <c r="L116" s="60" t="s">
        <v>1488</v>
      </c>
      <c r="M116" s="60" t="s">
        <v>1488</v>
      </c>
      <c r="N116" s="60" t="s">
        <v>1488</v>
      </c>
      <c r="O116" s="169">
        <f t="shared" si="1"/>
        <v>0</v>
      </c>
    </row>
    <row r="117" spans="1:15" ht="29" x14ac:dyDescent="0.35">
      <c r="A117" s="133" t="s">
        <v>1648</v>
      </c>
      <c r="B117" s="60"/>
      <c r="C117" s="60" t="e">
        <f>VLOOKUP(B117,Таблица1[#All],2)</f>
        <v>#N/A</v>
      </c>
      <c r="D117" s="60"/>
      <c r="E117" s="60"/>
      <c r="F117" s="60"/>
      <c r="G117" s="60" t="e">
        <f>VLOOKUP(F117,Таблица3[#All],2,FALSE)</f>
        <v>#N/A</v>
      </c>
      <c r="H117" s="60">
        <v>0</v>
      </c>
      <c r="I117" s="60"/>
      <c r="J117" s="60">
        <v>0</v>
      </c>
      <c r="K117" s="60" t="s">
        <v>1488</v>
      </c>
      <c r="L117" s="60" t="s">
        <v>1488</v>
      </c>
      <c r="M117" s="60" t="s">
        <v>1488</v>
      </c>
      <c r="N117" s="60" t="s">
        <v>1488</v>
      </c>
      <c r="O117" s="169">
        <f t="shared" si="1"/>
        <v>0</v>
      </c>
    </row>
    <row r="118" spans="1:15" ht="29" x14ac:dyDescent="0.35">
      <c r="A118" s="133" t="s">
        <v>1649</v>
      </c>
      <c r="B118" s="60"/>
      <c r="C118" s="60" t="e">
        <f>VLOOKUP(B118,Таблица1[#All],2)</f>
        <v>#N/A</v>
      </c>
      <c r="D118" s="60"/>
      <c r="E118" s="60"/>
      <c r="F118" s="60"/>
      <c r="G118" s="60" t="e">
        <f>VLOOKUP(F118,Таблица3[#All],2,FALSE)</f>
        <v>#N/A</v>
      </c>
      <c r="H118" s="60">
        <v>0</v>
      </c>
      <c r="I118" s="60"/>
      <c r="J118" s="60">
        <v>0</v>
      </c>
      <c r="K118" s="60" t="s">
        <v>1488</v>
      </c>
      <c r="L118" s="60" t="s">
        <v>1488</v>
      </c>
      <c r="M118" s="60" t="s">
        <v>1488</v>
      </c>
      <c r="N118" s="60" t="s">
        <v>1488</v>
      </c>
      <c r="O118" s="169">
        <f t="shared" si="1"/>
        <v>0</v>
      </c>
    </row>
    <row r="119" spans="1:15" ht="29" x14ac:dyDescent="0.35">
      <c r="A119" s="133" t="s">
        <v>1650</v>
      </c>
      <c r="B119" s="60"/>
      <c r="C119" s="60" t="e">
        <f>VLOOKUP(B119,Таблица1[#All],2)</f>
        <v>#N/A</v>
      </c>
      <c r="D119" s="60"/>
      <c r="E119" s="60"/>
      <c r="F119" s="60"/>
      <c r="G119" s="60" t="e">
        <f>VLOOKUP(F119,Таблица3[#All],2,FALSE)</f>
        <v>#N/A</v>
      </c>
      <c r="H119" s="60">
        <v>0</v>
      </c>
      <c r="I119" s="60"/>
      <c r="J119" s="60">
        <v>0</v>
      </c>
      <c r="K119" s="60" t="s">
        <v>1488</v>
      </c>
      <c r="L119" s="60" t="s">
        <v>1488</v>
      </c>
      <c r="M119" s="60" t="s">
        <v>1488</v>
      </c>
      <c r="N119" s="60" t="s">
        <v>1488</v>
      </c>
      <c r="O119" s="169">
        <f t="shared" si="1"/>
        <v>0</v>
      </c>
    </row>
    <row r="120" spans="1:15" ht="29" x14ac:dyDescent="0.35">
      <c r="A120" s="133" t="s">
        <v>1651</v>
      </c>
      <c r="B120" s="60"/>
      <c r="C120" s="60" t="e">
        <f>VLOOKUP(B120,Таблица1[#All],2)</f>
        <v>#N/A</v>
      </c>
      <c r="D120" s="60"/>
      <c r="E120" s="60"/>
      <c r="F120" s="60"/>
      <c r="G120" s="60" t="e">
        <f>VLOOKUP(F120,Таблица3[#All],2,FALSE)</f>
        <v>#N/A</v>
      </c>
      <c r="H120" s="60">
        <v>0</v>
      </c>
      <c r="I120" s="60"/>
      <c r="J120" s="60">
        <v>0</v>
      </c>
      <c r="K120" s="60" t="s">
        <v>1488</v>
      </c>
      <c r="L120" s="60" t="s">
        <v>1488</v>
      </c>
      <c r="M120" s="60" t="s">
        <v>1488</v>
      </c>
      <c r="N120" s="60" t="s">
        <v>1488</v>
      </c>
      <c r="O120" s="169">
        <f t="shared" si="1"/>
        <v>0</v>
      </c>
    </row>
    <row r="121" spans="1:15" ht="29" x14ac:dyDescent="0.35">
      <c r="A121" s="133" t="s">
        <v>1652</v>
      </c>
      <c r="B121" s="60"/>
      <c r="C121" s="60" t="e">
        <f>VLOOKUP(B121,Таблица1[#All],2)</f>
        <v>#N/A</v>
      </c>
      <c r="D121" s="60"/>
      <c r="E121" s="60"/>
      <c r="F121" s="60"/>
      <c r="G121" s="60" t="e">
        <f>VLOOKUP(F121,Таблица3[#All],2,FALSE)</f>
        <v>#N/A</v>
      </c>
      <c r="H121" s="60">
        <v>0</v>
      </c>
      <c r="I121" s="60"/>
      <c r="J121" s="60">
        <v>0</v>
      </c>
      <c r="K121" s="60" t="s">
        <v>1488</v>
      </c>
      <c r="L121" s="60" t="s">
        <v>1488</v>
      </c>
      <c r="M121" s="60" t="s">
        <v>1488</v>
      </c>
      <c r="N121" s="60" t="s">
        <v>1488</v>
      </c>
      <c r="O121" s="169">
        <f t="shared" si="1"/>
        <v>0</v>
      </c>
    </row>
    <row r="122" spans="1:15" ht="29" x14ac:dyDescent="0.35">
      <c r="A122" s="133" t="s">
        <v>1653</v>
      </c>
      <c r="B122" s="60"/>
      <c r="C122" s="60" t="e">
        <f>VLOOKUP(B122,Таблица1[#All],2)</f>
        <v>#N/A</v>
      </c>
      <c r="D122" s="60"/>
      <c r="E122" s="60"/>
      <c r="F122" s="60"/>
      <c r="G122" s="60" t="e">
        <f>VLOOKUP(F122,Таблица3[#All],2,FALSE)</f>
        <v>#N/A</v>
      </c>
      <c r="H122" s="60">
        <v>0</v>
      </c>
      <c r="I122" s="60"/>
      <c r="J122" s="60">
        <v>0</v>
      </c>
      <c r="K122" s="60" t="s">
        <v>1488</v>
      </c>
      <c r="L122" s="60" t="s">
        <v>1488</v>
      </c>
      <c r="M122" s="60" t="s">
        <v>1488</v>
      </c>
      <c r="N122" s="60" t="s">
        <v>1488</v>
      </c>
      <c r="O122" s="169">
        <f t="shared" si="1"/>
        <v>0</v>
      </c>
    </row>
    <row r="123" spans="1:15" ht="29" x14ac:dyDescent="0.35">
      <c r="A123" s="133" t="s">
        <v>1654</v>
      </c>
      <c r="B123" s="60"/>
      <c r="C123" s="60" t="e">
        <f>VLOOKUP(B123,Таблица1[#All],2)</f>
        <v>#N/A</v>
      </c>
      <c r="D123" s="60"/>
      <c r="E123" s="60"/>
      <c r="F123" s="60"/>
      <c r="G123" s="60" t="e">
        <f>VLOOKUP(F123,Таблица3[#All],2,FALSE)</f>
        <v>#N/A</v>
      </c>
      <c r="H123" s="60">
        <v>0</v>
      </c>
      <c r="I123" s="60"/>
      <c r="J123" s="60">
        <v>0</v>
      </c>
      <c r="K123" s="60" t="s">
        <v>1488</v>
      </c>
      <c r="L123" s="60" t="s">
        <v>1488</v>
      </c>
      <c r="M123" s="60" t="s">
        <v>1488</v>
      </c>
      <c r="N123" s="60" t="s">
        <v>1488</v>
      </c>
      <c r="O123" s="169">
        <f t="shared" si="1"/>
        <v>0</v>
      </c>
    </row>
    <row r="124" spans="1:15" ht="29" x14ac:dyDescent="0.35">
      <c r="A124" s="133" t="s">
        <v>1655</v>
      </c>
      <c r="B124" s="60"/>
      <c r="C124" s="60" t="e">
        <f>VLOOKUP(B124,Таблица1[#All],2)</f>
        <v>#N/A</v>
      </c>
      <c r="D124" s="60"/>
      <c r="E124" s="60"/>
      <c r="F124" s="60"/>
      <c r="G124" s="60" t="e">
        <f>VLOOKUP(F124,Таблица3[#All],2,FALSE)</f>
        <v>#N/A</v>
      </c>
      <c r="H124" s="60">
        <v>0</v>
      </c>
      <c r="I124" s="60"/>
      <c r="J124" s="60">
        <v>0</v>
      </c>
      <c r="K124" s="60" t="s">
        <v>1488</v>
      </c>
      <c r="L124" s="60" t="s">
        <v>1488</v>
      </c>
      <c r="M124" s="60" t="s">
        <v>1488</v>
      </c>
      <c r="N124" s="60" t="s">
        <v>1488</v>
      </c>
      <c r="O124" s="169">
        <f t="shared" si="1"/>
        <v>0</v>
      </c>
    </row>
    <row r="125" spans="1:15" ht="29" x14ac:dyDescent="0.35">
      <c r="A125" s="133" t="s">
        <v>1656</v>
      </c>
      <c r="B125" s="60"/>
      <c r="C125" s="60" t="e">
        <f>VLOOKUP(B125,Таблица1[#All],2)</f>
        <v>#N/A</v>
      </c>
      <c r="D125" s="60"/>
      <c r="E125" s="60"/>
      <c r="F125" s="60"/>
      <c r="G125" s="60" t="e">
        <f>VLOOKUP(F125,Таблица3[#All],2,FALSE)</f>
        <v>#N/A</v>
      </c>
      <c r="H125" s="60">
        <v>0</v>
      </c>
      <c r="I125" s="60"/>
      <c r="J125" s="60">
        <v>0</v>
      </c>
      <c r="K125" s="60" t="s">
        <v>1488</v>
      </c>
      <c r="L125" s="60" t="s">
        <v>1488</v>
      </c>
      <c r="M125" s="60" t="s">
        <v>1488</v>
      </c>
      <c r="N125" s="60" t="s">
        <v>1488</v>
      </c>
      <c r="O125" s="169">
        <f t="shared" si="1"/>
        <v>0</v>
      </c>
    </row>
    <row r="126" spans="1:15" ht="29" x14ac:dyDescent="0.35">
      <c r="A126" s="133" t="s">
        <v>1657</v>
      </c>
      <c r="B126" s="60"/>
      <c r="C126" s="60" t="e">
        <f>VLOOKUP(B126,Таблица1[#All],2)</f>
        <v>#N/A</v>
      </c>
      <c r="D126" s="60"/>
      <c r="E126" s="60"/>
      <c r="F126" s="60"/>
      <c r="G126" s="60" t="e">
        <f>VLOOKUP(F126,Таблица3[#All],2,FALSE)</f>
        <v>#N/A</v>
      </c>
      <c r="H126" s="60">
        <v>0</v>
      </c>
      <c r="I126" s="60"/>
      <c r="J126" s="60">
        <v>0</v>
      </c>
      <c r="K126" s="60" t="s">
        <v>1488</v>
      </c>
      <c r="L126" s="60" t="s">
        <v>1488</v>
      </c>
      <c r="M126" s="60" t="s">
        <v>1488</v>
      </c>
      <c r="N126" s="60" t="s">
        <v>1488</v>
      </c>
      <c r="O126" s="169">
        <f t="shared" si="1"/>
        <v>0</v>
      </c>
    </row>
    <row r="127" spans="1:15" ht="29" x14ac:dyDescent="0.35">
      <c r="A127" s="133" t="s">
        <v>1658</v>
      </c>
      <c r="B127" s="60"/>
      <c r="C127" s="60" t="e">
        <f>VLOOKUP(B127,Таблица1[#All],2)</f>
        <v>#N/A</v>
      </c>
      <c r="D127" s="60"/>
      <c r="E127" s="60"/>
      <c r="F127" s="60"/>
      <c r="G127" s="60" t="e">
        <f>VLOOKUP(F127,Таблица3[#All],2,FALSE)</f>
        <v>#N/A</v>
      </c>
      <c r="H127" s="60">
        <v>0</v>
      </c>
      <c r="I127" s="60"/>
      <c r="J127" s="60">
        <v>0</v>
      </c>
      <c r="K127" s="60" t="s">
        <v>1488</v>
      </c>
      <c r="L127" s="60" t="s">
        <v>1488</v>
      </c>
      <c r="M127" s="60" t="s">
        <v>1488</v>
      </c>
      <c r="N127" s="60" t="s">
        <v>1488</v>
      </c>
      <c r="O127" s="169">
        <f t="shared" si="1"/>
        <v>0</v>
      </c>
    </row>
    <row r="128" spans="1:15" ht="29" x14ac:dyDescent="0.35">
      <c r="A128" s="133" t="s">
        <v>1659</v>
      </c>
      <c r="B128" s="60"/>
      <c r="C128" s="60" t="e">
        <f>VLOOKUP(B128,Таблица1[#All],2)</f>
        <v>#N/A</v>
      </c>
      <c r="D128" s="60"/>
      <c r="E128" s="60"/>
      <c r="F128" s="60"/>
      <c r="G128" s="60" t="e">
        <f>VLOOKUP(F128,Таблица3[#All],2,FALSE)</f>
        <v>#N/A</v>
      </c>
      <c r="H128" s="60">
        <v>0</v>
      </c>
      <c r="I128" s="60"/>
      <c r="J128" s="60">
        <v>0</v>
      </c>
      <c r="K128" s="60" t="s">
        <v>1488</v>
      </c>
      <c r="L128" s="60" t="s">
        <v>1488</v>
      </c>
      <c r="M128" s="60" t="s">
        <v>1488</v>
      </c>
      <c r="N128" s="60" t="s">
        <v>1488</v>
      </c>
      <c r="O128" s="169">
        <f t="shared" si="1"/>
        <v>0</v>
      </c>
    </row>
    <row r="129" spans="1:15" ht="29" x14ac:dyDescent="0.35">
      <c r="A129" s="133" t="s">
        <v>1660</v>
      </c>
      <c r="B129" s="60"/>
      <c r="C129" s="60" t="e">
        <f>VLOOKUP(B129,Таблица1[#All],2)</f>
        <v>#N/A</v>
      </c>
      <c r="D129" s="60"/>
      <c r="E129" s="60"/>
      <c r="F129" s="60"/>
      <c r="G129" s="60" t="e">
        <f>VLOOKUP(F129,Таблица3[#All],2,FALSE)</f>
        <v>#N/A</v>
      </c>
      <c r="H129" s="60">
        <v>0</v>
      </c>
      <c r="I129" s="60"/>
      <c r="J129" s="60">
        <v>0</v>
      </c>
      <c r="K129" s="60" t="s">
        <v>1488</v>
      </c>
      <c r="L129" s="60" t="s">
        <v>1488</v>
      </c>
      <c r="M129" s="60" t="s">
        <v>1488</v>
      </c>
      <c r="N129" s="60" t="s">
        <v>1488</v>
      </c>
      <c r="O129" s="169">
        <f t="shared" si="1"/>
        <v>0</v>
      </c>
    </row>
    <row r="130" spans="1:15" ht="29" x14ac:dyDescent="0.35">
      <c r="A130" s="133" t="s">
        <v>1661</v>
      </c>
      <c r="B130" s="60"/>
      <c r="C130" s="60" t="e">
        <f>VLOOKUP(B130,Таблица1[#All],2)</f>
        <v>#N/A</v>
      </c>
      <c r="D130" s="60"/>
      <c r="E130" s="60"/>
      <c r="F130" s="60"/>
      <c r="G130" s="60" t="e">
        <f>VLOOKUP(F130,Таблица3[#All],2,FALSE)</f>
        <v>#N/A</v>
      </c>
      <c r="H130" s="60">
        <v>0</v>
      </c>
      <c r="I130" s="60"/>
      <c r="J130" s="60">
        <v>0</v>
      </c>
      <c r="K130" s="60" t="s">
        <v>1488</v>
      </c>
      <c r="L130" s="60" t="s">
        <v>1488</v>
      </c>
      <c r="M130" s="60" t="s">
        <v>1488</v>
      </c>
      <c r="N130" s="60" t="s">
        <v>1488</v>
      </c>
      <c r="O130" s="169">
        <f t="shared" si="1"/>
        <v>0</v>
      </c>
    </row>
    <row r="131" spans="1:15" ht="29" x14ac:dyDescent="0.35">
      <c r="A131" s="133" t="s">
        <v>1662</v>
      </c>
      <c r="B131" s="60"/>
      <c r="C131" s="60" t="e">
        <f>VLOOKUP(B131,Таблица1[#All],2)</f>
        <v>#N/A</v>
      </c>
      <c r="D131" s="60"/>
      <c r="E131" s="60"/>
      <c r="F131" s="60"/>
      <c r="G131" s="60" t="e">
        <f>VLOOKUP(F131,Таблица3[#All],2,FALSE)</f>
        <v>#N/A</v>
      </c>
      <c r="H131" s="60">
        <v>0</v>
      </c>
      <c r="I131" s="60"/>
      <c r="J131" s="60">
        <v>0</v>
      </c>
      <c r="K131" s="60" t="s">
        <v>1488</v>
      </c>
      <c r="L131" s="60" t="s">
        <v>1488</v>
      </c>
      <c r="M131" s="60" t="s">
        <v>1488</v>
      </c>
      <c r="N131" s="60" t="s">
        <v>1488</v>
      </c>
      <c r="O131" s="169">
        <f t="shared" ref="O131:O194" si="2">$S$10*I131*(IF(K131="Да",1,0)*$S$11+IF(L131="Да",1,0)*$S$12+IF(M131="Да",1,0)*$S$13+IF(N131="Да",1,0)*$S$14)*J131*IF($P$2="Да",0.5,1)+$S$10*H131*(IF(K131="Да",1,0)*$S$11+IF(L131="Да",1,0)*$S$12+IF(M131="Да",1,0)*$S$13+IF(N131="Да",1,0)*$S$14)*IF($P$2="Да",0.5,1)</f>
        <v>0</v>
      </c>
    </row>
    <row r="132" spans="1:15" ht="29" x14ac:dyDescent="0.35">
      <c r="A132" s="133" t="s">
        <v>1663</v>
      </c>
      <c r="B132" s="60"/>
      <c r="C132" s="60" t="e">
        <f>VLOOKUP(B132,Таблица1[#All],2)</f>
        <v>#N/A</v>
      </c>
      <c r="D132" s="60"/>
      <c r="E132" s="60"/>
      <c r="F132" s="60"/>
      <c r="G132" s="60" t="e">
        <f>VLOOKUP(F132,Таблица3[#All],2,FALSE)</f>
        <v>#N/A</v>
      </c>
      <c r="H132" s="60">
        <v>0</v>
      </c>
      <c r="I132" s="60"/>
      <c r="J132" s="60">
        <v>0</v>
      </c>
      <c r="K132" s="60" t="s">
        <v>1488</v>
      </c>
      <c r="L132" s="60" t="s">
        <v>1488</v>
      </c>
      <c r="M132" s="60" t="s">
        <v>1488</v>
      </c>
      <c r="N132" s="60" t="s">
        <v>1488</v>
      </c>
      <c r="O132" s="169">
        <f t="shared" si="2"/>
        <v>0</v>
      </c>
    </row>
    <row r="133" spans="1:15" ht="29" x14ac:dyDescent="0.35">
      <c r="A133" s="133" t="s">
        <v>1664</v>
      </c>
      <c r="B133" s="60"/>
      <c r="C133" s="60" t="e">
        <f>VLOOKUP(B133,Таблица1[#All],2)</f>
        <v>#N/A</v>
      </c>
      <c r="D133" s="60"/>
      <c r="E133" s="60"/>
      <c r="F133" s="60"/>
      <c r="G133" s="60" t="e">
        <f>VLOOKUP(F133,Таблица3[#All],2,FALSE)</f>
        <v>#N/A</v>
      </c>
      <c r="H133" s="60">
        <v>0</v>
      </c>
      <c r="I133" s="60"/>
      <c r="J133" s="60">
        <v>0</v>
      </c>
      <c r="K133" s="60" t="s">
        <v>1488</v>
      </c>
      <c r="L133" s="60" t="s">
        <v>1488</v>
      </c>
      <c r="M133" s="60" t="s">
        <v>1488</v>
      </c>
      <c r="N133" s="60" t="s">
        <v>1488</v>
      </c>
      <c r="O133" s="169">
        <f t="shared" si="2"/>
        <v>0</v>
      </c>
    </row>
    <row r="134" spans="1:15" ht="29" x14ac:dyDescent="0.35">
      <c r="A134" s="133" t="s">
        <v>1665</v>
      </c>
      <c r="B134" s="60"/>
      <c r="C134" s="60" t="e">
        <f>VLOOKUP(B134,Таблица1[#All],2)</f>
        <v>#N/A</v>
      </c>
      <c r="D134" s="60"/>
      <c r="E134" s="60"/>
      <c r="F134" s="60"/>
      <c r="G134" s="60" t="e">
        <f>VLOOKUP(F134,Таблица3[#All],2,FALSE)</f>
        <v>#N/A</v>
      </c>
      <c r="H134" s="60">
        <v>0</v>
      </c>
      <c r="I134" s="60"/>
      <c r="J134" s="60">
        <v>0</v>
      </c>
      <c r="K134" s="60" t="s">
        <v>1488</v>
      </c>
      <c r="L134" s="60" t="s">
        <v>1488</v>
      </c>
      <c r="M134" s="60" t="s">
        <v>1488</v>
      </c>
      <c r="N134" s="60" t="s">
        <v>1488</v>
      </c>
      <c r="O134" s="169">
        <f t="shared" si="2"/>
        <v>0</v>
      </c>
    </row>
    <row r="135" spans="1:15" ht="29" x14ac:dyDescent="0.35">
      <c r="A135" s="133" t="s">
        <v>1666</v>
      </c>
      <c r="B135" s="60"/>
      <c r="C135" s="60" t="e">
        <f>VLOOKUP(B135,Таблица1[#All],2)</f>
        <v>#N/A</v>
      </c>
      <c r="D135" s="60"/>
      <c r="E135" s="60"/>
      <c r="F135" s="60"/>
      <c r="G135" s="60" t="e">
        <f>VLOOKUP(F135,Таблица3[#All],2,FALSE)</f>
        <v>#N/A</v>
      </c>
      <c r="H135" s="60">
        <v>0</v>
      </c>
      <c r="I135" s="60"/>
      <c r="J135" s="60">
        <v>0</v>
      </c>
      <c r="K135" s="60" t="s">
        <v>1488</v>
      </c>
      <c r="L135" s="60" t="s">
        <v>1488</v>
      </c>
      <c r="M135" s="60" t="s">
        <v>1488</v>
      </c>
      <c r="N135" s="60" t="s">
        <v>1488</v>
      </c>
      <c r="O135" s="169">
        <f t="shared" si="2"/>
        <v>0</v>
      </c>
    </row>
    <row r="136" spans="1:15" ht="29" x14ac:dyDescent="0.35">
      <c r="A136" s="133" t="s">
        <v>1667</v>
      </c>
      <c r="B136" s="60"/>
      <c r="C136" s="60" t="e">
        <f>VLOOKUP(B136,Таблица1[#All],2)</f>
        <v>#N/A</v>
      </c>
      <c r="D136" s="60"/>
      <c r="E136" s="60"/>
      <c r="F136" s="60"/>
      <c r="G136" s="60" t="e">
        <f>VLOOKUP(F136,Таблица3[#All],2,FALSE)</f>
        <v>#N/A</v>
      </c>
      <c r="H136" s="60">
        <v>0</v>
      </c>
      <c r="I136" s="60"/>
      <c r="J136" s="60">
        <v>0</v>
      </c>
      <c r="K136" s="60" t="s">
        <v>1488</v>
      </c>
      <c r="L136" s="60" t="s">
        <v>1488</v>
      </c>
      <c r="M136" s="60" t="s">
        <v>1488</v>
      </c>
      <c r="N136" s="60" t="s">
        <v>1488</v>
      </c>
      <c r="O136" s="169">
        <f t="shared" si="2"/>
        <v>0</v>
      </c>
    </row>
    <row r="137" spans="1:15" ht="29" x14ac:dyDescent="0.35">
      <c r="A137" s="133" t="s">
        <v>1668</v>
      </c>
      <c r="B137" s="60"/>
      <c r="C137" s="60" t="e">
        <f>VLOOKUP(B137,Таблица1[#All],2)</f>
        <v>#N/A</v>
      </c>
      <c r="D137" s="60"/>
      <c r="E137" s="60"/>
      <c r="F137" s="60"/>
      <c r="G137" s="60" t="e">
        <f>VLOOKUP(F137,Таблица3[#All],2,FALSE)</f>
        <v>#N/A</v>
      </c>
      <c r="H137" s="60">
        <v>0</v>
      </c>
      <c r="I137" s="60"/>
      <c r="J137" s="60">
        <v>0</v>
      </c>
      <c r="K137" s="60" t="s">
        <v>1488</v>
      </c>
      <c r="L137" s="60" t="s">
        <v>1488</v>
      </c>
      <c r="M137" s="60" t="s">
        <v>1488</v>
      </c>
      <c r="N137" s="60" t="s">
        <v>1488</v>
      </c>
      <c r="O137" s="169">
        <f t="shared" si="2"/>
        <v>0</v>
      </c>
    </row>
    <row r="138" spans="1:15" ht="29" x14ac:dyDescent="0.35">
      <c r="A138" s="133" t="s">
        <v>1669</v>
      </c>
      <c r="B138" s="60"/>
      <c r="C138" s="60" t="e">
        <f>VLOOKUP(B138,Таблица1[#All],2)</f>
        <v>#N/A</v>
      </c>
      <c r="D138" s="60"/>
      <c r="E138" s="60"/>
      <c r="F138" s="60"/>
      <c r="G138" s="60" t="e">
        <f>VLOOKUP(F138,Таблица3[#All],2,FALSE)</f>
        <v>#N/A</v>
      </c>
      <c r="H138" s="60">
        <v>0</v>
      </c>
      <c r="I138" s="60"/>
      <c r="J138" s="60">
        <v>0</v>
      </c>
      <c r="K138" s="60" t="s">
        <v>1488</v>
      </c>
      <c r="L138" s="60" t="s">
        <v>1488</v>
      </c>
      <c r="M138" s="60" t="s">
        <v>1488</v>
      </c>
      <c r="N138" s="60" t="s">
        <v>1488</v>
      </c>
      <c r="O138" s="169">
        <f t="shared" si="2"/>
        <v>0</v>
      </c>
    </row>
    <row r="139" spans="1:15" ht="29" x14ac:dyDescent="0.35">
      <c r="A139" s="133" t="s">
        <v>1670</v>
      </c>
      <c r="B139" s="60"/>
      <c r="C139" s="60" t="e">
        <f>VLOOKUP(B139,Таблица1[#All],2)</f>
        <v>#N/A</v>
      </c>
      <c r="D139" s="60"/>
      <c r="E139" s="60"/>
      <c r="F139" s="60"/>
      <c r="G139" s="60" t="e">
        <f>VLOOKUP(F139,Таблица3[#All],2,FALSE)</f>
        <v>#N/A</v>
      </c>
      <c r="H139" s="60">
        <v>0</v>
      </c>
      <c r="I139" s="60"/>
      <c r="J139" s="60">
        <v>0</v>
      </c>
      <c r="K139" s="60" t="s">
        <v>1488</v>
      </c>
      <c r="L139" s="60" t="s">
        <v>1488</v>
      </c>
      <c r="M139" s="60" t="s">
        <v>1488</v>
      </c>
      <c r="N139" s="60" t="s">
        <v>1488</v>
      </c>
      <c r="O139" s="169">
        <f t="shared" si="2"/>
        <v>0</v>
      </c>
    </row>
    <row r="140" spans="1:15" ht="29" x14ac:dyDescent="0.35">
      <c r="A140" s="133" t="s">
        <v>1671</v>
      </c>
      <c r="B140" s="60"/>
      <c r="C140" s="60" t="e">
        <f>VLOOKUP(B140,Таблица1[#All],2)</f>
        <v>#N/A</v>
      </c>
      <c r="D140" s="60"/>
      <c r="E140" s="60"/>
      <c r="F140" s="60"/>
      <c r="G140" s="60" t="e">
        <f>VLOOKUP(F140,Таблица3[#All],2,FALSE)</f>
        <v>#N/A</v>
      </c>
      <c r="H140" s="60">
        <v>0</v>
      </c>
      <c r="I140" s="60"/>
      <c r="J140" s="60">
        <v>0</v>
      </c>
      <c r="K140" s="60" t="s">
        <v>1488</v>
      </c>
      <c r="L140" s="60" t="s">
        <v>1488</v>
      </c>
      <c r="M140" s="60" t="s">
        <v>1488</v>
      </c>
      <c r="N140" s="60" t="s">
        <v>1488</v>
      </c>
      <c r="O140" s="169">
        <f t="shared" si="2"/>
        <v>0</v>
      </c>
    </row>
    <row r="141" spans="1:15" ht="29" x14ac:dyDescent="0.35">
      <c r="A141" s="133" t="s">
        <v>1672</v>
      </c>
      <c r="B141" s="60"/>
      <c r="C141" s="60" t="e">
        <f>VLOOKUP(B141,Таблица1[#All],2)</f>
        <v>#N/A</v>
      </c>
      <c r="D141" s="60"/>
      <c r="E141" s="60"/>
      <c r="F141" s="60"/>
      <c r="G141" s="60" t="e">
        <f>VLOOKUP(F141,Таблица3[#All],2,FALSE)</f>
        <v>#N/A</v>
      </c>
      <c r="H141" s="60">
        <v>0</v>
      </c>
      <c r="I141" s="60"/>
      <c r="J141" s="60">
        <v>0</v>
      </c>
      <c r="K141" s="60" t="s">
        <v>1488</v>
      </c>
      <c r="L141" s="60" t="s">
        <v>1488</v>
      </c>
      <c r="M141" s="60" t="s">
        <v>1488</v>
      </c>
      <c r="N141" s="60" t="s">
        <v>1488</v>
      </c>
      <c r="O141" s="169">
        <f t="shared" si="2"/>
        <v>0</v>
      </c>
    </row>
    <row r="142" spans="1:15" ht="29" x14ac:dyDescent="0.35">
      <c r="A142" s="133" t="s">
        <v>1673</v>
      </c>
      <c r="B142" s="60"/>
      <c r="C142" s="60" t="e">
        <f>VLOOKUP(B142,Таблица1[#All],2)</f>
        <v>#N/A</v>
      </c>
      <c r="D142" s="60"/>
      <c r="E142" s="60"/>
      <c r="F142" s="60"/>
      <c r="G142" s="60" t="e">
        <f>VLOOKUP(F142,Таблица3[#All],2,FALSE)</f>
        <v>#N/A</v>
      </c>
      <c r="H142" s="60">
        <v>0</v>
      </c>
      <c r="I142" s="60"/>
      <c r="J142" s="60">
        <v>0</v>
      </c>
      <c r="K142" s="60" t="s">
        <v>1488</v>
      </c>
      <c r="L142" s="60" t="s">
        <v>1488</v>
      </c>
      <c r="M142" s="60" t="s">
        <v>1488</v>
      </c>
      <c r="N142" s="60" t="s">
        <v>1488</v>
      </c>
      <c r="O142" s="169">
        <f t="shared" si="2"/>
        <v>0</v>
      </c>
    </row>
    <row r="143" spans="1:15" ht="29" x14ac:dyDescent="0.35">
      <c r="A143" s="133" t="s">
        <v>1674</v>
      </c>
      <c r="B143" s="60"/>
      <c r="C143" s="60" t="e">
        <f>VLOOKUP(B143,Таблица1[#All],2)</f>
        <v>#N/A</v>
      </c>
      <c r="D143" s="60"/>
      <c r="E143" s="60"/>
      <c r="F143" s="60"/>
      <c r="G143" s="60" t="e">
        <f>VLOOKUP(F143,Таблица3[#All],2,FALSE)</f>
        <v>#N/A</v>
      </c>
      <c r="H143" s="60">
        <v>0</v>
      </c>
      <c r="I143" s="60"/>
      <c r="J143" s="60">
        <v>0</v>
      </c>
      <c r="K143" s="60" t="s">
        <v>1488</v>
      </c>
      <c r="L143" s="60" t="s">
        <v>1488</v>
      </c>
      <c r="M143" s="60" t="s">
        <v>1488</v>
      </c>
      <c r="N143" s="60" t="s">
        <v>1488</v>
      </c>
      <c r="O143" s="169">
        <f t="shared" si="2"/>
        <v>0</v>
      </c>
    </row>
    <row r="144" spans="1:15" ht="29" x14ac:dyDescent="0.35">
      <c r="A144" s="133" t="s">
        <v>1675</v>
      </c>
      <c r="B144" s="60"/>
      <c r="C144" s="60" t="e">
        <f>VLOOKUP(B144,Таблица1[#All],2)</f>
        <v>#N/A</v>
      </c>
      <c r="D144" s="60"/>
      <c r="E144" s="60"/>
      <c r="F144" s="60"/>
      <c r="G144" s="60" t="e">
        <f>VLOOKUP(F144,Таблица3[#All],2,FALSE)</f>
        <v>#N/A</v>
      </c>
      <c r="H144" s="60">
        <v>0</v>
      </c>
      <c r="I144" s="60"/>
      <c r="J144" s="60">
        <v>0</v>
      </c>
      <c r="K144" s="60" t="s">
        <v>1488</v>
      </c>
      <c r="L144" s="60" t="s">
        <v>1488</v>
      </c>
      <c r="M144" s="60" t="s">
        <v>1488</v>
      </c>
      <c r="N144" s="60" t="s">
        <v>1488</v>
      </c>
      <c r="O144" s="169">
        <f t="shared" si="2"/>
        <v>0</v>
      </c>
    </row>
    <row r="145" spans="1:15" ht="29" x14ac:dyDescent="0.35">
      <c r="A145" s="133" t="s">
        <v>1676</v>
      </c>
      <c r="B145" s="60"/>
      <c r="C145" s="60" t="e">
        <f>VLOOKUP(B145,Таблица1[#All],2)</f>
        <v>#N/A</v>
      </c>
      <c r="D145" s="60"/>
      <c r="E145" s="60"/>
      <c r="F145" s="60"/>
      <c r="G145" s="60" t="e">
        <f>VLOOKUP(F145,Таблица3[#All],2,FALSE)</f>
        <v>#N/A</v>
      </c>
      <c r="H145" s="60">
        <v>0</v>
      </c>
      <c r="I145" s="60"/>
      <c r="J145" s="60">
        <v>0</v>
      </c>
      <c r="K145" s="60" t="s">
        <v>1488</v>
      </c>
      <c r="L145" s="60" t="s">
        <v>1488</v>
      </c>
      <c r="M145" s="60" t="s">
        <v>1488</v>
      </c>
      <c r="N145" s="60" t="s">
        <v>1488</v>
      </c>
      <c r="O145" s="169">
        <f t="shared" si="2"/>
        <v>0</v>
      </c>
    </row>
    <row r="146" spans="1:15" ht="29" x14ac:dyDescent="0.35">
      <c r="A146" s="133" t="s">
        <v>1677</v>
      </c>
      <c r="B146" s="60"/>
      <c r="C146" s="60" t="e">
        <f>VLOOKUP(B146,Таблица1[#All],2)</f>
        <v>#N/A</v>
      </c>
      <c r="D146" s="60"/>
      <c r="E146" s="60"/>
      <c r="F146" s="60"/>
      <c r="G146" s="60" t="e">
        <f>VLOOKUP(F146,Таблица3[#All],2,FALSE)</f>
        <v>#N/A</v>
      </c>
      <c r="H146" s="60">
        <v>0</v>
      </c>
      <c r="I146" s="60"/>
      <c r="J146" s="60">
        <v>0</v>
      </c>
      <c r="K146" s="60" t="s">
        <v>1488</v>
      </c>
      <c r="L146" s="60" t="s">
        <v>1488</v>
      </c>
      <c r="M146" s="60" t="s">
        <v>1488</v>
      </c>
      <c r="N146" s="60" t="s">
        <v>1488</v>
      </c>
      <c r="O146" s="169">
        <f t="shared" si="2"/>
        <v>0</v>
      </c>
    </row>
    <row r="147" spans="1:15" ht="29" x14ac:dyDescent="0.35">
      <c r="A147" s="133" t="s">
        <v>1678</v>
      </c>
      <c r="B147" s="60"/>
      <c r="C147" s="60" t="e">
        <f>VLOOKUP(B147,Таблица1[#All],2)</f>
        <v>#N/A</v>
      </c>
      <c r="D147" s="60"/>
      <c r="E147" s="60"/>
      <c r="F147" s="60"/>
      <c r="G147" s="60" t="e">
        <f>VLOOKUP(F147,Таблица3[#All],2,FALSE)</f>
        <v>#N/A</v>
      </c>
      <c r="H147" s="60">
        <v>0</v>
      </c>
      <c r="I147" s="60"/>
      <c r="J147" s="60">
        <v>0</v>
      </c>
      <c r="K147" s="60" t="s">
        <v>1488</v>
      </c>
      <c r="L147" s="60" t="s">
        <v>1488</v>
      </c>
      <c r="M147" s="60" t="s">
        <v>1488</v>
      </c>
      <c r="N147" s="60" t="s">
        <v>1488</v>
      </c>
      <c r="O147" s="169">
        <f t="shared" si="2"/>
        <v>0</v>
      </c>
    </row>
    <row r="148" spans="1:15" ht="29" x14ac:dyDescent="0.35">
      <c r="A148" s="133" t="s">
        <v>1679</v>
      </c>
      <c r="B148" s="60"/>
      <c r="C148" s="60" t="e">
        <f>VLOOKUP(B148,Таблица1[#All],2)</f>
        <v>#N/A</v>
      </c>
      <c r="D148" s="60"/>
      <c r="E148" s="60"/>
      <c r="F148" s="60"/>
      <c r="G148" s="60" t="e">
        <f>VLOOKUP(F148,Таблица3[#All],2,FALSE)</f>
        <v>#N/A</v>
      </c>
      <c r="H148" s="60">
        <v>0</v>
      </c>
      <c r="I148" s="60"/>
      <c r="J148" s="60">
        <v>0</v>
      </c>
      <c r="K148" s="60" t="s">
        <v>1488</v>
      </c>
      <c r="L148" s="60" t="s">
        <v>1488</v>
      </c>
      <c r="M148" s="60" t="s">
        <v>1488</v>
      </c>
      <c r="N148" s="60" t="s">
        <v>1488</v>
      </c>
      <c r="O148" s="169">
        <f t="shared" si="2"/>
        <v>0</v>
      </c>
    </row>
    <row r="149" spans="1:15" ht="29" x14ac:dyDescent="0.35">
      <c r="A149" s="133" t="s">
        <v>1680</v>
      </c>
      <c r="B149" s="60"/>
      <c r="C149" s="60" t="e">
        <f>VLOOKUP(B149,Таблица1[#All],2)</f>
        <v>#N/A</v>
      </c>
      <c r="D149" s="60"/>
      <c r="E149" s="60"/>
      <c r="F149" s="60"/>
      <c r="G149" s="60" t="e">
        <f>VLOOKUP(F149,Таблица3[#All],2,FALSE)</f>
        <v>#N/A</v>
      </c>
      <c r="H149" s="60">
        <v>0</v>
      </c>
      <c r="I149" s="60"/>
      <c r="J149" s="60">
        <v>0</v>
      </c>
      <c r="K149" s="60" t="s">
        <v>1488</v>
      </c>
      <c r="L149" s="60" t="s">
        <v>1488</v>
      </c>
      <c r="M149" s="60" t="s">
        <v>1488</v>
      </c>
      <c r="N149" s="60" t="s">
        <v>1488</v>
      </c>
      <c r="O149" s="169">
        <f t="shared" si="2"/>
        <v>0</v>
      </c>
    </row>
    <row r="150" spans="1:15" ht="29" x14ac:dyDescent="0.35">
      <c r="A150" s="133" t="s">
        <v>1681</v>
      </c>
      <c r="B150" s="60"/>
      <c r="C150" s="60" t="e">
        <f>VLOOKUP(B150,Таблица1[#All],2)</f>
        <v>#N/A</v>
      </c>
      <c r="D150" s="60"/>
      <c r="E150" s="60"/>
      <c r="F150" s="60"/>
      <c r="G150" s="60" t="e">
        <f>VLOOKUP(F150,Таблица3[#All],2,FALSE)</f>
        <v>#N/A</v>
      </c>
      <c r="H150" s="60">
        <v>0</v>
      </c>
      <c r="I150" s="60"/>
      <c r="J150" s="60">
        <v>0</v>
      </c>
      <c r="K150" s="60" t="s">
        <v>1488</v>
      </c>
      <c r="L150" s="60" t="s">
        <v>1488</v>
      </c>
      <c r="M150" s="60" t="s">
        <v>1488</v>
      </c>
      <c r="N150" s="60" t="s">
        <v>1488</v>
      </c>
      <c r="O150" s="169">
        <f t="shared" si="2"/>
        <v>0</v>
      </c>
    </row>
    <row r="151" spans="1:15" ht="29" x14ac:dyDescent="0.35">
      <c r="A151" s="133" t="s">
        <v>1682</v>
      </c>
      <c r="B151" s="60"/>
      <c r="C151" s="60" t="e">
        <f>VLOOKUP(B151,Таблица1[#All],2)</f>
        <v>#N/A</v>
      </c>
      <c r="D151" s="60"/>
      <c r="E151" s="60"/>
      <c r="F151" s="60"/>
      <c r="G151" s="60" t="e">
        <f>VLOOKUP(F151,Таблица3[#All],2,FALSE)</f>
        <v>#N/A</v>
      </c>
      <c r="H151" s="60">
        <v>0</v>
      </c>
      <c r="I151" s="60"/>
      <c r="J151" s="60">
        <v>0</v>
      </c>
      <c r="K151" s="60" t="s">
        <v>1488</v>
      </c>
      <c r="L151" s="60" t="s">
        <v>1488</v>
      </c>
      <c r="M151" s="60" t="s">
        <v>1488</v>
      </c>
      <c r="N151" s="60" t="s">
        <v>1488</v>
      </c>
      <c r="O151" s="169">
        <f t="shared" si="2"/>
        <v>0</v>
      </c>
    </row>
    <row r="152" spans="1:15" ht="29" x14ac:dyDescent="0.35">
      <c r="A152" s="133" t="s">
        <v>1683</v>
      </c>
      <c r="B152" s="60"/>
      <c r="C152" s="60" t="e">
        <f>VLOOKUP(B152,Таблица1[#All],2)</f>
        <v>#N/A</v>
      </c>
      <c r="D152" s="60"/>
      <c r="E152" s="60"/>
      <c r="F152" s="60"/>
      <c r="G152" s="60" t="e">
        <f>VLOOKUP(F152,Таблица3[#All],2,FALSE)</f>
        <v>#N/A</v>
      </c>
      <c r="H152" s="60">
        <v>0</v>
      </c>
      <c r="I152" s="60"/>
      <c r="J152" s="60">
        <v>0</v>
      </c>
      <c r="K152" s="60" t="s">
        <v>1488</v>
      </c>
      <c r="L152" s="60" t="s">
        <v>1488</v>
      </c>
      <c r="M152" s="60" t="s">
        <v>1488</v>
      </c>
      <c r="N152" s="60" t="s">
        <v>1488</v>
      </c>
      <c r="O152" s="169">
        <f t="shared" si="2"/>
        <v>0</v>
      </c>
    </row>
    <row r="153" spans="1:15" ht="29" x14ac:dyDescent="0.35">
      <c r="A153" s="133" t="s">
        <v>1684</v>
      </c>
      <c r="B153" s="60"/>
      <c r="C153" s="60" t="e">
        <f>VLOOKUP(B153,Таблица1[#All],2)</f>
        <v>#N/A</v>
      </c>
      <c r="D153" s="60"/>
      <c r="E153" s="60"/>
      <c r="F153" s="60"/>
      <c r="G153" s="60" t="e">
        <f>VLOOKUP(F153,Таблица3[#All],2,FALSE)</f>
        <v>#N/A</v>
      </c>
      <c r="H153" s="60">
        <v>0</v>
      </c>
      <c r="I153" s="60"/>
      <c r="J153" s="60">
        <v>0</v>
      </c>
      <c r="K153" s="60" t="s">
        <v>1488</v>
      </c>
      <c r="L153" s="60" t="s">
        <v>1488</v>
      </c>
      <c r="M153" s="60" t="s">
        <v>1488</v>
      </c>
      <c r="N153" s="60" t="s">
        <v>1488</v>
      </c>
      <c r="O153" s="169">
        <f t="shared" si="2"/>
        <v>0</v>
      </c>
    </row>
    <row r="154" spans="1:15" ht="29" x14ac:dyDescent="0.35">
      <c r="A154" s="133" t="s">
        <v>1685</v>
      </c>
      <c r="B154" s="60"/>
      <c r="C154" s="60" t="e">
        <f>VLOOKUP(B154,Таблица1[#All],2)</f>
        <v>#N/A</v>
      </c>
      <c r="D154" s="60"/>
      <c r="E154" s="60"/>
      <c r="F154" s="60"/>
      <c r="G154" s="60" t="e">
        <f>VLOOKUP(F154,Таблица3[#All],2,FALSE)</f>
        <v>#N/A</v>
      </c>
      <c r="H154" s="60">
        <v>0</v>
      </c>
      <c r="I154" s="60"/>
      <c r="J154" s="60">
        <v>0</v>
      </c>
      <c r="K154" s="60" t="s">
        <v>1488</v>
      </c>
      <c r="L154" s="60" t="s">
        <v>1488</v>
      </c>
      <c r="M154" s="60" t="s">
        <v>1488</v>
      </c>
      <c r="N154" s="60" t="s">
        <v>1488</v>
      </c>
      <c r="O154" s="169">
        <f t="shared" si="2"/>
        <v>0</v>
      </c>
    </row>
    <row r="155" spans="1:15" ht="29" x14ac:dyDescent="0.35">
      <c r="A155" s="133" t="s">
        <v>1686</v>
      </c>
      <c r="B155" s="60"/>
      <c r="C155" s="60" t="e">
        <f>VLOOKUP(B155,Таблица1[#All],2)</f>
        <v>#N/A</v>
      </c>
      <c r="D155" s="60"/>
      <c r="E155" s="60"/>
      <c r="F155" s="60"/>
      <c r="G155" s="60" t="e">
        <f>VLOOKUP(F155,Таблица3[#All],2,FALSE)</f>
        <v>#N/A</v>
      </c>
      <c r="H155" s="60">
        <v>0</v>
      </c>
      <c r="I155" s="60"/>
      <c r="J155" s="60">
        <v>0</v>
      </c>
      <c r="K155" s="60" t="s">
        <v>1488</v>
      </c>
      <c r="L155" s="60" t="s">
        <v>1488</v>
      </c>
      <c r="M155" s="60" t="s">
        <v>1488</v>
      </c>
      <c r="N155" s="60" t="s">
        <v>1488</v>
      </c>
      <c r="O155" s="169">
        <f t="shared" si="2"/>
        <v>0</v>
      </c>
    </row>
    <row r="156" spans="1:15" ht="29" x14ac:dyDescent="0.35">
      <c r="A156" s="133" t="s">
        <v>1687</v>
      </c>
      <c r="B156" s="60"/>
      <c r="C156" s="60" t="e">
        <f>VLOOKUP(B156,Таблица1[#All],2)</f>
        <v>#N/A</v>
      </c>
      <c r="D156" s="60"/>
      <c r="E156" s="60"/>
      <c r="F156" s="60"/>
      <c r="G156" s="60" t="e">
        <f>VLOOKUP(F156,Таблица3[#All],2,FALSE)</f>
        <v>#N/A</v>
      </c>
      <c r="H156" s="60">
        <v>0</v>
      </c>
      <c r="I156" s="60"/>
      <c r="J156" s="60">
        <v>0</v>
      </c>
      <c r="K156" s="60" t="s">
        <v>1488</v>
      </c>
      <c r="L156" s="60" t="s">
        <v>1488</v>
      </c>
      <c r="M156" s="60" t="s">
        <v>1488</v>
      </c>
      <c r="N156" s="60" t="s">
        <v>1488</v>
      </c>
      <c r="O156" s="169">
        <f t="shared" si="2"/>
        <v>0</v>
      </c>
    </row>
    <row r="157" spans="1:15" ht="29" x14ac:dyDescent="0.35">
      <c r="A157" s="133" t="s">
        <v>1688</v>
      </c>
      <c r="B157" s="60"/>
      <c r="C157" s="60" t="e">
        <f>VLOOKUP(B157,Таблица1[#All],2)</f>
        <v>#N/A</v>
      </c>
      <c r="D157" s="60"/>
      <c r="E157" s="60"/>
      <c r="F157" s="60"/>
      <c r="G157" s="60" t="e">
        <f>VLOOKUP(F157,Таблица3[#All],2,FALSE)</f>
        <v>#N/A</v>
      </c>
      <c r="H157" s="60">
        <v>0</v>
      </c>
      <c r="I157" s="60"/>
      <c r="J157" s="60">
        <v>0</v>
      </c>
      <c r="K157" s="60" t="s">
        <v>1488</v>
      </c>
      <c r="L157" s="60" t="s">
        <v>1488</v>
      </c>
      <c r="M157" s="60" t="s">
        <v>1488</v>
      </c>
      <c r="N157" s="60" t="s">
        <v>1488</v>
      </c>
      <c r="O157" s="169">
        <f t="shared" si="2"/>
        <v>0</v>
      </c>
    </row>
    <row r="158" spans="1:15" ht="29" x14ac:dyDescent="0.35">
      <c r="A158" s="133" t="s">
        <v>1689</v>
      </c>
      <c r="B158" s="60"/>
      <c r="C158" s="60" t="e">
        <f>VLOOKUP(B158,Таблица1[#All],2)</f>
        <v>#N/A</v>
      </c>
      <c r="D158" s="60"/>
      <c r="E158" s="60"/>
      <c r="F158" s="60"/>
      <c r="G158" s="60" t="e">
        <f>VLOOKUP(F158,Таблица3[#All],2,FALSE)</f>
        <v>#N/A</v>
      </c>
      <c r="H158" s="60">
        <v>0</v>
      </c>
      <c r="I158" s="60"/>
      <c r="J158" s="60">
        <v>0</v>
      </c>
      <c r="K158" s="60" t="s">
        <v>1488</v>
      </c>
      <c r="L158" s="60" t="s">
        <v>1488</v>
      </c>
      <c r="M158" s="60" t="s">
        <v>1488</v>
      </c>
      <c r="N158" s="60" t="s">
        <v>1488</v>
      </c>
      <c r="O158" s="169">
        <f t="shared" si="2"/>
        <v>0</v>
      </c>
    </row>
    <row r="159" spans="1:15" ht="29" x14ac:dyDescent="0.35">
      <c r="A159" s="133" t="s">
        <v>1690</v>
      </c>
      <c r="B159" s="60"/>
      <c r="C159" s="60" t="e">
        <f>VLOOKUP(B159,Таблица1[#All],2)</f>
        <v>#N/A</v>
      </c>
      <c r="D159" s="60"/>
      <c r="E159" s="60"/>
      <c r="F159" s="60"/>
      <c r="G159" s="60" t="e">
        <f>VLOOKUP(F159,Таблица3[#All],2,FALSE)</f>
        <v>#N/A</v>
      </c>
      <c r="H159" s="60">
        <v>0</v>
      </c>
      <c r="I159" s="60"/>
      <c r="J159" s="60">
        <v>0</v>
      </c>
      <c r="K159" s="60" t="s">
        <v>1488</v>
      </c>
      <c r="L159" s="60" t="s">
        <v>1488</v>
      </c>
      <c r="M159" s="60" t="s">
        <v>1488</v>
      </c>
      <c r="N159" s="60" t="s">
        <v>1488</v>
      </c>
      <c r="O159" s="169">
        <f t="shared" si="2"/>
        <v>0</v>
      </c>
    </row>
    <row r="160" spans="1:15" ht="29" x14ac:dyDescent="0.35">
      <c r="A160" s="133" t="s">
        <v>1691</v>
      </c>
      <c r="B160" s="60"/>
      <c r="C160" s="60" t="e">
        <f>VLOOKUP(B160,Таблица1[#All],2)</f>
        <v>#N/A</v>
      </c>
      <c r="D160" s="60"/>
      <c r="E160" s="60"/>
      <c r="F160" s="60"/>
      <c r="G160" s="60" t="e">
        <f>VLOOKUP(F160,Таблица3[#All],2,FALSE)</f>
        <v>#N/A</v>
      </c>
      <c r="H160" s="60">
        <v>0</v>
      </c>
      <c r="I160" s="60"/>
      <c r="J160" s="60">
        <v>0</v>
      </c>
      <c r="K160" s="60" t="s">
        <v>1488</v>
      </c>
      <c r="L160" s="60" t="s">
        <v>1488</v>
      </c>
      <c r="M160" s="60" t="s">
        <v>1488</v>
      </c>
      <c r="N160" s="60" t="s">
        <v>1488</v>
      </c>
      <c r="O160" s="169">
        <f t="shared" si="2"/>
        <v>0</v>
      </c>
    </row>
    <row r="161" spans="1:15" ht="29" x14ac:dyDescent="0.35">
      <c r="A161" s="133" t="s">
        <v>1692</v>
      </c>
      <c r="B161" s="60"/>
      <c r="C161" s="60" t="e">
        <f>VLOOKUP(B161,Таблица1[#All],2)</f>
        <v>#N/A</v>
      </c>
      <c r="D161" s="60"/>
      <c r="E161" s="60"/>
      <c r="F161" s="60"/>
      <c r="G161" s="60" t="e">
        <f>VLOOKUP(F161,Таблица3[#All],2,FALSE)</f>
        <v>#N/A</v>
      </c>
      <c r="H161" s="60">
        <v>0</v>
      </c>
      <c r="I161" s="60"/>
      <c r="J161" s="60">
        <v>0</v>
      </c>
      <c r="K161" s="60" t="s">
        <v>1488</v>
      </c>
      <c r="L161" s="60" t="s">
        <v>1488</v>
      </c>
      <c r="M161" s="60" t="s">
        <v>1488</v>
      </c>
      <c r="N161" s="60" t="s">
        <v>1488</v>
      </c>
      <c r="O161" s="169">
        <f t="shared" si="2"/>
        <v>0</v>
      </c>
    </row>
    <row r="162" spans="1:15" ht="29" x14ac:dyDescent="0.35">
      <c r="A162" s="133" t="s">
        <v>1693</v>
      </c>
      <c r="B162" s="60"/>
      <c r="C162" s="60" t="e">
        <f>VLOOKUP(B162,Таблица1[#All],2)</f>
        <v>#N/A</v>
      </c>
      <c r="D162" s="60"/>
      <c r="E162" s="60"/>
      <c r="F162" s="60"/>
      <c r="G162" s="60" t="e">
        <f>VLOOKUP(F162,Таблица3[#All],2,FALSE)</f>
        <v>#N/A</v>
      </c>
      <c r="H162" s="60">
        <v>0</v>
      </c>
      <c r="I162" s="60"/>
      <c r="J162" s="60">
        <v>0</v>
      </c>
      <c r="K162" s="60" t="s">
        <v>1488</v>
      </c>
      <c r="L162" s="60" t="s">
        <v>1488</v>
      </c>
      <c r="M162" s="60" t="s">
        <v>1488</v>
      </c>
      <c r="N162" s="60" t="s">
        <v>1488</v>
      </c>
      <c r="O162" s="169">
        <f t="shared" si="2"/>
        <v>0</v>
      </c>
    </row>
    <row r="163" spans="1:15" ht="29" x14ac:dyDescent="0.35">
      <c r="A163" s="133" t="s">
        <v>1694</v>
      </c>
      <c r="B163" s="60"/>
      <c r="C163" s="60" t="e">
        <f>VLOOKUP(B163,Таблица1[#All],2)</f>
        <v>#N/A</v>
      </c>
      <c r="D163" s="60"/>
      <c r="E163" s="60"/>
      <c r="F163" s="60"/>
      <c r="G163" s="60" t="e">
        <f>VLOOKUP(F163,Таблица3[#All],2,FALSE)</f>
        <v>#N/A</v>
      </c>
      <c r="H163" s="60">
        <v>0</v>
      </c>
      <c r="I163" s="60"/>
      <c r="J163" s="60">
        <v>0</v>
      </c>
      <c r="K163" s="60" t="s">
        <v>1488</v>
      </c>
      <c r="L163" s="60" t="s">
        <v>1488</v>
      </c>
      <c r="M163" s="60" t="s">
        <v>1488</v>
      </c>
      <c r="N163" s="60" t="s">
        <v>1488</v>
      </c>
      <c r="O163" s="169">
        <f t="shared" si="2"/>
        <v>0</v>
      </c>
    </row>
    <row r="164" spans="1:15" ht="29" x14ac:dyDescent="0.35">
      <c r="A164" s="133" t="s">
        <v>1695</v>
      </c>
      <c r="B164" s="60"/>
      <c r="C164" s="60" t="e">
        <f>VLOOKUP(B164,Таблица1[#All],2)</f>
        <v>#N/A</v>
      </c>
      <c r="D164" s="60"/>
      <c r="E164" s="60"/>
      <c r="F164" s="60"/>
      <c r="G164" s="60" t="e">
        <f>VLOOKUP(F164,Таблица3[#All],2,FALSE)</f>
        <v>#N/A</v>
      </c>
      <c r="H164" s="60">
        <v>0</v>
      </c>
      <c r="I164" s="60"/>
      <c r="J164" s="60">
        <v>0</v>
      </c>
      <c r="K164" s="60" t="s">
        <v>1488</v>
      </c>
      <c r="L164" s="60" t="s">
        <v>1488</v>
      </c>
      <c r="M164" s="60" t="s">
        <v>1488</v>
      </c>
      <c r="N164" s="60" t="s">
        <v>1488</v>
      </c>
      <c r="O164" s="169">
        <f t="shared" si="2"/>
        <v>0</v>
      </c>
    </row>
    <row r="165" spans="1:15" ht="29" x14ac:dyDescent="0.35">
      <c r="A165" s="133" t="s">
        <v>1696</v>
      </c>
      <c r="B165" s="60"/>
      <c r="C165" s="60" t="e">
        <f>VLOOKUP(B165,Таблица1[#All],2)</f>
        <v>#N/A</v>
      </c>
      <c r="D165" s="60"/>
      <c r="E165" s="60"/>
      <c r="F165" s="60"/>
      <c r="G165" s="60" t="e">
        <f>VLOOKUP(F165,Таблица3[#All],2,FALSE)</f>
        <v>#N/A</v>
      </c>
      <c r="H165" s="60">
        <v>0</v>
      </c>
      <c r="I165" s="60"/>
      <c r="J165" s="60">
        <v>0</v>
      </c>
      <c r="K165" s="60" t="s">
        <v>1488</v>
      </c>
      <c r="L165" s="60" t="s">
        <v>1488</v>
      </c>
      <c r="M165" s="60" t="s">
        <v>1488</v>
      </c>
      <c r="N165" s="60" t="s">
        <v>1488</v>
      </c>
      <c r="O165" s="169">
        <f t="shared" si="2"/>
        <v>0</v>
      </c>
    </row>
    <row r="166" spans="1:15" ht="29" x14ac:dyDescent="0.35">
      <c r="A166" s="133" t="s">
        <v>1697</v>
      </c>
      <c r="B166" s="60"/>
      <c r="C166" s="60" t="e">
        <f>VLOOKUP(B166,Таблица1[#All],2)</f>
        <v>#N/A</v>
      </c>
      <c r="D166" s="60"/>
      <c r="E166" s="60"/>
      <c r="F166" s="60"/>
      <c r="G166" s="60" t="e">
        <f>VLOOKUP(F166,Таблица3[#All],2,FALSE)</f>
        <v>#N/A</v>
      </c>
      <c r="H166" s="60">
        <v>0</v>
      </c>
      <c r="I166" s="60"/>
      <c r="J166" s="60">
        <v>0</v>
      </c>
      <c r="K166" s="60" t="s">
        <v>1488</v>
      </c>
      <c r="L166" s="60" t="s">
        <v>1488</v>
      </c>
      <c r="M166" s="60" t="s">
        <v>1488</v>
      </c>
      <c r="N166" s="60" t="s">
        <v>1488</v>
      </c>
      <c r="O166" s="169">
        <f t="shared" si="2"/>
        <v>0</v>
      </c>
    </row>
    <row r="167" spans="1:15" ht="29" x14ac:dyDescent="0.35">
      <c r="A167" s="133" t="s">
        <v>1698</v>
      </c>
      <c r="B167" s="60"/>
      <c r="C167" s="60" t="e">
        <f>VLOOKUP(B167,Таблица1[#All],2)</f>
        <v>#N/A</v>
      </c>
      <c r="D167" s="60"/>
      <c r="E167" s="60"/>
      <c r="F167" s="60"/>
      <c r="G167" s="60" t="e">
        <f>VLOOKUP(F167,Таблица3[#All],2,FALSE)</f>
        <v>#N/A</v>
      </c>
      <c r="H167" s="60">
        <v>0</v>
      </c>
      <c r="I167" s="60"/>
      <c r="J167" s="60">
        <v>0</v>
      </c>
      <c r="K167" s="60" t="s">
        <v>1488</v>
      </c>
      <c r="L167" s="60" t="s">
        <v>1488</v>
      </c>
      <c r="M167" s="60" t="s">
        <v>1488</v>
      </c>
      <c r="N167" s="60" t="s">
        <v>1488</v>
      </c>
      <c r="O167" s="169">
        <f t="shared" si="2"/>
        <v>0</v>
      </c>
    </row>
    <row r="168" spans="1:15" ht="29" x14ac:dyDescent="0.35">
      <c r="A168" s="133" t="s">
        <v>1699</v>
      </c>
      <c r="B168" s="60"/>
      <c r="C168" s="60" t="e">
        <f>VLOOKUP(B168,Таблица1[#All],2)</f>
        <v>#N/A</v>
      </c>
      <c r="D168" s="60"/>
      <c r="E168" s="60"/>
      <c r="F168" s="60"/>
      <c r="G168" s="60" t="e">
        <f>VLOOKUP(F168,Таблица3[#All],2,FALSE)</f>
        <v>#N/A</v>
      </c>
      <c r="H168" s="60">
        <v>0</v>
      </c>
      <c r="I168" s="60"/>
      <c r="J168" s="60">
        <v>0</v>
      </c>
      <c r="K168" s="60" t="s">
        <v>1488</v>
      </c>
      <c r="L168" s="60" t="s">
        <v>1488</v>
      </c>
      <c r="M168" s="60" t="s">
        <v>1488</v>
      </c>
      <c r="N168" s="60" t="s">
        <v>1488</v>
      </c>
      <c r="O168" s="169">
        <f t="shared" si="2"/>
        <v>0</v>
      </c>
    </row>
    <row r="169" spans="1:15" ht="29" x14ac:dyDescent="0.35">
      <c r="A169" s="133" t="s">
        <v>1700</v>
      </c>
      <c r="B169" s="60"/>
      <c r="C169" s="60" t="e">
        <f>VLOOKUP(B169,Таблица1[#All],2)</f>
        <v>#N/A</v>
      </c>
      <c r="D169" s="60"/>
      <c r="E169" s="60"/>
      <c r="F169" s="60"/>
      <c r="G169" s="60" t="e">
        <f>VLOOKUP(F169,Таблица3[#All],2,FALSE)</f>
        <v>#N/A</v>
      </c>
      <c r="H169" s="60">
        <v>0</v>
      </c>
      <c r="I169" s="60"/>
      <c r="J169" s="60">
        <v>0</v>
      </c>
      <c r="K169" s="60" t="s">
        <v>1488</v>
      </c>
      <c r="L169" s="60" t="s">
        <v>1488</v>
      </c>
      <c r="M169" s="60" t="s">
        <v>1488</v>
      </c>
      <c r="N169" s="60" t="s">
        <v>1488</v>
      </c>
      <c r="O169" s="169">
        <f t="shared" si="2"/>
        <v>0</v>
      </c>
    </row>
    <row r="170" spans="1:15" ht="29" x14ac:dyDescent="0.35">
      <c r="A170" s="133" t="s">
        <v>1701</v>
      </c>
      <c r="B170" s="60"/>
      <c r="C170" s="60" t="e">
        <f>VLOOKUP(B170,Таблица1[#All],2)</f>
        <v>#N/A</v>
      </c>
      <c r="D170" s="60"/>
      <c r="E170" s="60"/>
      <c r="F170" s="60"/>
      <c r="G170" s="60" t="e">
        <f>VLOOKUP(F170,Таблица3[#All],2,FALSE)</f>
        <v>#N/A</v>
      </c>
      <c r="H170" s="60">
        <v>0</v>
      </c>
      <c r="I170" s="60"/>
      <c r="J170" s="60">
        <v>0</v>
      </c>
      <c r="K170" s="60" t="s">
        <v>1488</v>
      </c>
      <c r="L170" s="60" t="s">
        <v>1488</v>
      </c>
      <c r="M170" s="60" t="s">
        <v>1488</v>
      </c>
      <c r="N170" s="60" t="s">
        <v>1488</v>
      </c>
      <c r="O170" s="169">
        <f t="shared" si="2"/>
        <v>0</v>
      </c>
    </row>
    <row r="171" spans="1:15" ht="29" x14ac:dyDescent="0.35">
      <c r="A171" s="133" t="s">
        <v>1702</v>
      </c>
      <c r="B171" s="60"/>
      <c r="C171" s="60" t="e">
        <f>VLOOKUP(B171,Таблица1[#All],2)</f>
        <v>#N/A</v>
      </c>
      <c r="D171" s="60"/>
      <c r="E171" s="60"/>
      <c r="F171" s="60"/>
      <c r="G171" s="60" t="e">
        <f>VLOOKUP(F171,Таблица3[#All],2,FALSE)</f>
        <v>#N/A</v>
      </c>
      <c r="H171" s="60">
        <v>0</v>
      </c>
      <c r="I171" s="60"/>
      <c r="J171" s="60">
        <v>0</v>
      </c>
      <c r="K171" s="60" t="s">
        <v>1488</v>
      </c>
      <c r="L171" s="60" t="s">
        <v>1488</v>
      </c>
      <c r="M171" s="60" t="s">
        <v>1488</v>
      </c>
      <c r="N171" s="60" t="s">
        <v>1488</v>
      </c>
      <c r="O171" s="169">
        <f t="shared" si="2"/>
        <v>0</v>
      </c>
    </row>
    <row r="172" spans="1:15" ht="29" x14ac:dyDescent="0.35">
      <c r="A172" s="133" t="s">
        <v>1703</v>
      </c>
      <c r="B172" s="60"/>
      <c r="C172" s="60" t="e">
        <f>VLOOKUP(B172,Таблица1[#All],2)</f>
        <v>#N/A</v>
      </c>
      <c r="D172" s="60"/>
      <c r="E172" s="60"/>
      <c r="F172" s="60"/>
      <c r="G172" s="60" t="e">
        <f>VLOOKUP(F172,Таблица3[#All],2,FALSE)</f>
        <v>#N/A</v>
      </c>
      <c r="H172" s="60">
        <v>0</v>
      </c>
      <c r="I172" s="60"/>
      <c r="J172" s="60">
        <v>0</v>
      </c>
      <c r="K172" s="60" t="s">
        <v>1488</v>
      </c>
      <c r="L172" s="60" t="s">
        <v>1488</v>
      </c>
      <c r="M172" s="60" t="s">
        <v>1488</v>
      </c>
      <c r="N172" s="60" t="s">
        <v>1488</v>
      </c>
      <c r="O172" s="169">
        <f t="shared" si="2"/>
        <v>0</v>
      </c>
    </row>
    <row r="173" spans="1:15" ht="29" x14ac:dyDescent="0.35">
      <c r="A173" s="133" t="s">
        <v>1704</v>
      </c>
      <c r="B173" s="60"/>
      <c r="C173" s="60" t="e">
        <f>VLOOKUP(B173,Таблица1[#All],2)</f>
        <v>#N/A</v>
      </c>
      <c r="D173" s="60"/>
      <c r="E173" s="60"/>
      <c r="F173" s="60"/>
      <c r="G173" s="60" t="e">
        <f>VLOOKUP(F173,Таблица3[#All],2,FALSE)</f>
        <v>#N/A</v>
      </c>
      <c r="H173" s="60">
        <v>0</v>
      </c>
      <c r="I173" s="60"/>
      <c r="J173" s="60">
        <v>0</v>
      </c>
      <c r="K173" s="60" t="s">
        <v>1488</v>
      </c>
      <c r="L173" s="60" t="s">
        <v>1488</v>
      </c>
      <c r="M173" s="60" t="s">
        <v>1488</v>
      </c>
      <c r="N173" s="60" t="s">
        <v>1488</v>
      </c>
      <c r="O173" s="169">
        <f t="shared" si="2"/>
        <v>0</v>
      </c>
    </row>
    <row r="174" spans="1:15" ht="29" x14ac:dyDescent="0.35">
      <c r="A174" s="133" t="s">
        <v>1705</v>
      </c>
      <c r="B174" s="60"/>
      <c r="C174" s="60" t="e">
        <f>VLOOKUP(B174,Таблица1[#All],2)</f>
        <v>#N/A</v>
      </c>
      <c r="D174" s="60"/>
      <c r="E174" s="60"/>
      <c r="F174" s="60"/>
      <c r="G174" s="60" t="e">
        <f>VLOOKUP(F174,Таблица3[#All],2,FALSE)</f>
        <v>#N/A</v>
      </c>
      <c r="H174" s="60">
        <v>0</v>
      </c>
      <c r="I174" s="60"/>
      <c r="J174" s="60">
        <v>0</v>
      </c>
      <c r="K174" s="60" t="s">
        <v>1488</v>
      </c>
      <c r="L174" s="60" t="s">
        <v>1488</v>
      </c>
      <c r="M174" s="60" t="s">
        <v>1488</v>
      </c>
      <c r="N174" s="60" t="s">
        <v>1488</v>
      </c>
      <c r="O174" s="169">
        <f t="shared" si="2"/>
        <v>0</v>
      </c>
    </row>
    <row r="175" spans="1:15" ht="29" x14ac:dyDescent="0.35">
      <c r="A175" s="133" t="s">
        <v>1706</v>
      </c>
      <c r="B175" s="60"/>
      <c r="C175" s="60" t="e">
        <f>VLOOKUP(B175,Таблица1[#All],2)</f>
        <v>#N/A</v>
      </c>
      <c r="D175" s="60"/>
      <c r="E175" s="60"/>
      <c r="F175" s="60"/>
      <c r="G175" s="60" t="e">
        <f>VLOOKUP(F175,Таблица3[#All],2,FALSE)</f>
        <v>#N/A</v>
      </c>
      <c r="H175" s="60">
        <v>0</v>
      </c>
      <c r="I175" s="60"/>
      <c r="J175" s="60">
        <v>0</v>
      </c>
      <c r="K175" s="60" t="s">
        <v>1488</v>
      </c>
      <c r="L175" s="60" t="s">
        <v>1488</v>
      </c>
      <c r="M175" s="60" t="s">
        <v>1488</v>
      </c>
      <c r="N175" s="60" t="s">
        <v>1488</v>
      </c>
      <c r="O175" s="169">
        <f t="shared" si="2"/>
        <v>0</v>
      </c>
    </row>
    <row r="176" spans="1:15" ht="29" x14ac:dyDescent="0.35">
      <c r="A176" s="133" t="s">
        <v>1707</v>
      </c>
      <c r="B176" s="60"/>
      <c r="C176" s="60" t="e">
        <f>VLOOKUP(B176,Таблица1[#All],2)</f>
        <v>#N/A</v>
      </c>
      <c r="D176" s="60"/>
      <c r="E176" s="60"/>
      <c r="F176" s="60"/>
      <c r="G176" s="60" t="e">
        <f>VLOOKUP(F176,Таблица3[#All],2,FALSE)</f>
        <v>#N/A</v>
      </c>
      <c r="H176" s="60">
        <v>0</v>
      </c>
      <c r="I176" s="60"/>
      <c r="J176" s="60">
        <v>0</v>
      </c>
      <c r="K176" s="60" t="s">
        <v>1488</v>
      </c>
      <c r="L176" s="60" t="s">
        <v>1488</v>
      </c>
      <c r="M176" s="60" t="s">
        <v>1488</v>
      </c>
      <c r="N176" s="60" t="s">
        <v>1488</v>
      </c>
      <c r="O176" s="169">
        <f t="shared" si="2"/>
        <v>0</v>
      </c>
    </row>
    <row r="177" spans="1:15" ht="29" x14ac:dyDescent="0.35">
      <c r="A177" s="133" t="s">
        <v>1708</v>
      </c>
      <c r="B177" s="60"/>
      <c r="C177" s="60" t="e">
        <f>VLOOKUP(B177,Таблица1[#All],2)</f>
        <v>#N/A</v>
      </c>
      <c r="D177" s="60"/>
      <c r="E177" s="60"/>
      <c r="F177" s="60"/>
      <c r="G177" s="60" t="e">
        <f>VLOOKUP(F177,Таблица3[#All],2,FALSE)</f>
        <v>#N/A</v>
      </c>
      <c r="H177" s="60">
        <v>0</v>
      </c>
      <c r="I177" s="60"/>
      <c r="J177" s="60">
        <v>0</v>
      </c>
      <c r="K177" s="60" t="s">
        <v>1488</v>
      </c>
      <c r="L177" s="60" t="s">
        <v>1488</v>
      </c>
      <c r="M177" s="60" t="s">
        <v>1488</v>
      </c>
      <c r="N177" s="60" t="s">
        <v>1488</v>
      </c>
      <c r="O177" s="169">
        <f t="shared" si="2"/>
        <v>0</v>
      </c>
    </row>
    <row r="178" spans="1:15" ht="29" x14ac:dyDescent="0.35">
      <c r="A178" s="133" t="s">
        <v>1709</v>
      </c>
      <c r="B178" s="60"/>
      <c r="C178" s="60" t="e">
        <f>VLOOKUP(B178,Таблица1[#All],2)</f>
        <v>#N/A</v>
      </c>
      <c r="D178" s="60"/>
      <c r="E178" s="60"/>
      <c r="F178" s="60"/>
      <c r="G178" s="60" t="e">
        <f>VLOOKUP(F178,Таблица3[#All],2,FALSE)</f>
        <v>#N/A</v>
      </c>
      <c r="H178" s="60">
        <v>0</v>
      </c>
      <c r="I178" s="60"/>
      <c r="J178" s="60">
        <v>0</v>
      </c>
      <c r="K178" s="60" t="s">
        <v>1488</v>
      </c>
      <c r="L178" s="60" t="s">
        <v>1488</v>
      </c>
      <c r="M178" s="60" t="s">
        <v>1488</v>
      </c>
      <c r="N178" s="60" t="s">
        <v>1488</v>
      </c>
      <c r="O178" s="169">
        <f t="shared" si="2"/>
        <v>0</v>
      </c>
    </row>
    <row r="179" spans="1:15" ht="29" x14ac:dyDescent="0.35">
      <c r="A179" s="133" t="s">
        <v>1710</v>
      </c>
      <c r="B179" s="60"/>
      <c r="C179" s="60" t="e">
        <f>VLOOKUP(B179,Таблица1[#All],2)</f>
        <v>#N/A</v>
      </c>
      <c r="D179" s="60"/>
      <c r="E179" s="60"/>
      <c r="F179" s="60"/>
      <c r="G179" s="60" t="e">
        <f>VLOOKUP(F179,Таблица3[#All],2,FALSE)</f>
        <v>#N/A</v>
      </c>
      <c r="H179" s="60">
        <v>0</v>
      </c>
      <c r="I179" s="60"/>
      <c r="J179" s="60">
        <v>0</v>
      </c>
      <c r="K179" s="60" t="s">
        <v>1488</v>
      </c>
      <c r="L179" s="60" t="s">
        <v>1488</v>
      </c>
      <c r="M179" s="60" t="s">
        <v>1488</v>
      </c>
      <c r="N179" s="60" t="s">
        <v>1488</v>
      </c>
      <c r="O179" s="169">
        <f t="shared" si="2"/>
        <v>0</v>
      </c>
    </row>
    <row r="180" spans="1:15" ht="29" x14ac:dyDescent="0.35">
      <c r="A180" s="133" t="s">
        <v>1711</v>
      </c>
      <c r="B180" s="60"/>
      <c r="C180" s="60" t="e">
        <f>VLOOKUP(B180,Таблица1[#All],2)</f>
        <v>#N/A</v>
      </c>
      <c r="D180" s="60"/>
      <c r="E180" s="60"/>
      <c r="F180" s="60"/>
      <c r="G180" s="60" t="e">
        <f>VLOOKUP(F180,Таблица3[#All],2,FALSE)</f>
        <v>#N/A</v>
      </c>
      <c r="H180" s="60">
        <v>0</v>
      </c>
      <c r="I180" s="60"/>
      <c r="J180" s="60">
        <v>0</v>
      </c>
      <c r="K180" s="60" t="s">
        <v>1488</v>
      </c>
      <c r="L180" s="60" t="s">
        <v>1488</v>
      </c>
      <c r="M180" s="60" t="s">
        <v>1488</v>
      </c>
      <c r="N180" s="60" t="s">
        <v>1488</v>
      </c>
      <c r="O180" s="169">
        <f t="shared" si="2"/>
        <v>0</v>
      </c>
    </row>
    <row r="181" spans="1:15" ht="29" x14ac:dyDescent="0.35">
      <c r="A181" s="133" t="s">
        <v>1712</v>
      </c>
      <c r="B181" s="60"/>
      <c r="C181" s="60" t="e">
        <f>VLOOKUP(B181,Таблица1[#All],2)</f>
        <v>#N/A</v>
      </c>
      <c r="D181" s="60"/>
      <c r="E181" s="60"/>
      <c r="F181" s="60"/>
      <c r="G181" s="60" t="e">
        <f>VLOOKUP(F181,Таблица3[#All],2,FALSE)</f>
        <v>#N/A</v>
      </c>
      <c r="H181" s="60">
        <v>0</v>
      </c>
      <c r="I181" s="60"/>
      <c r="J181" s="60">
        <v>0</v>
      </c>
      <c r="K181" s="60" t="s">
        <v>1488</v>
      </c>
      <c r="L181" s="60" t="s">
        <v>1488</v>
      </c>
      <c r="M181" s="60" t="s">
        <v>1488</v>
      </c>
      <c r="N181" s="60" t="s">
        <v>1488</v>
      </c>
      <c r="O181" s="169">
        <f t="shared" si="2"/>
        <v>0</v>
      </c>
    </row>
    <row r="182" spans="1:15" ht="29" x14ac:dyDescent="0.35">
      <c r="A182" s="133" t="s">
        <v>1713</v>
      </c>
      <c r="B182" s="60"/>
      <c r="C182" s="60" t="e">
        <f>VLOOKUP(B182,Таблица1[#All],2)</f>
        <v>#N/A</v>
      </c>
      <c r="D182" s="60"/>
      <c r="E182" s="60"/>
      <c r="F182" s="60"/>
      <c r="G182" s="60" t="e">
        <f>VLOOKUP(F182,Таблица3[#All],2,FALSE)</f>
        <v>#N/A</v>
      </c>
      <c r="H182" s="60">
        <v>0</v>
      </c>
      <c r="I182" s="60"/>
      <c r="J182" s="60">
        <v>0</v>
      </c>
      <c r="K182" s="60" t="s">
        <v>1488</v>
      </c>
      <c r="L182" s="60" t="s">
        <v>1488</v>
      </c>
      <c r="M182" s="60" t="s">
        <v>1488</v>
      </c>
      <c r="N182" s="60" t="s">
        <v>1488</v>
      </c>
      <c r="O182" s="169">
        <f t="shared" si="2"/>
        <v>0</v>
      </c>
    </row>
    <row r="183" spans="1:15" ht="29" x14ac:dyDescent="0.35">
      <c r="A183" s="133" t="s">
        <v>1714</v>
      </c>
      <c r="B183" s="60"/>
      <c r="C183" s="60" t="e">
        <f>VLOOKUP(B183,Таблица1[#All],2)</f>
        <v>#N/A</v>
      </c>
      <c r="D183" s="60"/>
      <c r="E183" s="60"/>
      <c r="F183" s="60"/>
      <c r="G183" s="60" t="e">
        <f>VLOOKUP(F183,Таблица3[#All],2,FALSE)</f>
        <v>#N/A</v>
      </c>
      <c r="H183" s="60">
        <v>0</v>
      </c>
      <c r="I183" s="60"/>
      <c r="J183" s="60">
        <v>0</v>
      </c>
      <c r="K183" s="60" t="s">
        <v>1488</v>
      </c>
      <c r="L183" s="60" t="s">
        <v>1488</v>
      </c>
      <c r="M183" s="60" t="s">
        <v>1488</v>
      </c>
      <c r="N183" s="60" t="s">
        <v>1488</v>
      </c>
      <c r="O183" s="169">
        <f t="shared" si="2"/>
        <v>0</v>
      </c>
    </row>
    <row r="184" spans="1:15" ht="29" x14ac:dyDescent="0.35">
      <c r="A184" s="133" t="s">
        <v>1715</v>
      </c>
      <c r="B184" s="60"/>
      <c r="C184" s="60" t="e">
        <f>VLOOKUP(B184,Таблица1[#All],2)</f>
        <v>#N/A</v>
      </c>
      <c r="D184" s="60"/>
      <c r="E184" s="60"/>
      <c r="F184" s="60"/>
      <c r="G184" s="60" t="e">
        <f>VLOOKUP(F184,Таблица3[#All],2,FALSE)</f>
        <v>#N/A</v>
      </c>
      <c r="H184" s="60">
        <v>0</v>
      </c>
      <c r="I184" s="60"/>
      <c r="J184" s="60">
        <v>0</v>
      </c>
      <c r="K184" s="60" t="s">
        <v>1488</v>
      </c>
      <c r="L184" s="60" t="s">
        <v>1488</v>
      </c>
      <c r="M184" s="60" t="s">
        <v>1488</v>
      </c>
      <c r="N184" s="60" t="s">
        <v>1488</v>
      </c>
      <c r="O184" s="169">
        <f t="shared" si="2"/>
        <v>0</v>
      </c>
    </row>
    <row r="185" spans="1:15" ht="29" x14ac:dyDescent="0.35">
      <c r="A185" s="133" t="s">
        <v>1716</v>
      </c>
      <c r="B185" s="60"/>
      <c r="C185" s="60" t="e">
        <f>VLOOKUP(B185,Таблица1[#All],2)</f>
        <v>#N/A</v>
      </c>
      <c r="D185" s="60"/>
      <c r="E185" s="60"/>
      <c r="F185" s="60"/>
      <c r="G185" s="60" t="e">
        <f>VLOOKUP(F185,Таблица3[#All],2,FALSE)</f>
        <v>#N/A</v>
      </c>
      <c r="H185" s="60">
        <v>0</v>
      </c>
      <c r="I185" s="60"/>
      <c r="J185" s="60">
        <v>0</v>
      </c>
      <c r="K185" s="60" t="s">
        <v>1488</v>
      </c>
      <c r="L185" s="60" t="s">
        <v>1488</v>
      </c>
      <c r="M185" s="60" t="s">
        <v>1488</v>
      </c>
      <c r="N185" s="60" t="s">
        <v>1488</v>
      </c>
      <c r="O185" s="169">
        <f t="shared" si="2"/>
        <v>0</v>
      </c>
    </row>
    <row r="186" spans="1:15" ht="29" x14ac:dyDescent="0.35">
      <c r="A186" s="133" t="s">
        <v>1717</v>
      </c>
      <c r="B186" s="60"/>
      <c r="C186" s="60" t="e">
        <f>VLOOKUP(B186,Таблица1[#All],2)</f>
        <v>#N/A</v>
      </c>
      <c r="D186" s="60"/>
      <c r="E186" s="60"/>
      <c r="F186" s="60"/>
      <c r="G186" s="60" t="e">
        <f>VLOOKUP(F186,Таблица3[#All],2,FALSE)</f>
        <v>#N/A</v>
      </c>
      <c r="H186" s="60">
        <v>0</v>
      </c>
      <c r="I186" s="60"/>
      <c r="J186" s="60">
        <v>0</v>
      </c>
      <c r="K186" s="60" t="s">
        <v>1488</v>
      </c>
      <c r="L186" s="60" t="s">
        <v>1488</v>
      </c>
      <c r="M186" s="60" t="s">
        <v>1488</v>
      </c>
      <c r="N186" s="60" t="s">
        <v>1488</v>
      </c>
      <c r="O186" s="169">
        <f t="shared" si="2"/>
        <v>0</v>
      </c>
    </row>
    <row r="187" spans="1:15" ht="29" x14ac:dyDescent="0.35">
      <c r="A187" s="133" t="s">
        <v>1718</v>
      </c>
      <c r="B187" s="60"/>
      <c r="C187" s="60" t="e">
        <f>VLOOKUP(B187,Таблица1[#All],2)</f>
        <v>#N/A</v>
      </c>
      <c r="D187" s="60"/>
      <c r="E187" s="60"/>
      <c r="F187" s="60"/>
      <c r="G187" s="60" t="e">
        <f>VLOOKUP(F187,Таблица3[#All],2,FALSE)</f>
        <v>#N/A</v>
      </c>
      <c r="H187" s="60">
        <v>0</v>
      </c>
      <c r="I187" s="60"/>
      <c r="J187" s="60">
        <v>0</v>
      </c>
      <c r="K187" s="60" t="s">
        <v>1488</v>
      </c>
      <c r="L187" s="60" t="s">
        <v>1488</v>
      </c>
      <c r="M187" s="60" t="s">
        <v>1488</v>
      </c>
      <c r="N187" s="60" t="s">
        <v>1488</v>
      </c>
      <c r="O187" s="169">
        <f t="shared" si="2"/>
        <v>0</v>
      </c>
    </row>
    <row r="188" spans="1:15" ht="29" x14ac:dyDescent="0.35">
      <c r="A188" s="133" t="s">
        <v>1719</v>
      </c>
      <c r="B188" s="60"/>
      <c r="C188" s="60" t="e">
        <f>VLOOKUP(B188,Таблица1[#All],2)</f>
        <v>#N/A</v>
      </c>
      <c r="D188" s="60"/>
      <c r="E188" s="60"/>
      <c r="F188" s="60"/>
      <c r="G188" s="60" t="e">
        <f>VLOOKUP(F188,Таблица3[#All],2,FALSE)</f>
        <v>#N/A</v>
      </c>
      <c r="H188" s="60">
        <v>0</v>
      </c>
      <c r="I188" s="60"/>
      <c r="J188" s="60">
        <v>0</v>
      </c>
      <c r="K188" s="60" t="s">
        <v>1488</v>
      </c>
      <c r="L188" s="60" t="s">
        <v>1488</v>
      </c>
      <c r="M188" s="60" t="s">
        <v>1488</v>
      </c>
      <c r="N188" s="60" t="s">
        <v>1488</v>
      </c>
      <c r="O188" s="169">
        <f t="shared" si="2"/>
        <v>0</v>
      </c>
    </row>
    <row r="189" spans="1:15" ht="29" x14ac:dyDescent="0.35">
      <c r="A189" s="133" t="s">
        <v>1720</v>
      </c>
      <c r="B189" s="60"/>
      <c r="C189" s="60" t="e">
        <f>VLOOKUP(B189,Таблица1[#All],2)</f>
        <v>#N/A</v>
      </c>
      <c r="D189" s="60"/>
      <c r="E189" s="60"/>
      <c r="F189" s="60"/>
      <c r="G189" s="60" t="e">
        <f>VLOOKUP(F189,Таблица3[#All],2,FALSE)</f>
        <v>#N/A</v>
      </c>
      <c r="H189" s="60">
        <v>0</v>
      </c>
      <c r="I189" s="60"/>
      <c r="J189" s="60">
        <v>0</v>
      </c>
      <c r="K189" s="60" t="s">
        <v>1488</v>
      </c>
      <c r="L189" s="60" t="s">
        <v>1488</v>
      </c>
      <c r="M189" s="60" t="s">
        <v>1488</v>
      </c>
      <c r="N189" s="60" t="s">
        <v>1488</v>
      </c>
      <c r="O189" s="169">
        <f t="shared" si="2"/>
        <v>0</v>
      </c>
    </row>
    <row r="190" spans="1:15" ht="29" x14ac:dyDescent="0.35">
      <c r="A190" s="133" t="s">
        <v>1721</v>
      </c>
      <c r="B190" s="60"/>
      <c r="C190" s="60" t="e">
        <f>VLOOKUP(B190,Таблица1[#All],2)</f>
        <v>#N/A</v>
      </c>
      <c r="D190" s="60"/>
      <c r="E190" s="60"/>
      <c r="F190" s="60"/>
      <c r="G190" s="60" t="e">
        <f>VLOOKUP(F190,Таблица3[#All],2,FALSE)</f>
        <v>#N/A</v>
      </c>
      <c r="H190" s="60">
        <v>0</v>
      </c>
      <c r="I190" s="60"/>
      <c r="J190" s="60">
        <v>0</v>
      </c>
      <c r="K190" s="60" t="s">
        <v>1488</v>
      </c>
      <c r="L190" s="60" t="s">
        <v>1488</v>
      </c>
      <c r="M190" s="60" t="s">
        <v>1488</v>
      </c>
      <c r="N190" s="60" t="s">
        <v>1488</v>
      </c>
      <c r="O190" s="169">
        <f t="shared" si="2"/>
        <v>0</v>
      </c>
    </row>
    <row r="191" spans="1:15" ht="29" x14ac:dyDescent="0.35">
      <c r="A191" s="133" t="s">
        <v>1722</v>
      </c>
      <c r="B191" s="60"/>
      <c r="C191" s="60" t="e">
        <f>VLOOKUP(B191,Таблица1[#All],2)</f>
        <v>#N/A</v>
      </c>
      <c r="D191" s="60"/>
      <c r="E191" s="60"/>
      <c r="F191" s="60"/>
      <c r="G191" s="60" t="e">
        <f>VLOOKUP(F191,Таблица3[#All],2,FALSE)</f>
        <v>#N/A</v>
      </c>
      <c r="H191" s="60">
        <v>0</v>
      </c>
      <c r="I191" s="60"/>
      <c r="J191" s="60">
        <v>0</v>
      </c>
      <c r="K191" s="60" t="s">
        <v>1488</v>
      </c>
      <c r="L191" s="60" t="s">
        <v>1488</v>
      </c>
      <c r="M191" s="60" t="s">
        <v>1488</v>
      </c>
      <c r="N191" s="60" t="s">
        <v>1488</v>
      </c>
      <c r="O191" s="169">
        <f t="shared" si="2"/>
        <v>0</v>
      </c>
    </row>
    <row r="192" spans="1:15" ht="29" x14ac:dyDescent="0.35">
      <c r="A192" s="133" t="s">
        <v>1723</v>
      </c>
      <c r="B192" s="60"/>
      <c r="C192" s="60" t="e">
        <f>VLOOKUP(B192,Таблица1[#All],2)</f>
        <v>#N/A</v>
      </c>
      <c r="D192" s="60"/>
      <c r="E192" s="60"/>
      <c r="F192" s="60"/>
      <c r="G192" s="60" t="e">
        <f>VLOOKUP(F192,Таблица3[#All],2,FALSE)</f>
        <v>#N/A</v>
      </c>
      <c r="H192" s="60">
        <v>0</v>
      </c>
      <c r="I192" s="60"/>
      <c r="J192" s="60">
        <v>0</v>
      </c>
      <c r="K192" s="60" t="s">
        <v>1488</v>
      </c>
      <c r="L192" s="60" t="s">
        <v>1488</v>
      </c>
      <c r="M192" s="60" t="s">
        <v>1488</v>
      </c>
      <c r="N192" s="60" t="s">
        <v>1488</v>
      </c>
      <c r="O192" s="169">
        <f t="shared" si="2"/>
        <v>0</v>
      </c>
    </row>
    <row r="193" spans="1:15" ht="29" x14ac:dyDescent="0.35">
      <c r="A193" s="133" t="s">
        <v>1724</v>
      </c>
      <c r="B193" s="60"/>
      <c r="C193" s="60" t="e">
        <f>VLOOKUP(B193,Таблица1[#All],2)</f>
        <v>#N/A</v>
      </c>
      <c r="D193" s="60"/>
      <c r="E193" s="60"/>
      <c r="F193" s="60"/>
      <c r="G193" s="60" t="e">
        <f>VLOOKUP(F193,Таблица3[#All],2,FALSE)</f>
        <v>#N/A</v>
      </c>
      <c r="H193" s="60">
        <v>0</v>
      </c>
      <c r="I193" s="60"/>
      <c r="J193" s="60">
        <v>0</v>
      </c>
      <c r="K193" s="60" t="s">
        <v>1488</v>
      </c>
      <c r="L193" s="60" t="s">
        <v>1488</v>
      </c>
      <c r="M193" s="60" t="s">
        <v>1488</v>
      </c>
      <c r="N193" s="60" t="s">
        <v>1488</v>
      </c>
      <c r="O193" s="169">
        <f t="shared" si="2"/>
        <v>0</v>
      </c>
    </row>
    <row r="194" spans="1:15" ht="29" x14ac:dyDescent="0.35">
      <c r="A194" s="133" t="s">
        <v>1725</v>
      </c>
      <c r="B194" s="60"/>
      <c r="C194" s="60" t="e">
        <f>VLOOKUP(B194,Таблица1[#All],2)</f>
        <v>#N/A</v>
      </c>
      <c r="D194" s="60"/>
      <c r="E194" s="60"/>
      <c r="F194" s="60"/>
      <c r="G194" s="60" t="e">
        <f>VLOOKUP(F194,Таблица3[#All],2,FALSE)</f>
        <v>#N/A</v>
      </c>
      <c r="H194" s="60">
        <v>0</v>
      </c>
      <c r="I194" s="60"/>
      <c r="J194" s="60">
        <v>0</v>
      </c>
      <c r="K194" s="60" t="s">
        <v>1488</v>
      </c>
      <c r="L194" s="60" t="s">
        <v>1488</v>
      </c>
      <c r="M194" s="60" t="s">
        <v>1488</v>
      </c>
      <c r="N194" s="60" t="s">
        <v>1488</v>
      </c>
      <c r="O194" s="169">
        <f t="shared" si="2"/>
        <v>0</v>
      </c>
    </row>
    <row r="195" spans="1:15" ht="29" x14ac:dyDescent="0.35">
      <c r="A195" s="133" t="s">
        <v>1726</v>
      </c>
      <c r="B195" s="60"/>
      <c r="C195" s="60" t="e">
        <f>VLOOKUP(B195,Таблица1[#All],2)</f>
        <v>#N/A</v>
      </c>
      <c r="D195" s="60"/>
      <c r="E195" s="60"/>
      <c r="F195" s="60"/>
      <c r="G195" s="60" t="e">
        <f>VLOOKUP(F195,Таблица3[#All],2,FALSE)</f>
        <v>#N/A</v>
      </c>
      <c r="H195" s="60">
        <v>0</v>
      </c>
      <c r="I195" s="60"/>
      <c r="J195" s="60">
        <v>0</v>
      </c>
      <c r="K195" s="60" t="s">
        <v>1488</v>
      </c>
      <c r="L195" s="60" t="s">
        <v>1488</v>
      </c>
      <c r="M195" s="60" t="s">
        <v>1488</v>
      </c>
      <c r="N195" s="60" t="s">
        <v>1488</v>
      </c>
      <c r="O195" s="169">
        <f t="shared" ref="O195:O258" si="3">$S$10*I195*(IF(K195="Да",1,0)*$S$11+IF(L195="Да",1,0)*$S$12+IF(M195="Да",1,0)*$S$13+IF(N195="Да",1,0)*$S$14)*J195*IF($P$2="Да",0.5,1)+$S$10*H195*(IF(K195="Да",1,0)*$S$11+IF(L195="Да",1,0)*$S$12+IF(M195="Да",1,0)*$S$13+IF(N195="Да",1,0)*$S$14)*IF($P$2="Да",0.5,1)</f>
        <v>0</v>
      </c>
    </row>
    <row r="196" spans="1:15" ht="29" x14ac:dyDescent="0.35">
      <c r="A196" s="133" t="s">
        <v>1727</v>
      </c>
      <c r="B196" s="60"/>
      <c r="C196" s="60" t="e">
        <f>VLOOKUP(B196,Таблица1[#All],2)</f>
        <v>#N/A</v>
      </c>
      <c r="D196" s="60"/>
      <c r="E196" s="60"/>
      <c r="F196" s="60"/>
      <c r="G196" s="60" t="e">
        <f>VLOOKUP(F196,Таблица3[#All],2,FALSE)</f>
        <v>#N/A</v>
      </c>
      <c r="H196" s="60">
        <v>0</v>
      </c>
      <c r="I196" s="60"/>
      <c r="J196" s="60">
        <v>0</v>
      </c>
      <c r="K196" s="60" t="s">
        <v>1488</v>
      </c>
      <c r="L196" s="60" t="s">
        <v>1488</v>
      </c>
      <c r="M196" s="60" t="s">
        <v>1488</v>
      </c>
      <c r="N196" s="60" t="s">
        <v>1488</v>
      </c>
      <c r="O196" s="169">
        <f t="shared" si="3"/>
        <v>0</v>
      </c>
    </row>
    <row r="197" spans="1:15" ht="29" x14ac:dyDescent="0.35">
      <c r="A197" s="133" t="s">
        <v>1728</v>
      </c>
      <c r="B197" s="60"/>
      <c r="C197" s="60" t="e">
        <f>VLOOKUP(B197,Таблица1[#All],2)</f>
        <v>#N/A</v>
      </c>
      <c r="D197" s="60"/>
      <c r="E197" s="60"/>
      <c r="F197" s="60"/>
      <c r="G197" s="60" t="e">
        <f>VLOOKUP(F197,Таблица3[#All],2,FALSE)</f>
        <v>#N/A</v>
      </c>
      <c r="H197" s="60">
        <v>0</v>
      </c>
      <c r="I197" s="60"/>
      <c r="J197" s="60">
        <v>0</v>
      </c>
      <c r="K197" s="60" t="s">
        <v>1488</v>
      </c>
      <c r="L197" s="60" t="s">
        <v>1488</v>
      </c>
      <c r="M197" s="60" t="s">
        <v>1488</v>
      </c>
      <c r="N197" s="60" t="s">
        <v>1488</v>
      </c>
      <c r="O197" s="169">
        <f t="shared" si="3"/>
        <v>0</v>
      </c>
    </row>
    <row r="198" spans="1:15" ht="29" x14ac:dyDescent="0.35">
      <c r="A198" s="133" t="s">
        <v>1729</v>
      </c>
      <c r="B198" s="60"/>
      <c r="C198" s="60" t="e">
        <f>VLOOKUP(B198,Таблица1[#All],2)</f>
        <v>#N/A</v>
      </c>
      <c r="D198" s="60"/>
      <c r="E198" s="60"/>
      <c r="F198" s="60"/>
      <c r="G198" s="60" t="e">
        <f>VLOOKUP(F198,Таблица3[#All],2,FALSE)</f>
        <v>#N/A</v>
      </c>
      <c r="H198" s="60">
        <v>0</v>
      </c>
      <c r="I198" s="60"/>
      <c r="J198" s="60">
        <v>0</v>
      </c>
      <c r="K198" s="60" t="s">
        <v>1488</v>
      </c>
      <c r="L198" s="60" t="s">
        <v>1488</v>
      </c>
      <c r="M198" s="60" t="s">
        <v>1488</v>
      </c>
      <c r="N198" s="60" t="s">
        <v>1488</v>
      </c>
      <c r="O198" s="169">
        <f t="shared" si="3"/>
        <v>0</v>
      </c>
    </row>
    <row r="199" spans="1:15" ht="29" x14ac:dyDescent="0.35">
      <c r="A199" s="133" t="s">
        <v>1730</v>
      </c>
      <c r="B199" s="60"/>
      <c r="C199" s="60" t="e">
        <f>VLOOKUP(B199,Таблица1[#All],2)</f>
        <v>#N/A</v>
      </c>
      <c r="D199" s="60"/>
      <c r="E199" s="60"/>
      <c r="F199" s="60"/>
      <c r="G199" s="60" t="e">
        <f>VLOOKUP(F199,Таблица3[#All],2,FALSE)</f>
        <v>#N/A</v>
      </c>
      <c r="H199" s="60">
        <v>0</v>
      </c>
      <c r="I199" s="60"/>
      <c r="J199" s="60">
        <v>0</v>
      </c>
      <c r="K199" s="60" t="s">
        <v>1488</v>
      </c>
      <c r="L199" s="60" t="s">
        <v>1488</v>
      </c>
      <c r="M199" s="60" t="s">
        <v>1488</v>
      </c>
      <c r="N199" s="60" t="s">
        <v>1488</v>
      </c>
      <c r="O199" s="169">
        <f t="shared" si="3"/>
        <v>0</v>
      </c>
    </row>
    <row r="200" spans="1:15" ht="29" x14ac:dyDescent="0.35">
      <c r="A200" s="133" t="s">
        <v>1731</v>
      </c>
      <c r="B200" s="60"/>
      <c r="C200" s="60" t="e">
        <f>VLOOKUP(B200,Таблица1[#All],2)</f>
        <v>#N/A</v>
      </c>
      <c r="D200" s="60"/>
      <c r="E200" s="60"/>
      <c r="F200" s="60"/>
      <c r="G200" s="60" t="e">
        <f>VLOOKUP(F200,Таблица3[#All],2,FALSE)</f>
        <v>#N/A</v>
      </c>
      <c r="H200" s="60">
        <v>0</v>
      </c>
      <c r="I200" s="60"/>
      <c r="J200" s="60">
        <v>0</v>
      </c>
      <c r="K200" s="60" t="s">
        <v>1488</v>
      </c>
      <c r="L200" s="60" t="s">
        <v>1488</v>
      </c>
      <c r="M200" s="60" t="s">
        <v>1488</v>
      </c>
      <c r="N200" s="60" t="s">
        <v>1488</v>
      </c>
      <c r="O200" s="169">
        <f t="shared" si="3"/>
        <v>0</v>
      </c>
    </row>
    <row r="201" spans="1:15" ht="29" x14ac:dyDescent="0.35">
      <c r="A201" s="133" t="s">
        <v>1732</v>
      </c>
      <c r="B201" s="60"/>
      <c r="C201" s="60" t="e">
        <f>VLOOKUP(B201,Таблица1[#All],2)</f>
        <v>#N/A</v>
      </c>
      <c r="D201" s="60"/>
      <c r="E201" s="60"/>
      <c r="F201" s="60"/>
      <c r="G201" s="60" t="e">
        <f>VLOOKUP(F201,Таблица3[#All],2,FALSE)</f>
        <v>#N/A</v>
      </c>
      <c r="H201" s="60">
        <v>0</v>
      </c>
      <c r="I201" s="60"/>
      <c r="J201" s="60">
        <v>0</v>
      </c>
      <c r="K201" s="60" t="s">
        <v>1488</v>
      </c>
      <c r="L201" s="60" t="s">
        <v>1488</v>
      </c>
      <c r="M201" s="60" t="s">
        <v>1488</v>
      </c>
      <c r="N201" s="60" t="s">
        <v>1488</v>
      </c>
      <c r="O201" s="169">
        <f t="shared" si="3"/>
        <v>0</v>
      </c>
    </row>
    <row r="202" spans="1:15" ht="29" x14ac:dyDescent="0.35">
      <c r="A202" s="133" t="s">
        <v>1733</v>
      </c>
      <c r="B202" s="60"/>
      <c r="C202" s="60" t="e">
        <f>VLOOKUP(B202,Таблица1[#All],2)</f>
        <v>#N/A</v>
      </c>
      <c r="D202" s="60"/>
      <c r="E202" s="60"/>
      <c r="F202" s="60"/>
      <c r="G202" s="60" t="e">
        <f>VLOOKUP(F202,Таблица3[#All],2,FALSE)</f>
        <v>#N/A</v>
      </c>
      <c r="H202" s="60">
        <v>0</v>
      </c>
      <c r="I202" s="60"/>
      <c r="J202" s="60">
        <v>0</v>
      </c>
      <c r="K202" s="60" t="s">
        <v>1488</v>
      </c>
      <c r="L202" s="60" t="s">
        <v>1488</v>
      </c>
      <c r="M202" s="60" t="s">
        <v>1488</v>
      </c>
      <c r="N202" s="60" t="s">
        <v>1488</v>
      </c>
      <c r="O202" s="169">
        <f t="shared" si="3"/>
        <v>0</v>
      </c>
    </row>
    <row r="203" spans="1:15" ht="29" x14ac:dyDescent="0.35">
      <c r="A203" s="133" t="s">
        <v>1734</v>
      </c>
      <c r="B203" s="60"/>
      <c r="C203" s="60" t="e">
        <f>VLOOKUP(B203,Таблица1[#All],2)</f>
        <v>#N/A</v>
      </c>
      <c r="D203" s="60"/>
      <c r="E203" s="60"/>
      <c r="F203" s="60"/>
      <c r="G203" s="60" t="e">
        <f>VLOOKUP(F203,Таблица3[#All],2,FALSE)</f>
        <v>#N/A</v>
      </c>
      <c r="H203" s="60">
        <v>0</v>
      </c>
      <c r="I203" s="60"/>
      <c r="J203" s="60">
        <v>0</v>
      </c>
      <c r="K203" s="60" t="s">
        <v>1488</v>
      </c>
      <c r="L203" s="60" t="s">
        <v>1488</v>
      </c>
      <c r="M203" s="60" t="s">
        <v>1488</v>
      </c>
      <c r="N203" s="60" t="s">
        <v>1488</v>
      </c>
      <c r="O203" s="169">
        <f t="shared" si="3"/>
        <v>0</v>
      </c>
    </row>
    <row r="204" spans="1:15" ht="29" x14ac:dyDescent="0.35">
      <c r="A204" s="133" t="s">
        <v>1735</v>
      </c>
      <c r="B204" s="60"/>
      <c r="C204" s="60" t="e">
        <f>VLOOKUP(B204,Таблица1[#All],2)</f>
        <v>#N/A</v>
      </c>
      <c r="D204" s="60"/>
      <c r="E204" s="60"/>
      <c r="F204" s="60"/>
      <c r="G204" s="60" t="e">
        <f>VLOOKUP(F204,Таблица3[#All],2,FALSE)</f>
        <v>#N/A</v>
      </c>
      <c r="H204" s="60">
        <v>0</v>
      </c>
      <c r="I204" s="60"/>
      <c r="J204" s="60">
        <v>0</v>
      </c>
      <c r="K204" s="60" t="s">
        <v>1488</v>
      </c>
      <c r="L204" s="60" t="s">
        <v>1488</v>
      </c>
      <c r="M204" s="60" t="s">
        <v>1488</v>
      </c>
      <c r="N204" s="60" t="s">
        <v>1488</v>
      </c>
      <c r="O204" s="169">
        <f t="shared" si="3"/>
        <v>0</v>
      </c>
    </row>
    <row r="205" spans="1:15" ht="29" x14ac:dyDescent="0.35">
      <c r="A205" s="133" t="s">
        <v>1736</v>
      </c>
      <c r="B205" s="60"/>
      <c r="C205" s="60" t="e">
        <f>VLOOKUP(B205,Таблица1[#All],2)</f>
        <v>#N/A</v>
      </c>
      <c r="D205" s="60"/>
      <c r="E205" s="60"/>
      <c r="F205" s="60"/>
      <c r="G205" s="60" t="e">
        <f>VLOOKUP(F205,Таблица3[#All],2,FALSE)</f>
        <v>#N/A</v>
      </c>
      <c r="H205" s="60">
        <v>0</v>
      </c>
      <c r="I205" s="60"/>
      <c r="J205" s="60">
        <v>0</v>
      </c>
      <c r="K205" s="60" t="s">
        <v>1488</v>
      </c>
      <c r="L205" s="60" t="s">
        <v>1488</v>
      </c>
      <c r="M205" s="60" t="s">
        <v>1488</v>
      </c>
      <c r="N205" s="60" t="s">
        <v>1488</v>
      </c>
      <c r="O205" s="169">
        <f t="shared" si="3"/>
        <v>0</v>
      </c>
    </row>
    <row r="206" spans="1:15" ht="29" x14ac:dyDescent="0.35">
      <c r="A206" s="133" t="s">
        <v>1737</v>
      </c>
      <c r="B206" s="60"/>
      <c r="C206" s="60" t="e">
        <f>VLOOKUP(B206,Таблица1[#All],2)</f>
        <v>#N/A</v>
      </c>
      <c r="D206" s="60"/>
      <c r="E206" s="60"/>
      <c r="F206" s="60"/>
      <c r="G206" s="60" t="e">
        <f>VLOOKUP(F206,Таблица3[#All],2,FALSE)</f>
        <v>#N/A</v>
      </c>
      <c r="H206" s="60">
        <v>0</v>
      </c>
      <c r="I206" s="60"/>
      <c r="J206" s="60">
        <v>0</v>
      </c>
      <c r="K206" s="60" t="s">
        <v>1488</v>
      </c>
      <c r="L206" s="60" t="s">
        <v>1488</v>
      </c>
      <c r="M206" s="60" t="s">
        <v>1488</v>
      </c>
      <c r="N206" s="60" t="s">
        <v>1488</v>
      </c>
      <c r="O206" s="169">
        <f t="shared" si="3"/>
        <v>0</v>
      </c>
    </row>
    <row r="207" spans="1:15" ht="29" x14ac:dyDescent="0.35">
      <c r="A207" s="133" t="s">
        <v>1738</v>
      </c>
      <c r="B207" s="60"/>
      <c r="C207" s="60" t="e">
        <f>VLOOKUP(B207,Таблица1[#All],2)</f>
        <v>#N/A</v>
      </c>
      <c r="D207" s="60"/>
      <c r="E207" s="60"/>
      <c r="F207" s="60"/>
      <c r="G207" s="60" t="e">
        <f>VLOOKUP(F207,Таблица3[#All],2,FALSE)</f>
        <v>#N/A</v>
      </c>
      <c r="H207" s="60">
        <v>0</v>
      </c>
      <c r="I207" s="60"/>
      <c r="J207" s="60">
        <v>0</v>
      </c>
      <c r="K207" s="60" t="s">
        <v>1488</v>
      </c>
      <c r="L207" s="60" t="s">
        <v>1488</v>
      </c>
      <c r="M207" s="60" t="s">
        <v>1488</v>
      </c>
      <c r="N207" s="60" t="s">
        <v>1488</v>
      </c>
      <c r="O207" s="169">
        <f t="shared" si="3"/>
        <v>0</v>
      </c>
    </row>
    <row r="208" spans="1:15" ht="29" x14ac:dyDescent="0.35">
      <c r="A208" s="133" t="s">
        <v>1739</v>
      </c>
      <c r="B208" s="60"/>
      <c r="C208" s="60" t="e">
        <f>VLOOKUP(B208,Таблица1[#All],2)</f>
        <v>#N/A</v>
      </c>
      <c r="D208" s="60"/>
      <c r="E208" s="60"/>
      <c r="F208" s="60"/>
      <c r="G208" s="60" t="e">
        <f>VLOOKUP(F208,Таблица3[#All],2,FALSE)</f>
        <v>#N/A</v>
      </c>
      <c r="H208" s="60">
        <v>0</v>
      </c>
      <c r="I208" s="60"/>
      <c r="J208" s="60">
        <v>0</v>
      </c>
      <c r="K208" s="60" t="s">
        <v>1488</v>
      </c>
      <c r="L208" s="60" t="s">
        <v>1488</v>
      </c>
      <c r="M208" s="60" t="s">
        <v>1488</v>
      </c>
      <c r="N208" s="60" t="s">
        <v>1488</v>
      </c>
      <c r="O208" s="169">
        <f t="shared" si="3"/>
        <v>0</v>
      </c>
    </row>
    <row r="209" spans="1:15" ht="29" x14ac:dyDescent="0.35">
      <c r="A209" s="133" t="s">
        <v>1740</v>
      </c>
      <c r="B209" s="60"/>
      <c r="C209" s="60" t="e">
        <f>VLOOKUP(B209,Таблица1[#All],2)</f>
        <v>#N/A</v>
      </c>
      <c r="D209" s="60"/>
      <c r="E209" s="60"/>
      <c r="F209" s="60"/>
      <c r="G209" s="60" t="e">
        <f>VLOOKUP(F209,Таблица3[#All],2,FALSE)</f>
        <v>#N/A</v>
      </c>
      <c r="H209" s="60">
        <v>0</v>
      </c>
      <c r="I209" s="60"/>
      <c r="J209" s="60">
        <v>0</v>
      </c>
      <c r="K209" s="60" t="s">
        <v>1488</v>
      </c>
      <c r="L209" s="60" t="s">
        <v>1488</v>
      </c>
      <c r="M209" s="60" t="s">
        <v>1488</v>
      </c>
      <c r="N209" s="60" t="s">
        <v>1488</v>
      </c>
      <c r="O209" s="169">
        <f t="shared" si="3"/>
        <v>0</v>
      </c>
    </row>
    <row r="210" spans="1:15" ht="29" x14ac:dyDescent="0.35">
      <c r="A210" s="133" t="s">
        <v>1741</v>
      </c>
      <c r="B210" s="60"/>
      <c r="C210" s="60" t="e">
        <f>VLOOKUP(B210,Таблица1[#All],2)</f>
        <v>#N/A</v>
      </c>
      <c r="D210" s="60"/>
      <c r="E210" s="60"/>
      <c r="F210" s="60"/>
      <c r="G210" s="60" t="e">
        <f>VLOOKUP(F210,Таблица3[#All],2,FALSE)</f>
        <v>#N/A</v>
      </c>
      <c r="H210" s="60">
        <v>0</v>
      </c>
      <c r="I210" s="60"/>
      <c r="J210" s="60">
        <v>0</v>
      </c>
      <c r="K210" s="60" t="s">
        <v>1488</v>
      </c>
      <c r="L210" s="60" t="s">
        <v>1488</v>
      </c>
      <c r="M210" s="60" t="s">
        <v>1488</v>
      </c>
      <c r="N210" s="60" t="s">
        <v>1488</v>
      </c>
      <c r="O210" s="169">
        <f t="shared" si="3"/>
        <v>0</v>
      </c>
    </row>
    <row r="211" spans="1:15" ht="29" x14ac:dyDescent="0.35">
      <c r="A211" s="133" t="s">
        <v>1742</v>
      </c>
      <c r="B211" s="60"/>
      <c r="C211" s="60" t="e">
        <f>VLOOKUP(B211,Таблица1[#All],2)</f>
        <v>#N/A</v>
      </c>
      <c r="D211" s="60"/>
      <c r="E211" s="60"/>
      <c r="F211" s="60"/>
      <c r="G211" s="60" t="e">
        <f>VLOOKUP(F211,Таблица3[#All],2,FALSE)</f>
        <v>#N/A</v>
      </c>
      <c r="H211" s="60">
        <v>0</v>
      </c>
      <c r="I211" s="60"/>
      <c r="J211" s="60">
        <v>0</v>
      </c>
      <c r="K211" s="60" t="s">
        <v>1488</v>
      </c>
      <c r="L211" s="60" t="s">
        <v>1488</v>
      </c>
      <c r="M211" s="60" t="s">
        <v>1488</v>
      </c>
      <c r="N211" s="60" t="s">
        <v>1488</v>
      </c>
      <c r="O211" s="169">
        <f t="shared" si="3"/>
        <v>0</v>
      </c>
    </row>
    <row r="212" spans="1:15" ht="29" x14ac:dyDescent="0.35">
      <c r="A212" s="133" t="s">
        <v>1743</v>
      </c>
      <c r="B212" s="60"/>
      <c r="C212" s="60" t="e">
        <f>VLOOKUP(B212,Таблица1[#All],2)</f>
        <v>#N/A</v>
      </c>
      <c r="D212" s="60"/>
      <c r="E212" s="60"/>
      <c r="F212" s="60"/>
      <c r="G212" s="60" t="e">
        <f>VLOOKUP(F212,Таблица3[#All],2,FALSE)</f>
        <v>#N/A</v>
      </c>
      <c r="H212" s="60">
        <v>0</v>
      </c>
      <c r="I212" s="60"/>
      <c r="J212" s="60">
        <v>0</v>
      </c>
      <c r="K212" s="60" t="s">
        <v>1488</v>
      </c>
      <c r="L212" s="60" t="s">
        <v>1488</v>
      </c>
      <c r="M212" s="60" t="s">
        <v>1488</v>
      </c>
      <c r="N212" s="60" t="s">
        <v>1488</v>
      </c>
      <c r="O212" s="169">
        <f t="shared" si="3"/>
        <v>0</v>
      </c>
    </row>
    <row r="213" spans="1:15" ht="29" x14ac:dyDescent="0.35">
      <c r="A213" s="133" t="s">
        <v>1744</v>
      </c>
      <c r="B213" s="60"/>
      <c r="C213" s="60" t="e">
        <f>VLOOKUP(B213,Таблица1[#All],2)</f>
        <v>#N/A</v>
      </c>
      <c r="D213" s="60"/>
      <c r="E213" s="60"/>
      <c r="F213" s="60"/>
      <c r="G213" s="60" t="e">
        <f>VLOOKUP(F213,Таблица3[#All],2,FALSE)</f>
        <v>#N/A</v>
      </c>
      <c r="H213" s="60">
        <v>0</v>
      </c>
      <c r="I213" s="60"/>
      <c r="J213" s="60">
        <v>0</v>
      </c>
      <c r="K213" s="60" t="s">
        <v>1488</v>
      </c>
      <c r="L213" s="60" t="s">
        <v>1488</v>
      </c>
      <c r="M213" s="60" t="s">
        <v>1488</v>
      </c>
      <c r="N213" s="60" t="s">
        <v>1488</v>
      </c>
      <c r="O213" s="169">
        <f t="shared" si="3"/>
        <v>0</v>
      </c>
    </row>
    <row r="214" spans="1:15" ht="29" x14ac:dyDescent="0.35">
      <c r="A214" s="133" t="s">
        <v>1745</v>
      </c>
      <c r="B214" s="60"/>
      <c r="C214" s="60" t="e">
        <f>VLOOKUP(B214,Таблица1[#All],2)</f>
        <v>#N/A</v>
      </c>
      <c r="D214" s="60"/>
      <c r="E214" s="60"/>
      <c r="F214" s="60"/>
      <c r="G214" s="60" t="e">
        <f>VLOOKUP(F214,Таблица3[#All],2,FALSE)</f>
        <v>#N/A</v>
      </c>
      <c r="H214" s="60">
        <v>0</v>
      </c>
      <c r="I214" s="60"/>
      <c r="J214" s="60">
        <v>0</v>
      </c>
      <c r="K214" s="60" t="s">
        <v>1488</v>
      </c>
      <c r="L214" s="60" t="s">
        <v>1488</v>
      </c>
      <c r="M214" s="60" t="s">
        <v>1488</v>
      </c>
      <c r="N214" s="60" t="s">
        <v>1488</v>
      </c>
      <c r="O214" s="169">
        <f t="shared" si="3"/>
        <v>0</v>
      </c>
    </row>
    <row r="215" spans="1:15" ht="29" x14ac:dyDescent="0.35">
      <c r="A215" s="133" t="s">
        <v>1746</v>
      </c>
      <c r="B215" s="60"/>
      <c r="C215" s="60" t="e">
        <f>VLOOKUP(B215,Таблица1[#All],2)</f>
        <v>#N/A</v>
      </c>
      <c r="D215" s="60"/>
      <c r="E215" s="60"/>
      <c r="F215" s="60"/>
      <c r="G215" s="60" t="e">
        <f>VLOOKUP(F215,Таблица3[#All],2,FALSE)</f>
        <v>#N/A</v>
      </c>
      <c r="H215" s="60">
        <v>0</v>
      </c>
      <c r="I215" s="60"/>
      <c r="J215" s="60">
        <v>0</v>
      </c>
      <c r="K215" s="60" t="s">
        <v>1488</v>
      </c>
      <c r="L215" s="60" t="s">
        <v>1488</v>
      </c>
      <c r="M215" s="60" t="s">
        <v>1488</v>
      </c>
      <c r="N215" s="60" t="s">
        <v>1488</v>
      </c>
      <c r="O215" s="169">
        <f t="shared" si="3"/>
        <v>0</v>
      </c>
    </row>
    <row r="216" spans="1:15" ht="29" x14ac:dyDescent="0.35">
      <c r="A216" s="133" t="s">
        <v>1747</v>
      </c>
      <c r="B216" s="60"/>
      <c r="C216" s="60" t="e">
        <f>VLOOKUP(B216,Таблица1[#All],2)</f>
        <v>#N/A</v>
      </c>
      <c r="D216" s="60"/>
      <c r="E216" s="60"/>
      <c r="F216" s="60"/>
      <c r="G216" s="60" t="e">
        <f>VLOOKUP(F216,Таблица3[#All],2,FALSE)</f>
        <v>#N/A</v>
      </c>
      <c r="H216" s="60">
        <v>0</v>
      </c>
      <c r="I216" s="60"/>
      <c r="J216" s="60">
        <v>0</v>
      </c>
      <c r="K216" s="60" t="s">
        <v>1488</v>
      </c>
      <c r="L216" s="60" t="s">
        <v>1488</v>
      </c>
      <c r="M216" s="60" t="s">
        <v>1488</v>
      </c>
      <c r="N216" s="60" t="s">
        <v>1488</v>
      </c>
      <c r="O216" s="169">
        <f t="shared" si="3"/>
        <v>0</v>
      </c>
    </row>
    <row r="217" spans="1:15" ht="29" x14ac:dyDescent="0.35">
      <c r="A217" s="133" t="s">
        <v>1748</v>
      </c>
      <c r="B217" s="60"/>
      <c r="C217" s="60" t="e">
        <f>VLOOKUP(B217,Таблица1[#All],2)</f>
        <v>#N/A</v>
      </c>
      <c r="D217" s="60"/>
      <c r="E217" s="60"/>
      <c r="F217" s="60"/>
      <c r="G217" s="60" t="e">
        <f>VLOOKUP(F217,Таблица3[#All],2,FALSE)</f>
        <v>#N/A</v>
      </c>
      <c r="H217" s="60">
        <v>0</v>
      </c>
      <c r="I217" s="60"/>
      <c r="J217" s="60">
        <v>0</v>
      </c>
      <c r="K217" s="60" t="s">
        <v>1488</v>
      </c>
      <c r="L217" s="60" t="s">
        <v>1488</v>
      </c>
      <c r="M217" s="60" t="s">
        <v>1488</v>
      </c>
      <c r="N217" s="60" t="s">
        <v>1488</v>
      </c>
      <c r="O217" s="169">
        <f t="shared" si="3"/>
        <v>0</v>
      </c>
    </row>
    <row r="218" spans="1:15" ht="29" x14ac:dyDescent="0.35">
      <c r="A218" s="133" t="s">
        <v>1749</v>
      </c>
      <c r="B218" s="60"/>
      <c r="C218" s="60" t="e">
        <f>VLOOKUP(B218,Таблица1[#All],2)</f>
        <v>#N/A</v>
      </c>
      <c r="D218" s="60"/>
      <c r="E218" s="60"/>
      <c r="F218" s="60"/>
      <c r="G218" s="60" t="e">
        <f>VLOOKUP(F218,Таблица3[#All],2,FALSE)</f>
        <v>#N/A</v>
      </c>
      <c r="H218" s="60">
        <v>0</v>
      </c>
      <c r="I218" s="60"/>
      <c r="J218" s="60">
        <v>0</v>
      </c>
      <c r="K218" s="60" t="s">
        <v>1488</v>
      </c>
      <c r="L218" s="60" t="s">
        <v>1488</v>
      </c>
      <c r="M218" s="60" t="s">
        <v>1488</v>
      </c>
      <c r="N218" s="60" t="s">
        <v>1488</v>
      </c>
      <c r="O218" s="169">
        <f t="shared" si="3"/>
        <v>0</v>
      </c>
    </row>
    <row r="219" spans="1:15" ht="29" x14ac:dyDescent="0.35">
      <c r="A219" s="133" t="s">
        <v>1750</v>
      </c>
      <c r="B219" s="60"/>
      <c r="C219" s="60" t="e">
        <f>VLOOKUP(B219,Таблица1[#All],2)</f>
        <v>#N/A</v>
      </c>
      <c r="D219" s="60"/>
      <c r="E219" s="60"/>
      <c r="F219" s="60"/>
      <c r="G219" s="60" t="e">
        <f>VLOOKUP(F219,Таблица3[#All],2,FALSE)</f>
        <v>#N/A</v>
      </c>
      <c r="H219" s="60">
        <v>0</v>
      </c>
      <c r="I219" s="60"/>
      <c r="J219" s="60">
        <v>0</v>
      </c>
      <c r="K219" s="60" t="s">
        <v>1488</v>
      </c>
      <c r="L219" s="60" t="s">
        <v>1488</v>
      </c>
      <c r="M219" s="60" t="s">
        <v>1488</v>
      </c>
      <c r="N219" s="60" t="s">
        <v>1488</v>
      </c>
      <c r="O219" s="169">
        <f t="shared" si="3"/>
        <v>0</v>
      </c>
    </row>
    <row r="220" spans="1:15" ht="29" x14ac:dyDescent="0.35">
      <c r="A220" s="133" t="s">
        <v>1751</v>
      </c>
      <c r="B220" s="60"/>
      <c r="C220" s="60" t="e">
        <f>VLOOKUP(B220,Таблица1[#All],2)</f>
        <v>#N/A</v>
      </c>
      <c r="D220" s="60"/>
      <c r="E220" s="60"/>
      <c r="F220" s="60"/>
      <c r="G220" s="60" t="e">
        <f>VLOOKUP(F220,Таблица3[#All],2,FALSE)</f>
        <v>#N/A</v>
      </c>
      <c r="H220" s="60">
        <v>0</v>
      </c>
      <c r="I220" s="60"/>
      <c r="J220" s="60">
        <v>0</v>
      </c>
      <c r="K220" s="60" t="s">
        <v>1488</v>
      </c>
      <c r="L220" s="60" t="s">
        <v>1488</v>
      </c>
      <c r="M220" s="60" t="s">
        <v>1488</v>
      </c>
      <c r="N220" s="60" t="s">
        <v>1488</v>
      </c>
      <c r="O220" s="169">
        <f t="shared" si="3"/>
        <v>0</v>
      </c>
    </row>
    <row r="221" spans="1:15" ht="29" x14ac:dyDescent="0.35">
      <c r="A221" s="133" t="s">
        <v>1752</v>
      </c>
      <c r="B221" s="60"/>
      <c r="C221" s="60" t="e">
        <f>VLOOKUP(B221,Таблица1[#All],2)</f>
        <v>#N/A</v>
      </c>
      <c r="D221" s="60"/>
      <c r="E221" s="60"/>
      <c r="F221" s="60"/>
      <c r="G221" s="60" t="e">
        <f>VLOOKUP(F221,Таблица3[#All],2,FALSE)</f>
        <v>#N/A</v>
      </c>
      <c r="H221" s="60">
        <v>0</v>
      </c>
      <c r="I221" s="60"/>
      <c r="J221" s="60">
        <v>0</v>
      </c>
      <c r="K221" s="60" t="s">
        <v>1488</v>
      </c>
      <c r="L221" s="60" t="s">
        <v>1488</v>
      </c>
      <c r="M221" s="60" t="s">
        <v>1488</v>
      </c>
      <c r="N221" s="60" t="s">
        <v>1488</v>
      </c>
      <c r="O221" s="169">
        <f t="shared" si="3"/>
        <v>0</v>
      </c>
    </row>
    <row r="222" spans="1:15" ht="29" x14ac:dyDescent="0.35">
      <c r="A222" s="133" t="s">
        <v>1753</v>
      </c>
      <c r="B222" s="60"/>
      <c r="C222" s="60" t="e">
        <f>VLOOKUP(B222,Таблица1[#All],2)</f>
        <v>#N/A</v>
      </c>
      <c r="D222" s="60"/>
      <c r="E222" s="60"/>
      <c r="F222" s="60"/>
      <c r="G222" s="60" t="e">
        <f>VLOOKUP(F222,Таблица3[#All],2,FALSE)</f>
        <v>#N/A</v>
      </c>
      <c r="H222" s="60">
        <v>0</v>
      </c>
      <c r="I222" s="60"/>
      <c r="J222" s="60">
        <v>0</v>
      </c>
      <c r="K222" s="60" t="s">
        <v>1488</v>
      </c>
      <c r="L222" s="60" t="s">
        <v>1488</v>
      </c>
      <c r="M222" s="60" t="s">
        <v>1488</v>
      </c>
      <c r="N222" s="60" t="s">
        <v>1488</v>
      </c>
      <c r="O222" s="169">
        <f t="shared" si="3"/>
        <v>0</v>
      </c>
    </row>
    <row r="223" spans="1:15" ht="29" x14ac:dyDescent="0.35">
      <c r="A223" s="133" t="s">
        <v>1754</v>
      </c>
      <c r="B223" s="60"/>
      <c r="C223" s="60" t="e">
        <f>VLOOKUP(B223,Таблица1[#All],2)</f>
        <v>#N/A</v>
      </c>
      <c r="D223" s="60"/>
      <c r="E223" s="60"/>
      <c r="F223" s="60"/>
      <c r="G223" s="60" t="e">
        <f>VLOOKUP(F223,Таблица3[#All],2,FALSE)</f>
        <v>#N/A</v>
      </c>
      <c r="H223" s="60">
        <v>0</v>
      </c>
      <c r="I223" s="60"/>
      <c r="J223" s="60">
        <v>0</v>
      </c>
      <c r="K223" s="60" t="s">
        <v>1488</v>
      </c>
      <c r="L223" s="60" t="s">
        <v>1488</v>
      </c>
      <c r="M223" s="60" t="s">
        <v>1488</v>
      </c>
      <c r="N223" s="60" t="s">
        <v>1488</v>
      </c>
      <c r="O223" s="169">
        <f t="shared" si="3"/>
        <v>0</v>
      </c>
    </row>
    <row r="224" spans="1:15" ht="29" x14ac:dyDescent="0.35">
      <c r="A224" s="133" t="s">
        <v>1755</v>
      </c>
      <c r="B224" s="60"/>
      <c r="C224" s="60" t="e">
        <f>VLOOKUP(B224,Таблица1[#All],2)</f>
        <v>#N/A</v>
      </c>
      <c r="D224" s="60"/>
      <c r="E224" s="60"/>
      <c r="F224" s="60"/>
      <c r="G224" s="60" t="e">
        <f>VLOOKUP(F224,Таблица3[#All],2,FALSE)</f>
        <v>#N/A</v>
      </c>
      <c r="H224" s="60">
        <v>0</v>
      </c>
      <c r="I224" s="60"/>
      <c r="J224" s="60">
        <v>0</v>
      </c>
      <c r="K224" s="60" t="s">
        <v>1488</v>
      </c>
      <c r="L224" s="60" t="s">
        <v>1488</v>
      </c>
      <c r="M224" s="60" t="s">
        <v>1488</v>
      </c>
      <c r="N224" s="60" t="s">
        <v>1488</v>
      </c>
      <c r="O224" s="169">
        <f t="shared" si="3"/>
        <v>0</v>
      </c>
    </row>
    <row r="225" spans="1:15" ht="29" x14ac:dyDescent="0.35">
      <c r="A225" s="133" t="s">
        <v>1756</v>
      </c>
      <c r="B225" s="60"/>
      <c r="C225" s="60" t="e">
        <f>VLOOKUP(B225,Таблица1[#All],2)</f>
        <v>#N/A</v>
      </c>
      <c r="D225" s="60"/>
      <c r="E225" s="60"/>
      <c r="F225" s="60"/>
      <c r="G225" s="60" t="e">
        <f>VLOOKUP(F225,Таблица3[#All],2,FALSE)</f>
        <v>#N/A</v>
      </c>
      <c r="H225" s="60">
        <v>0</v>
      </c>
      <c r="I225" s="60"/>
      <c r="J225" s="60">
        <v>0</v>
      </c>
      <c r="K225" s="60" t="s">
        <v>1488</v>
      </c>
      <c r="L225" s="60" t="s">
        <v>1488</v>
      </c>
      <c r="M225" s="60" t="s">
        <v>1488</v>
      </c>
      <c r="N225" s="60" t="s">
        <v>1488</v>
      </c>
      <c r="O225" s="169">
        <f t="shared" si="3"/>
        <v>0</v>
      </c>
    </row>
    <row r="226" spans="1:15" ht="29" x14ac:dyDescent="0.35">
      <c r="A226" s="133" t="s">
        <v>1757</v>
      </c>
      <c r="B226" s="60"/>
      <c r="C226" s="60" t="e">
        <f>VLOOKUP(B226,Таблица1[#All],2)</f>
        <v>#N/A</v>
      </c>
      <c r="D226" s="60"/>
      <c r="E226" s="60"/>
      <c r="F226" s="60"/>
      <c r="G226" s="60" t="e">
        <f>VLOOKUP(F226,Таблица3[#All],2,FALSE)</f>
        <v>#N/A</v>
      </c>
      <c r="H226" s="60">
        <v>0</v>
      </c>
      <c r="I226" s="60"/>
      <c r="J226" s="60">
        <v>0</v>
      </c>
      <c r="K226" s="60" t="s">
        <v>1488</v>
      </c>
      <c r="L226" s="60" t="s">
        <v>1488</v>
      </c>
      <c r="M226" s="60" t="s">
        <v>1488</v>
      </c>
      <c r="N226" s="60" t="s">
        <v>1488</v>
      </c>
      <c r="O226" s="169">
        <f t="shared" si="3"/>
        <v>0</v>
      </c>
    </row>
    <row r="227" spans="1:15" ht="29" x14ac:dyDescent="0.35">
      <c r="A227" s="133" t="s">
        <v>1758</v>
      </c>
      <c r="B227" s="60"/>
      <c r="C227" s="60" t="e">
        <f>VLOOKUP(B227,Таблица1[#All],2)</f>
        <v>#N/A</v>
      </c>
      <c r="D227" s="60"/>
      <c r="E227" s="60"/>
      <c r="F227" s="60"/>
      <c r="G227" s="60" t="e">
        <f>VLOOKUP(F227,Таблица3[#All],2,FALSE)</f>
        <v>#N/A</v>
      </c>
      <c r="H227" s="60">
        <v>0</v>
      </c>
      <c r="I227" s="60"/>
      <c r="J227" s="60">
        <v>0</v>
      </c>
      <c r="K227" s="60" t="s">
        <v>1488</v>
      </c>
      <c r="L227" s="60" t="s">
        <v>1488</v>
      </c>
      <c r="M227" s="60" t="s">
        <v>1488</v>
      </c>
      <c r="N227" s="60" t="s">
        <v>1488</v>
      </c>
      <c r="O227" s="169">
        <f t="shared" si="3"/>
        <v>0</v>
      </c>
    </row>
    <row r="228" spans="1:15" ht="29" x14ac:dyDescent="0.35">
      <c r="A228" s="133" t="s">
        <v>1759</v>
      </c>
      <c r="B228" s="60"/>
      <c r="C228" s="60" t="e">
        <f>VLOOKUP(B228,Таблица1[#All],2)</f>
        <v>#N/A</v>
      </c>
      <c r="D228" s="60"/>
      <c r="E228" s="60"/>
      <c r="F228" s="60"/>
      <c r="G228" s="60" t="e">
        <f>VLOOKUP(F228,Таблица3[#All],2,FALSE)</f>
        <v>#N/A</v>
      </c>
      <c r="H228" s="60">
        <v>0</v>
      </c>
      <c r="I228" s="60"/>
      <c r="J228" s="60">
        <v>0</v>
      </c>
      <c r="K228" s="60" t="s">
        <v>1488</v>
      </c>
      <c r="L228" s="60" t="s">
        <v>1488</v>
      </c>
      <c r="M228" s="60" t="s">
        <v>1488</v>
      </c>
      <c r="N228" s="60" t="s">
        <v>1488</v>
      </c>
      <c r="O228" s="169">
        <f t="shared" si="3"/>
        <v>0</v>
      </c>
    </row>
    <row r="229" spans="1:15" ht="29" x14ac:dyDescent="0.35">
      <c r="A229" s="133" t="s">
        <v>1760</v>
      </c>
      <c r="B229" s="60"/>
      <c r="C229" s="60" t="e">
        <f>VLOOKUP(B229,Таблица1[#All],2)</f>
        <v>#N/A</v>
      </c>
      <c r="D229" s="60"/>
      <c r="E229" s="60"/>
      <c r="F229" s="60"/>
      <c r="G229" s="60" t="e">
        <f>VLOOKUP(F229,Таблица3[#All],2,FALSE)</f>
        <v>#N/A</v>
      </c>
      <c r="H229" s="60">
        <v>0</v>
      </c>
      <c r="I229" s="60"/>
      <c r="J229" s="60">
        <v>0</v>
      </c>
      <c r="K229" s="60" t="s">
        <v>1488</v>
      </c>
      <c r="L229" s="60" t="s">
        <v>1488</v>
      </c>
      <c r="M229" s="60" t="s">
        <v>1488</v>
      </c>
      <c r="N229" s="60" t="s">
        <v>1488</v>
      </c>
      <c r="O229" s="169">
        <f t="shared" si="3"/>
        <v>0</v>
      </c>
    </row>
    <row r="230" spans="1:15" ht="29" x14ac:dyDescent="0.35">
      <c r="A230" s="133" t="s">
        <v>1761</v>
      </c>
      <c r="B230" s="60"/>
      <c r="C230" s="60" t="e">
        <f>VLOOKUP(B230,Таблица1[#All],2)</f>
        <v>#N/A</v>
      </c>
      <c r="D230" s="60"/>
      <c r="E230" s="60"/>
      <c r="F230" s="60"/>
      <c r="G230" s="60" t="e">
        <f>VLOOKUP(F230,Таблица3[#All],2,FALSE)</f>
        <v>#N/A</v>
      </c>
      <c r="H230" s="60">
        <v>0</v>
      </c>
      <c r="I230" s="60"/>
      <c r="J230" s="60">
        <v>0</v>
      </c>
      <c r="K230" s="60" t="s">
        <v>1488</v>
      </c>
      <c r="L230" s="60" t="s">
        <v>1488</v>
      </c>
      <c r="M230" s="60" t="s">
        <v>1488</v>
      </c>
      <c r="N230" s="60" t="s">
        <v>1488</v>
      </c>
      <c r="O230" s="169">
        <f t="shared" si="3"/>
        <v>0</v>
      </c>
    </row>
    <row r="231" spans="1:15" ht="29" x14ac:dyDescent="0.35">
      <c r="A231" s="133" t="s">
        <v>1762</v>
      </c>
      <c r="B231" s="60"/>
      <c r="C231" s="60" t="e">
        <f>VLOOKUP(B231,Таблица1[#All],2)</f>
        <v>#N/A</v>
      </c>
      <c r="D231" s="60"/>
      <c r="E231" s="60"/>
      <c r="F231" s="60"/>
      <c r="G231" s="60" t="e">
        <f>VLOOKUP(F231,Таблица3[#All],2,FALSE)</f>
        <v>#N/A</v>
      </c>
      <c r="H231" s="60">
        <v>0</v>
      </c>
      <c r="I231" s="60"/>
      <c r="J231" s="60">
        <v>0</v>
      </c>
      <c r="K231" s="60" t="s">
        <v>1488</v>
      </c>
      <c r="L231" s="60" t="s">
        <v>1488</v>
      </c>
      <c r="M231" s="60" t="s">
        <v>1488</v>
      </c>
      <c r="N231" s="60" t="s">
        <v>1488</v>
      </c>
      <c r="O231" s="169">
        <f t="shared" si="3"/>
        <v>0</v>
      </c>
    </row>
    <row r="232" spans="1:15" ht="29" x14ac:dyDescent="0.35">
      <c r="A232" s="133" t="s">
        <v>1763</v>
      </c>
      <c r="B232" s="60"/>
      <c r="C232" s="60" t="e">
        <f>VLOOKUP(B232,Таблица1[#All],2)</f>
        <v>#N/A</v>
      </c>
      <c r="D232" s="60"/>
      <c r="E232" s="60"/>
      <c r="F232" s="60"/>
      <c r="G232" s="60" t="e">
        <f>VLOOKUP(F232,Таблица3[#All],2,FALSE)</f>
        <v>#N/A</v>
      </c>
      <c r="H232" s="60">
        <v>0</v>
      </c>
      <c r="I232" s="60"/>
      <c r="J232" s="60">
        <v>0</v>
      </c>
      <c r="K232" s="60" t="s">
        <v>1488</v>
      </c>
      <c r="L232" s="60" t="s">
        <v>1488</v>
      </c>
      <c r="M232" s="60" t="s">
        <v>1488</v>
      </c>
      <c r="N232" s="60" t="s">
        <v>1488</v>
      </c>
      <c r="O232" s="169">
        <f t="shared" si="3"/>
        <v>0</v>
      </c>
    </row>
    <row r="233" spans="1:15" ht="29" x14ac:dyDescent="0.35">
      <c r="A233" s="133" t="s">
        <v>1764</v>
      </c>
      <c r="B233" s="60"/>
      <c r="C233" s="60" t="e">
        <f>VLOOKUP(B233,Таблица1[#All],2)</f>
        <v>#N/A</v>
      </c>
      <c r="D233" s="60"/>
      <c r="E233" s="60"/>
      <c r="F233" s="60"/>
      <c r="G233" s="60" t="e">
        <f>VLOOKUP(F233,Таблица3[#All],2,FALSE)</f>
        <v>#N/A</v>
      </c>
      <c r="H233" s="60">
        <v>0</v>
      </c>
      <c r="I233" s="60"/>
      <c r="J233" s="60">
        <v>0</v>
      </c>
      <c r="K233" s="60" t="s">
        <v>1488</v>
      </c>
      <c r="L233" s="60" t="s">
        <v>1488</v>
      </c>
      <c r="M233" s="60" t="s">
        <v>1488</v>
      </c>
      <c r="N233" s="60" t="s">
        <v>1488</v>
      </c>
      <c r="O233" s="169">
        <f t="shared" si="3"/>
        <v>0</v>
      </c>
    </row>
    <row r="234" spans="1:15" ht="29" x14ac:dyDescent="0.35">
      <c r="A234" s="133" t="s">
        <v>1765</v>
      </c>
      <c r="B234" s="60"/>
      <c r="C234" s="60" t="e">
        <f>VLOOKUP(B234,Таблица1[#All],2)</f>
        <v>#N/A</v>
      </c>
      <c r="D234" s="60"/>
      <c r="E234" s="60"/>
      <c r="F234" s="60"/>
      <c r="G234" s="60" t="e">
        <f>VLOOKUP(F234,Таблица3[#All],2,FALSE)</f>
        <v>#N/A</v>
      </c>
      <c r="H234" s="60">
        <v>0</v>
      </c>
      <c r="I234" s="60"/>
      <c r="J234" s="60">
        <v>0</v>
      </c>
      <c r="K234" s="60" t="s">
        <v>1488</v>
      </c>
      <c r="L234" s="60" t="s">
        <v>1488</v>
      </c>
      <c r="M234" s="60" t="s">
        <v>1488</v>
      </c>
      <c r="N234" s="60" t="s">
        <v>1488</v>
      </c>
      <c r="O234" s="169">
        <f t="shared" si="3"/>
        <v>0</v>
      </c>
    </row>
    <row r="235" spans="1:15" ht="29" x14ac:dyDescent="0.35">
      <c r="A235" s="133" t="s">
        <v>1766</v>
      </c>
      <c r="B235" s="60"/>
      <c r="C235" s="60" t="e">
        <f>VLOOKUP(B235,Таблица1[#All],2)</f>
        <v>#N/A</v>
      </c>
      <c r="D235" s="60"/>
      <c r="E235" s="60"/>
      <c r="F235" s="60"/>
      <c r="G235" s="60" t="e">
        <f>VLOOKUP(F235,Таблица3[#All],2,FALSE)</f>
        <v>#N/A</v>
      </c>
      <c r="H235" s="60">
        <v>0</v>
      </c>
      <c r="I235" s="60"/>
      <c r="J235" s="60">
        <v>0</v>
      </c>
      <c r="K235" s="60" t="s">
        <v>1488</v>
      </c>
      <c r="L235" s="60" t="s">
        <v>1488</v>
      </c>
      <c r="M235" s="60" t="s">
        <v>1488</v>
      </c>
      <c r="N235" s="60" t="s">
        <v>1488</v>
      </c>
      <c r="O235" s="169">
        <f t="shared" si="3"/>
        <v>0</v>
      </c>
    </row>
    <row r="236" spans="1:15" ht="29" x14ac:dyDescent="0.35">
      <c r="A236" s="133" t="s">
        <v>1767</v>
      </c>
      <c r="B236" s="60"/>
      <c r="C236" s="60" t="e">
        <f>VLOOKUP(B236,Таблица1[#All],2)</f>
        <v>#N/A</v>
      </c>
      <c r="D236" s="60"/>
      <c r="E236" s="60"/>
      <c r="F236" s="60"/>
      <c r="G236" s="60" t="e">
        <f>VLOOKUP(F236,Таблица3[#All],2,FALSE)</f>
        <v>#N/A</v>
      </c>
      <c r="H236" s="60">
        <v>0</v>
      </c>
      <c r="I236" s="60"/>
      <c r="J236" s="60">
        <v>0</v>
      </c>
      <c r="K236" s="60" t="s">
        <v>1488</v>
      </c>
      <c r="L236" s="60" t="s">
        <v>1488</v>
      </c>
      <c r="M236" s="60" t="s">
        <v>1488</v>
      </c>
      <c r="N236" s="60" t="s">
        <v>1488</v>
      </c>
      <c r="O236" s="169">
        <f t="shared" si="3"/>
        <v>0</v>
      </c>
    </row>
    <row r="237" spans="1:15" ht="29" x14ac:dyDescent="0.35">
      <c r="A237" s="133" t="s">
        <v>1768</v>
      </c>
      <c r="B237" s="60"/>
      <c r="C237" s="60" t="e">
        <f>VLOOKUP(B237,Таблица1[#All],2)</f>
        <v>#N/A</v>
      </c>
      <c r="D237" s="60"/>
      <c r="E237" s="60"/>
      <c r="F237" s="60"/>
      <c r="G237" s="60" t="e">
        <f>VLOOKUP(F237,Таблица3[#All],2,FALSE)</f>
        <v>#N/A</v>
      </c>
      <c r="H237" s="60">
        <v>0</v>
      </c>
      <c r="I237" s="60"/>
      <c r="J237" s="60">
        <v>0</v>
      </c>
      <c r="K237" s="60" t="s">
        <v>1488</v>
      </c>
      <c r="L237" s="60" t="s">
        <v>1488</v>
      </c>
      <c r="M237" s="60" t="s">
        <v>1488</v>
      </c>
      <c r="N237" s="60" t="s">
        <v>1488</v>
      </c>
      <c r="O237" s="169">
        <f t="shared" si="3"/>
        <v>0</v>
      </c>
    </row>
    <row r="238" spans="1:15" ht="29" x14ac:dyDescent="0.35">
      <c r="A238" s="133" t="s">
        <v>1769</v>
      </c>
      <c r="B238" s="60"/>
      <c r="C238" s="60" t="e">
        <f>VLOOKUP(B238,Таблица1[#All],2)</f>
        <v>#N/A</v>
      </c>
      <c r="D238" s="60"/>
      <c r="E238" s="60"/>
      <c r="F238" s="60"/>
      <c r="G238" s="60" t="e">
        <f>VLOOKUP(F238,Таблица3[#All],2,FALSE)</f>
        <v>#N/A</v>
      </c>
      <c r="H238" s="60">
        <v>0</v>
      </c>
      <c r="I238" s="60"/>
      <c r="J238" s="60">
        <v>0</v>
      </c>
      <c r="K238" s="60" t="s">
        <v>1488</v>
      </c>
      <c r="L238" s="60" t="s">
        <v>1488</v>
      </c>
      <c r="M238" s="60" t="s">
        <v>1488</v>
      </c>
      <c r="N238" s="60" t="s">
        <v>1488</v>
      </c>
      <c r="O238" s="169">
        <f t="shared" si="3"/>
        <v>0</v>
      </c>
    </row>
    <row r="239" spans="1:15" ht="29" x14ac:dyDescent="0.35">
      <c r="A239" s="133" t="s">
        <v>1770</v>
      </c>
      <c r="B239" s="60"/>
      <c r="C239" s="60" t="e">
        <f>VLOOKUP(B239,Таблица1[#All],2)</f>
        <v>#N/A</v>
      </c>
      <c r="D239" s="60"/>
      <c r="E239" s="60"/>
      <c r="F239" s="60"/>
      <c r="G239" s="60" t="e">
        <f>VLOOKUP(F239,Таблица3[#All],2,FALSE)</f>
        <v>#N/A</v>
      </c>
      <c r="H239" s="60">
        <v>0</v>
      </c>
      <c r="I239" s="60"/>
      <c r="J239" s="60">
        <v>0</v>
      </c>
      <c r="K239" s="60" t="s">
        <v>1488</v>
      </c>
      <c r="L239" s="60" t="s">
        <v>1488</v>
      </c>
      <c r="M239" s="60" t="s">
        <v>1488</v>
      </c>
      <c r="N239" s="60" t="s">
        <v>1488</v>
      </c>
      <c r="O239" s="169">
        <f t="shared" si="3"/>
        <v>0</v>
      </c>
    </row>
    <row r="240" spans="1:15" ht="29" x14ac:dyDescent="0.35">
      <c r="A240" s="133" t="s">
        <v>1771</v>
      </c>
      <c r="B240" s="60"/>
      <c r="C240" s="60" t="e">
        <f>VLOOKUP(B240,Таблица1[#All],2)</f>
        <v>#N/A</v>
      </c>
      <c r="D240" s="60"/>
      <c r="E240" s="60"/>
      <c r="F240" s="60"/>
      <c r="G240" s="60" t="e">
        <f>VLOOKUP(F240,Таблица3[#All],2,FALSE)</f>
        <v>#N/A</v>
      </c>
      <c r="H240" s="60">
        <v>0</v>
      </c>
      <c r="I240" s="60"/>
      <c r="J240" s="60">
        <v>0</v>
      </c>
      <c r="K240" s="60" t="s">
        <v>1488</v>
      </c>
      <c r="L240" s="60" t="s">
        <v>1488</v>
      </c>
      <c r="M240" s="60" t="s">
        <v>1488</v>
      </c>
      <c r="N240" s="60" t="s">
        <v>1488</v>
      </c>
      <c r="O240" s="169">
        <f t="shared" si="3"/>
        <v>0</v>
      </c>
    </row>
    <row r="241" spans="1:15" ht="29" x14ac:dyDescent="0.35">
      <c r="A241" s="133" t="s">
        <v>1772</v>
      </c>
      <c r="B241" s="60"/>
      <c r="C241" s="60" t="e">
        <f>VLOOKUP(B241,Таблица1[#All],2)</f>
        <v>#N/A</v>
      </c>
      <c r="D241" s="60"/>
      <c r="E241" s="60"/>
      <c r="F241" s="60"/>
      <c r="G241" s="60" t="e">
        <f>VLOOKUP(F241,Таблица3[#All],2,FALSE)</f>
        <v>#N/A</v>
      </c>
      <c r="H241" s="60">
        <v>0</v>
      </c>
      <c r="I241" s="60"/>
      <c r="J241" s="60">
        <v>0</v>
      </c>
      <c r="K241" s="60" t="s">
        <v>1488</v>
      </c>
      <c r="L241" s="60" t="s">
        <v>1488</v>
      </c>
      <c r="M241" s="60" t="s">
        <v>1488</v>
      </c>
      <c r="N241" s="60" t="s">
        <v>1488</v>
      </c>
      <c r="O241" s="169">
        <f t="shared" si="3"/>
        <v>0</v>
      </c>
    </row>
    <row r="242" spans="1:15" ht="29" x14ac:dyDescent="0.35">
      <c r="A242" s="133" t="s">
        <v>1773</v>
      </c>
      <c r="B242" s="60"/>
      <c r="C242" s="60" t="e">
        <f>VLOOKUP(B242,Таблица1[#All],2)</f>
        <v>#N/A</v>
      </c>
      <c r="D242" s="60"/>
      <c r="E242" s="60"/>
      <c r="F242" s="60"/>
      <c r="G242" s="60" t="e">
        <f>VLOOKUP(F242,Таблица3[#All],2,FALSE)</f>
        <v>#N/A</v>
      </c>
      <c r="H242" s="60">
        <v>0</v>
      </c>
      <c r="I242" s="60"/>
      <c r="J242" s="60">
        <v>0</v>
      </c>
      <c r="K242" s="60" t="s">
        <v>1488</v>
      </c>
      <c r="L242" s="60" t="s">
        <v>1488</v>
      </c>
      <c r="M242" s="60" t="s">
        <v>1488</v>
      </c>
      <c r="N242" s="60" t="s">
        <v>1488</v>
      </c>
      <c r="O242" s="169">
        <f t="shared" si="3"/>
        <v>0</v>
      </c>
    </row>
    <row r="243" spans="1:15" ht="29" x14ac:dyDescent="0.35">
      <c r="A243" s="133" t="s">
        <v>1774</v>
      </c>
      <c r="B243" s="60"/>
      <c r="C243" s="60" t="e">
        <f>VLOOKUP(B243,Таблица1[#All],2)</f>
        <v>#N/A</v>
      </c>
      <c r="D243" s="60"/>
      <c r="E243" s="60"/>
      <c r="F243" s="60"/>
      <c r="G243" s="60" t="e">
        <f>VLOOKUP(F243,Таблица3[#All],2,FALSE)</f>
        <v>#N/A</v>
      </c>
      <c r="H243" s="60">
        <v>0</v>
      </c>
      <c r="I243" s="60"/>
      <c r="J243" s="60">
        <v>0</v>
      </c>
      <c r="K243" s="60" t="s">
        <v>1488</v>
      </c>
      <c r="L243" s="60" t="s">
        <v>1488</v>
      </c>
      <c r="M243" s="60" t="s">
        <v>1488</v>
      </c>
      <c r="N243" s="60" t="s">
        <v>1488</v>
      </c>
      <c r="O243" s="169">
        <f t="shared" si="3"/>
        <v>0</v>
      </c>
    </row>
    <row r="244" spans="1:15" ht="29" x14ac:dyDescent="0.35">
      <c r="A244" s="133" t="s">
        <v>1775</v>
      </c>
      <c r="B244" s="60"/>
      <c r="C244" s="60" t="e">
        <f>VLOOKUP(B244,Таблица1[#All],2)</f>
        <v>#N/A</v>
      </c>
      <c r="D244" s="60"/>
      <c r="E244" s="60"/>
      <c r="F244" s="60"/>
      <c r="G244" s="60" t="e">
        <f>VLOOKUP(F244,Таблица3[#All],2,FALSE)</f>
        <v>#N/A</v>
      </c>
      <c r="H244" s="60">
        <v>0</v>
      </c>
      <c r="I244" s="60"/>
      <c r="J244" s="60">
        <v>0</v>
      </c>
      <c r="K244" s="60" t="s">
        <v>1488</v>
      </c>
      <c r="L244" s="60" t="s">
        <v>1488</v>
      </c>
      <c r="M244" s="60" t="s">
        <v>1488</v>
      </c>
      <c r="N244" s="60" t="s">
        <v>1488</v>
      </c>
      <c r="O244" s="169">
        <f t="shared" si="3"/>
        <v>0</v>
      </c>
    </row>
    <row r="245" spans="1:15" ht="29" x14ac:dyDescent="0.35">
      <c r="A245" s="133" t="s">
        <v>1776</v>
      </c>
      <c r="B245" s="60"/>
      <c r="C245" s="60" t="e">
        <f>VLOOKUP(B245,Таблица1[#All],2)</f>
        <v>#N/A</v>
      </c>
      <c r="D245" s="60"/>
      <c r="E245" s="60"/>
      <c r="F245" s="60"/>
      <c r="G245" s="60" t="e">
        <f>VLOOKUP(F245,Таблица3[#All],2,FALSE)</f>
        <v>#N/A</v>
      </c>
      <c r="H245" s="60">
        <v>0</v>
      </c>
      <c r="I245" s="60"/>
      <c r="J245" s="60">
        <v>0</v>
      </c>
      <c r="K245" s="60" t="s">
        <v>1488</v>
      </c>
      <c r="L245" s="60" t="s">
        <v>1488</v>
      </c>
      <c r="M245" s="60" t="s">
        <v>1488</v>
      </c>
      <c r="N245" s="60" t="s">
        <v>1488</v>
      </c>
      <c r="O245" s="169">
        <f t="shared" si="3"/>
        <v>0</v>
      </c>
    </row>
    <row r="246" spans="1:15" ht="29" x14ac:dyDescent="0.35">
      <c r="A246" s="133" t="s">
        <v>1777</v>
      </c>
      <c r="B246" s="60"/>
      <c r="C246" s="60" t="e">
        <f>VLOOKUP(B246,Таблица1[#All],2)</f>
        <v>#N/A</v>
      </c>
      <c r="D246" s="60"/>
      <c r="E246" s="60"/>
      <c r="F246" s="60"/>
      <c r="G246" s="60" t="e">
        <f>VLOOKUP(F246,Таблица3[#All],2,FALSE)</f>
        <v>#N/A</v>
      </c>
      <c r="H246" s="60">
        <v>0</v>
      </c>
      <c r="I246" s="60"/>
      <c r="J246" s="60">
        <v>0</v>
      </c>
      <c r="K246" s="60" t="s">
        <v>1488</v>
      </c>
      <c r="L246" s="60" t="s">
        <v>1488</v>
      </c>
      <c r="M246" s="60" t="s">
        <v>1488</v>
      </c>
      <c r="N246" s="60" t="s">
        <v>1488</v>
      </c>
      <c r="O246" s="169">
        <f t="shared" si="3"/>
        <v>0</v>
      </c>
    </row>
    <row r="247" spans="1:15" ht="29" x14ac:dyDescent="0.35">
      <c r="A247" s="133" t="s">
        <v>1778</v>
      </c>
      <c r="B247" s="60"/>
      <c r="C247" s="60" t="e">
        <f>VLOOKUP(B247,Таблица1[#All],2)</f>
        <v>#N/A</v>
      </c>
      <c r="D247" s="60"/>
      <c r="E247" s="60"/>
      <c r="F247" s="60"/>
      <c r="G247" s="60" t="e">
        <f>VLOOKUP(F247,Таблица3[#All],2,FALSE)</f>
        <v>#N/A</v>
      </c>
      <c r="H247" s="60">
        <v>0</v>
      </c>
      <c r="I247" s="60"/>
      <c r="J247" s="60">
        <v>0</v>
      </c>
      <c r="K247" s="60" t="s">
        <v>1488</v>
      </c>
      <c r="L247" s="60" t="s">
        <v>1488</v>
      </c>
      <c r="M247" s="60" t="s">
        <v>1488</v>
      </c>
      <c r="N247" s="60" t="s">
        <v>1488</v>
      </c>
      <c r="O247" s="169">
        <f t="shared" si="3"/>
        <v>0</v>
      </c>
    </row>
    <row r="248" spans="1:15" ht="29" x14ac:dyDescent="0.35">
      <c r="A248" s="133" t="s">
        <v>1779</v>
      </c>
      <c r="B248" s="60"/>
      <c r="C248" s="60" t="e">
        <f>VLOOKUP(B248,Таблица1[#All],2)</f>
        <v>#N/A</v>
      </c>
      <c r="D248" s="60"/>
      <c r="E248" s="60"/>
      <c r="F248" s="60"/>
      <c r="G248" s="60" t="e">
        <f>VLOOKUP(F248,Таблица3[#All],2,FALSE)</f>
        <v>#N/A</v>
      </c>
      <c r="H248" s="60">
        <v>0</v>
      </c>
      <c r="I248" s="60"/>
      <c r="J248" s="60">
        <v>0</v>
      </c>
      <c r="K248" s="60" t="s">
        <v>1488</v>
      </c>
      <c r="L248" s="60" t="s">
        <v>1488</v>
      </c>
      <c r="M248" s="60" t="s">
        <v>1488</v>
      </c>
      <c r="N248" s="60" t="s">
        <v>1488</v>
      </c>
      <c r="O248" s="169">
        <f t="shared" si="3"/>
        <v>0</v>
      </c>
    </row>
    <row r="249" spans="1:15" ht="29" x14ac:dyDescent="0.35">
      <c r="A249" s="133" t="s">
        <v>1780</v>
      </c>
      <c r="B249" s="60"/>
      <c r="C249" s="60" t="e">
        <f>VLOOKUP(B249,Таблица1[#All],2)</f>
        <v>#N/A</v>
      </c>
      <c r="D249" s="60"/>
      <c r="E249" s="60"/>
      <c r="F249" s="60"/>
      <c r="G249" s="60" t="e">
        <f>VLOOKUP(F249,Таблица3[#All],2,FALSE)</f>
        <v>#N/A</v>
      </c>
      <c r="H249" s="60">
        <v>0</v>
      </c>
      <c r="I249" s="60"/>
      <c r="J249" s="60">
        <v>0</v>
      </c>
      <c r="K249" s="60" t="s">
        <v>1488</v>
      </c>
      <c r="L249" s="60" t="s">
        <v>1488</v>
      </c>
      <c r="M249" s="60" t="s">
        <v>1488</v>
      </c>
      <c r="N249" s="60" t="s">
        <v>1488</v>
      </c>
      <c r="O249" s="169">
        <f t="shared" si="3"/>
        <v>0</v>
      </c>
    </row>
    <row r="250" spans="1:15" ht="29" x14ac:dyDescent="0.35">
      <c r="A250" s="133" t="s">
        <v>1781</v>
      </c>
      <c r="B250" s="60"/>
      <c r="C250" s="60" t="e">
        <f>VLOOKUP(B250,Таблица1[#All],2)</f>
        <v>#N/A</v>
      </c>
      <c r="D250" s="60"/>
      <c r="E250" s="60"/>
      <c r="F250" s="60"/>
      <c r="G250" s="60" t="e">
        <f>VLOOKUP(F250,Таблица3[#All],2,FALSE)</f>
        <v>#N/A</v>
      </c>
      <c r="H250" s="60">
        <v>0</v>
      </c>
      <c r="I250" s="60"/>
      <c r="J250" s="60">
        <v>0</v>
      </c>
      <c r="K250" s="60" t="s">
        <v>1488</v>
      </c>
      <c r="L250" s="60" t="s">
        <v>1488</v>
      </c>
      <c r="M250" s="60" t="s">
        <v>1488</v>
      </c>
      <c r="N250" s="60" t="s">
        <v>1488</v>
      </c>
      <c r="O250" s="169">
        <f t="shared" si="3"/>
        <v>0</v>
      </c>
    </row>
    <row r="251" spans="1:15" ht="29" x14ac:dyDescent="0.35">
      <c r="A251" s="133" t="s">
        <v>1782</v>
      </c>
      <c r="B251" s="60"/>
      <c r="C251" s="60" t="e">
        <f>VLOOKUP(B251,Таблица1[#All],2)</f>
        <v>#N/A</v>
      </c>
      <c r="D251" s="60"/>
      <c r="E251" s="60"/>
      <c r="F251" s="60"/>
      <c r="G251" s="60" t="e">
        <f>VLOOKUP(F251,Таблица3[#All],2,FALSE)</f>
        <v>#N/A</v>
      </c>
      <c r="H251" s="60">
        <v>0</v>
      </c>
      <c r="I251" s="60"/>
      <c r="J251" s="60">
        <v>0</v>
      </c>
      <c r="K251" s="60" t="s">
        <v>1488</v>
      </c>
      <c r="L251" s="60" t="s">
        <v>1488</v>
      </c>
      <c r="M251" s="60" t="s">
        <v>1488</v>
      </c>
      <c r="N251" s="60" t="s">
        <v>1488</v>
      </c>
      <c r="O251" s="169">
        <f t="shared" si="3"/>
        <v>0</v>
      </c>
    </row>
    <row r="252" spans="1:15" ht="29" x14ac:dyDescent="0.35">
      <c r="A252" s="133" t="s">
        <v>1783</v>
      </c>
      <c r="B252" s="60"/>
      <c r="C252" s="60" t="e">
        <f>VLOOKUP(B252,Таблица1[#All],2)</f>
        <v>#N/A</v>
      </c>
      <c r="D252" s="60"/>
      <c r="E252" s="60"/>
      <c r="F252" s="60"/>
      <c r="G252" s="60" t="e">
        <f>VLOOKUP(F252,Таблица3[#All],2,FALSE)</f>
        <v>#N/A</v>
      </c>
      <c r="H252" s="60">
        <v>0</v>
      </c>
      <c r="I252" s="60"/>
      <c r="J252" s="60">
        <v>0</v>
      </c>
      <c r="K252" s="60" t="s">
        <v>1488</v>
      </c>
      <c r="L252" s="60" t="s">
        <v>1488</v>
      </c>
      <c r="M252" s="60" t="s">
        <v>1488</v>
      </c>
      <c r="N252" s="60" t="s">
        <v>1488</v>
      </c>
      <c r="O252" s="169">
        <f t="shared" si="3"/>
        <v>0</v>
      </c>
    </row>
    <row r="253" spans="1:15" ht="29" x14ac:dyDescent="0.35">
      <c r="A253" s="133" t="s">
        <v>1784</v>
      </c>
      <c r="B253" s="60"/>
      <c r="C253" s="60" t="e">
        <f>VLOOKUP(B253,Таблица1[#All],2)</f>
        <v>#N/A</v>
      </c>
      <c r="D253" s="60"/>
      <c r="E253" s="60"/>
      <c r="F253" s="60"/>
      <c r="G253" s="60" t="e">
        <f>VLOOKUP(F253,Таблица3[#All],2,FALSE)</f>
        <v>#N/A</v>
      </c>
      <c r="H253" s="60">
        <v>0</v>
      </c>
      <c r="I253" s="60"/>
      <c r="J253" s="60">
        <v>0</v>
      </c>
      <c r="K253" s="60" t="s">
        <v>1488</v>
      </c>
      <c r="L253" s="60" t="s">
        <v>1488</v>
      </c>
      <c r="M253" s="60" t="s">
        <v>1488</v>
      </c>
      <c r="N253" s="60" t="s">
        <v>1488</v>
      </c>
      <c r="O253" s="169">
        <f t="shared" si="3"/>
        <v>0</v>
      </c>
    </row>
    <row r="254" spans="1:15" ht="29" x14ac:dyDescent="0.35">
      <c r="A254" s="133" t="s">
        <v>1785</v>
      </c>
      <c r="B254" s="60"/>
      <c r="C254" s="60" t="e">
        <f>VLOOKUP(B254,Таблица1[#All],2)</f>
        <v>#N/A</v>
      </c>
      <c r="D254" s="60"/>
      <c r="E254" s="60"/>
      <c r="F254" s="60"/>
      <c r="G254" s="60" t="e">
        <f>VLOOKUP(F254,Таблица3[#All],2,FALSE)</f>
        <v>#N/A</v>
      </c>
      <c r="H254" s="60">
        <v>0</v>
      </c>
      <c r="I254" s="60"/>
      <c r="J254" s="60">
        <v>0</v>
      </c>
      <c r="K254" s="60" t="s">
        <v>1488</v>
      </c>
      <c r="L254" s="60" t="s">
        <v>1488</v>
      </c>
      <c r="M254" s="60" t="s">
        <v>1488</v>
      </c>
      <c r="N254" s="60" t="s">
        <v>1488</v>
      </c>
      <c r="O254" s="169">
        <f t="shared" si="3"/>
        <v>0</v>
      </c>
    </row>
    <row r="255" spans="1:15" ht="29" x14ac:dyDescent="0.35">
      <c r="A255" s="133" t="s">
        <v>1786</v>
      </c>
      <c r="B255" s="60"/>
      <c r="C255" s="60" t="e">
        <f>VLOOKUP(B255,Таблица1[#All],2)</f>
        <v>#N/A</v>
      </c>
      <c r="D255" s="60"/>
      <c r="E255" s="60"/>
      <c r="F255" s="60"/>
      <c r="G255" s="60" t="e">
        <f>VLOOKUP(F255,Таблица3[#All],2,FALSE)</f>
        <v>#N/A</v>
      </c>
      <c r="H255" s="60">
        <v>0</v>
      </c>
      <c r="I255" s="60"/>
      <c r="J255" s="60">
        <v>0</v>
      </c>
      <c r="K255" s="60" t="s">
        <v>1488</v>
      </c>
      <c r="L255" s="60" t="s">
        <v>1488</v>
      </c>
      <c r="M255" s="60" t="s">
        <v>1488</v>
      </c>
      <c r="N255" s="60" t="s">
        <v>1488</v>
      </c>
      <c r="O255" s="169">
        <f t="shared" si="3"/>
        <v>0</v>
      </c>
    </row>
    <row r="256" spans="1:15" ht="29" x14ac:dyDescent="0.35">
      <c r="A256" s="133" t="s">
        <v>1787</v>
      </c>
      <c r="B256" s="60"/>
      <c r="C256" s="60" t="e">
        <f>VLOOKUP(B256,Таблица1[#All],2)</f>
        <v>#N/A</v>
      </c>
      <c r="D256" s="60"/>
      <c r="E256" s="60"/>
      <c r="F256" s="60"/>
      <c r="G256" s="60" t="e">
        <f>VLOOKUP(F256,Таблица3[#All],2,FALSE)</f>
        <v>#N/A</v>
      </c>
      <c r="H256" s="60">
        <v>0</v>
      </c>
      <c r="I256" s="60"/>
      <c r="J256" s="60">
        <v>0</v>
      </c>
      <c r="K256" s="60" t="s">
        <v>1488</v>
      </c>
      <c r="L256" s="60" t="s">
        <v>1488</v>
      </c>
      <c r="M256" s="60" t="s">
        <v>1488</v>
      </c>
      <c r="N256" s="60" t="s">
        <v>1488</v>
      </c>
      <c r="O256" s="169">
        <f t="shared" si="3"/>
        <v>0</v>
      </c>
    </row>
    <row r="257" spans="1:15" ht="29" x14ac:dyDescent="0.35">
      <c r="A257" s="133" t="s">
        <v>1788</v>
      </c>
      <c r="B257" s="60"/>
      <c r="C257" s="60" t="e">
        <f>VLOOKUP(B257,Таблица1[#All],2)</f>
        <v>#N/A</v>
      </c>
      <c r="D257" s="60"/>
      <c r="E257" s="60"/>
      <c r="F257" s="60"/>
      <c r="G257" s="60" t="e">
        <f>VLOOKUP(F257,Таблица3[#All],2,FALSE)</f>
        <v>#N/A</v>
      </c>
      <c r="H257" s="60">
        <v>0</v>
      </c>
      <c r="I257" s="60"/>
      <c r="J257" s="60">
        <v>0</v>
      </c>
      <c r="K257" s="60" t="s">
        <v>1488</v>
      </c>
      <c r="L257" s="60" t="s">
        <v>1488</v>
      </c>
      <c r="M257" s="60" t="s">
        <v>1488</v>
      </c>
      <c r="N257" s="60" t="s">
        <v>1488</v>
      </c>
      <c r="O257" s="169">
        <f t="shared" si="3"/>
        <v>0</v>
      </c>
    </row>
    <row r="258" spans="1:15" ht="29" x14ac:dyDescent="0.35">
      <c r="A258" s="133" t="s">
        <v>1789</v>
      </c>
      <c r="B258" s="60"/>
      <c r="C258" s="60" t="e">
        <f>VLOOKUP(B258,Таблица1[#All],2)</f>
        <v>#N/A</v>
      </c>
      <c r="D258" s="60"/>
      <c r="E258" s="60"/>
      <c r="F258" s="60"/>
      <c r="G258" s="60" t="e">
        <f>VLOOKUP(F258,Таблица3[#All],2,FALSE)</f>
        <v>#N/A</v>
      </c>
      <c r="H258" s="60">
        <v>0</v>
      </c>
      <c r="I258" s="60"/>
      <c r="J258" s="60">
        <v>0</v>
      </c>
      <c r="K258" s="60" t="s">
        <v>1488</v>
      </c>
      <c r="L258" s="60" t="s">
        <v>1488</v>
      </c>
      <c r="M258" s="60" t="s">
        <v>1488</v>
      </c>
      <c r="N258" s="60" t="s">
        <v>1488</v>
      </c>
      <c r="O258" s="169">
        <f t="shared" si="3"/>
        <v>0</v>
      </c>
    </row>
    <row r="259" spans="1:15" ht="29" x14ac:dyDescent="0.35">
      <c r="A259" s="133" t="s">
        <v>1790</v>
      </c>
      <c r="B259" s="60"/>
      <c r="C259" s="60" t="e">
        <f>VLOOKUP(B259,Таблица1[#All],2)</f>
        <v>#N/A</v>
      </c>
      <c r="D259" s="60"/>
      <c r="E259" s="60"/>
      <c r="F259" s="60"/>
      <c r="G259" s="60" t="e">
        <f>VLOOKUP(F259,Таблица3[#All],2,FALSE)</f>
        <v>#N/A</v>
      </c>
      <c r="H259" s="60">
        <v>0</v>
      </c>
      <c r="I259" s="60"/>
      <c r="J259" s="60">
        <v>0</v>
      </c>
      <c r="K259" s="60" t="s">
        <v>1488</v>
      </c>
      <c r="L259" s="60" t="s">
        <v>1488</v>
      </c>
      <c r="M259" s="60" t="s">
        <v>1488</v>
      </c>
      <c r="N259" s="60" t="s">
        <v>1488</v>
      </c>
      <c r="O259" s="169">
        <f t="shared" ref="O259:O301" si="4">$S$10*I259*(IF(K259="Да",1,0)*$S$11+IF(L259="Да",1,0)*$S$12+IF(M259="Да",1,0)*$S$13+IF(N259="Да",1,0)*$S$14)*J259*IF($P$2="Да",0.5,1)+$S$10*H259*(IF(K259="Да",1,0)*$S$11+IF(L259="Да",1,0)*$S$12+IF(M259="Да",1,0)*$S$13+IF(N259="Да",1,0)*$S$14)*IF($P$2="Да",0.5,1)</f>
        <v>0</v>
      </c>
    </row>
    <row r="260" spans="1:15" ht="29" x14ac:dyDescent="0.35">
      <c r="A260" s="133" t="s">
        <v>1791</v>
      </c>
      <c r="B260" s="60"/>
      <c r="C260" s="60" t="e">
        <f>VLOOKUP(B260,Таблица1[#All],2)</f>
        <v>#N/A</v>
      </c>
      <c r="D260" s="60"/>
      <c r="E260" s="60"/>
      <c r="F260" s="60"/>
      <c r="G260" s="60" t="e">
        <f>VLOOKUP(F260,Таблица3[#All],2,FALSE)</f>
        <v>#N/A</v>
      </c>
      <c r="H260" s="60">
        <v>0</v>
      </c>
      <c r="I260" s="60"/>
      <c r="J260" s="60">
        <v>0</v>
      </c>
      <c r="K260" s="60" t="s">
        <v>1488</v>
      </c>
      <c r="L260" s="60" t="s">
        <v>1488</v>
      </c>
      <c r="M260" s="60" t="s">
        <v>1488</v>
      </c>
      <c r="N260" s="60" t="s">
        <v>1488</v>
      </c>
      <c r="O260" s="169">
        <f t="shared" si="4"/>
        <v>0</v>
      </c>
    </row>
    <row r="261" spans="1:15" ht="29" x14ac:dyDescent="0.35">
      <c r="A261" s="133" t="s">
        <v>1792</v>
      </c>
      <c r="B261" s="60"/>
      <c r="C261" s="60" t="e">
        <f>VLOOKUP(B261,Таблица1[#All],2)</f>
        <v>#N/A</v>
      </c>
      <c r="D261" s="60"/>
      <c r="E261" s="60"/>
      <c r="F261" s="60"/>
      <c r="G261" s="60" t="e">
        <f>VLOOKUP(F261,Таблица3[#All],2,FALSE)</f>
        <v>#N/A</v>
      </c>
      <c r="H261" s="60">
        <v>0</v>
      </c>
      <c r="I261" s="60"/>
      <c r="J261" s="60">
        <v>0</v>
      </c>
      <c r="K261" s="60" t="s">
        <v>1488</v>
      </c>
      <c r="L261" s="60" t="s">
        <v>1488</v>
      </c>
      <c r="M261" s="60" t="s">
        <v>1488</v>
      </c>
      <c r="N261" s="60" t="s">
        <v>1488</v>
      </c>
      <c r="O261" s="169">
        <f t="shared" si="4"/>
        <v>0</v>
      </c>
    </row>
    <row r="262" spans="1:15" ht="29" x14ac:dyDescent="0.35">
      <c r="A262" s="133" t="s">
        <v>1793</v>
      </c>
      <c r="B262" s="60"/>
      <c r="C262" s="60" t="e">
        <f>VLOOKUP(B262,Таблица1[#All],2)</f>
        <v>#N/A</v>
      </c>
      <c r="D262" s="60"/>
      <c r="E262" s="60"/>
      <c r="F262" s="60"/>
      <c r="G262" s="60" t="e">
        <f>VLOOKUP(F262,Таблица3[#All],2,FALSE)</f>
        <v>#N/A</v>
      </c>
      <c r="H262" s="60">
        <v>0</v>
      </c>
      <c r="I262" s="60"/>
      <c r="J262" s="60">
        <v>0</v>
      </c>
      <c r="K262" s="60" t="s">
        <v>1488</v>
      </c>
      <c r="L262" s="60" t="s">
        <v>1488</v>
      </c>
      <c r="M262" s="60" t="s">
        <v>1488</v>
      </c>
      <c r="N262" s="60" t="s">
        <v>1488</v>
      </c>
      <c r="O262" s="169">
        <f t="shared" si="4"/>
        <v>0</v>
      </c>
    </row>
    <row r="263" spans="1:15" ht="29" x14ac:dyDescent="0.35">
      <c r="A263" s="133" t="s">
        <v>1794</v>
      </c>
      <c r="B263" s="60"/>
      <c r="C263" s="60" t="e">
        <f>VLOOKUP(B263,Таблица1[#All],2)</f>
        <v>#N/A</v>
      </c>
      <c r="D263" s="60"/>
      <c r="E263" s="60"/>
      <c r="F263" s="60"/>
      <c r="G263" s="60" t="e">
        <f>VLOOKUP(F263,Таблица3[#All],2,FALSE)</f>
        <v>#N/A</v>
      </c>
      <c r="H263" s="60">
        <v>0</v>
      </c>
      <c r="I263" s="60"/>
      <c r="J263" s="60">
        <v>0</v>
      </c>
      <c r="K263" s="60" t="s">
        <v>1488</v>
      </c>
      <c r="L263" s="60" t="s">
        <v>1488</v>
      </c>
      <c r="M263" s="60" t="s">
        <v>1488</v>
      </c>
      <c r="N263" s="60" t="s">
        <v>1488</v>
      </c>
      <c r="O263" s="169">
        <f t="shared" si="4"/>
        <v>0</v>
      </c>
    </row>
    <row r="264" spans="1:15" ht="29" x14ac:dyDescent="0.35">
      <c r="A264" s="133" t="s">
        <v>1795</v>
      </c>
      <c r="B264" s="60"/>
      <c r="C264" s="60" t="e">
        <f>VLOOKUP(B264,Таблица1[#All],2)</f>
        <v>#N/A</v>
      </c>
      <c r="D264" s="60"/>
      <c r="E264" s="60"/>
      <c r="F264" s="60"/>
      <c r="G264" s="60" t="e">
        <f>VLOOKUP(F264,Таблица3[#All],2,FALSE)</f>
        <v>#N/A</v>
      </c>
      <c r="H264" s="60">
        <v>0</v>
      </c>
      <c r="I264" s="60"/>
      <c r="J264" s="60">
        <v>0</v>
      </c>
      <c r="K264" s="60" t="s">
        <v>1488</v>
      </c>
      <c r="L264" s="60" t="s">
        <v>1488</v>
      </c>
      <c r="M264" s="60" t="s">
        <v>1488</v>
      </c>
      <c r="N264" s="60" t="s">
        <v>1488</v>
      </c>
      <c r="O264" s="169">
        <f t="shared" si="4"/>
        <v>0</v>
      </c>
    </row>
    <row r="265" spans="1:15" ht="29" x14ac:dyDescent="0.35">
      <c r="A265" s="133" t="s">
        <v>1796</v>
      </c>
      <c r="B265" s="60"/>
      <c r="C265" s="60" t="e">
        <f>VLOOKUP(B265,Таблица1[#All],2)</f>
        <v>#N/A</v>
      </c>
      <c r="D265" s="60"/>
      <c r="E265" s="60"/>
      <c r="F265" s="60"/>
      <c r="G265" s="60" t="e">
        <f>VLOOKUP(F265,Таблица3[#All],2,FALSE)</f>
        <v>#N/A</v>
      </c>
      <c r="H265" s="60">
        <v>0</v>
      </c>
      <c r="I265" s="60"/>
      <c r="J265" s="60">
        <v>0</v>
      </c>
      <c r="K265" s="60" t="s">
        <v>1488</v>
      </c>
      <c r="L265" s="60" t="s">
        <v>1488</v>
      </c>
      <c r="M265" s="60" t="s">
        <v>1488</v>
      </c>
      <c r="N265" s="60" t="s">
        <v>1488</v>
      </c>
      <c r="O265" s="169">
        <f t="shared" si="4"/>
        <v>0</v>
      </c>
    </row>
    <row r="266" spans="1:15" ht="29" x14ac:dyDescent="0.35">
      <c r="A266" s="133" t="s">
        <v>1797</v>
      </c>
      <c r="B266" s="60"/>
      <c r="C266" s="60" t="e">
        <f>VLOOKUP(B266,Таблица1[#All],2)</f>
        <v>#N/A</v>
      </c>
      <c r="D266" s="60"/>
      <c r="E266" s="60"/>
      <c r="F266" s="60"/>
      <c r="G266" s="60" t="e">
        <f>VLOOKUP(F266,Таблица3[#All],2,FALSE)</f>
        <v>#N/A</v>
      </c>
      <c r="H266" s="60">
        <v>0</v>
      </c>
      <c r="I266" s="60"/>
      <c r="J266" s="60">
        <v>0</v>
      </c>
      <c r="K266" s="60" t="s">
        <v>1488</v>
      </c>
      <c r="L266" s="60" t="s">
        <v>1488</v>
      </c>
      <c r="M266" s="60" t="s">
        <v>1488</v>
      </c>
      <c r="N266" s="60" t="s">
        <v>1488</v>
      </c>
      <c r="O266" s="169">
        <f t="shared" si="4"/>
        <v>0</v>
      </c>
    </row>
    <row r="267" spans="1:15" ht="29" x14ac:dyDescent="0.35">
      <c r="A267" s="133" t="s">
        <v>1798</v>
      </c>
      <c r="B267" s="60"/>
      <c r="C267" s="60" t="e">
        <f>VLOOKUP(B267,Таблица1[#All],2)</f>
        <v>#N/A</v>
      </c>
      <c r="D267" s="60"/>
      <c r="E267" s="60"/>
      <c r="F267" s="60"/>
      <c r="G267" s="60" t="e">
        <f>VLOOKUP(F267,Таблица3[#All],2,FALSE)</f>
        <v>#N/A</v>
      </c>
      <c r="H267" s="60">
        <v>0</v>
      </c>
      <c r="I267" s="60"/>
      <c r="J267" s="60">
        <v>0</v>
      </c>
      <c r="K267" s="60" t="s">
        <v>1488</v>
      </c>
      <c r="L267" s="60" t="s">
        <v>1488</v>
      </c>
      <c r="M267" s="60" t="s">
        <v>1488</v>
      </c>
      <c r="N267" s="60" t="s">
        <v>1488</v>
      </c>
      <c r="O267" s="169">
        <f t="shared" si="4"/>
        <v>0</v>
      </c>
    </row>
    <row r="268" spans="1:15" ht="29" x14ac:dyDescent="0.35">
      <c r="A268" s="133" t="s">
        <v>1799</v>
      </c>
      <c r="B268" s="60"/>
      <c r="C268" s="60" t="e">
        <f>VLOOKUP(B268,Таблица1[#All],2)</f>
        <v>#N/A</v>
      </c>
      <c r="D268" s="60"/>
      <c r="E268" s="60"/>
      <c r="F268" s="60"/>
      <c r="G268" s="60" t="e">
        <f>VLOOKUP(F268,Таблица3[#All],2,FALSE)</f>
        <v>#N/A</v>
      </c>
      <c r="H268" s="60">
        <v>0</v>
      </c>
      <c r="I268" s="60"/>
      <c r="J268" s="60">
        <v>0</v>
      </c>
      <c r="K268" s="60" t="s">
        <v>1488</v>
      </c>
      <c r="L268" s="60" t="s">
        <v>1488</v>
      </c>
      <c r="M268" s="60" t="s">
        <v>1488</v>
      </c>
      <c r="N268" s="60" t="s">
        <v>1488</v>
      </c>
      <c r="O268" s="169">
        <f t="shared" si="4"/>
        <v>0</v>
      </c>
    </row>
    <row r="269" spans="1:15" ht="29" x14ac:dyDescent="0.35">
      <c r="A269" s="133" t="s">
        <v>1800</v>
      </c>
      <c r="B269" s="60"/>
      <c r="C269" s="60" t="e">
        <f>VLOOKUP(B269,Таблица1[#All],2)</f>
        <v>#N/A</v>
      </c>
      <c r="D269" s="60"/>
      <c r="E269" s="60"/>
      <c r="F269" s="60"/>
      <c r="G269" s="60" t="e">
        <f>VLOOKUP(F269,Таблица3[#All],2,FALSE)</f>
        <v>#N/A</v>
      </c>
      <c r="H269" s="60">
        <v>0</v>
      </c>
      <c r="I269" s="60"/>
      <c r="J269" s="60">
        <v>0</v>
      </c>
      <c r="K269" s="60" t="s">
        <v>1488</v>
      </c>
      <c r="L269" s="60" t="s">
        <v>1488</v>
      </c>
      <c r="M269" s="60" t="s">
        <v>1488</v>
      </c>
      <c r="N269" s="60" t="s">
        <v>1488</v>
      </c>
      <c r="O269" s="169">
        <f t="shared" si="4"/>
        <v>0</v>
      </c>
    </row>
    <row r="270" spans="1:15" ht="29" x14ac:dyDescent="0.35">
      <c r="A270" s="133" t="s">
        <v>1801</v>
      </c>
      <c r="B270" s="60"/>
      <c r="C270" s="60" t="e">
        <f>VLOOKUP(B270,Таблица1[#All],2)</f>
        <v>#N/A</v>
      </c>
      <c r="D270" s="60"/>
      <c r="E270" s="60"/>
      <c r="F270" s="60"/>
      <c r="G270" s="60" t="e">
        <f>VLOOKUP(F270,Таблица3[#All],2,FALSE)</f>
        <v>#N/A</v>
      </c>
      <c r="H270" s="60">
        <v>0</v>
      </c>
      <c r="I270" s="60"/>
      <c r="J270" s="60">
        <v>0</v>
      </c>
      <c r="K270" s="60" t="s">
        <v>1488</v>
      </c>
      <c r="L270" s="60" t="s">
        <v>1488</v>
      </c>
      <c r="M270" s="60" t="s">
        <v>1488</v>
      </c>
      <c r="N270" s="60" t="s">
        <v>1488</v>
      </c>
      <c r="O270" s="169">
        <f t="shared" si="4"/>
        <v>0</v>
      </c>
    </row>
    <row r="271" spans="1:15" ht="29" x14ac:dyDescent="0.35">
      <c r="A271" s="133" t="s">
        <v>1802</v>
      </c>
      <c r="B271" s="60"/>
      <c r="C271" s="60" t="e">
        <f>VLOOKUP(B271,Таблица1[#All],2)</f>
        <v>#N/A</v>
      </c>
      <c r="D271" s="60"/>
      <c r="E271" s="60"/>
      <c r="F271" s="60"/>
      <c r="G271" s="60" t="e">
        <f>VLOOKUP(F271,Таблица3[#All],2,FALSE)</f>
        <v>#N/A</v>
      </c>
      <c r="H271" s="60">
        <v>0</v>
      </c>
      <c r="I271" s="60"/>
      <c r="J271" s="60">
        <v>0</v>
      </c>
      <c r="K271" s="60" t="s">
        <v>1488</v>
      </c>
      <c r="L271" s="60" t="s">
        <v>1488</v>
      </c>
      <c r="M271" s="60" t="s">
        <v>1488</v>
      </c>
      <c r="N271" s="60" t="s">
        <v>1488</v>
      </c>
      <c r="O271" s="169">
        <f t="shared" si="4"/>
        <v>0</v>
      </c>
    </row>
    <row r="272" spans="1:15" ht="29" x14ac:dyDescent="0.35">
      <c r="A272" s="133" t="s">
        <v>1803</v>
      </c>
      <c r="B272" s="60"/>
      <c r="C272" s="60" t="e">
        <f>VLOOKUP(B272,Таблица1[#All],2)</f>
        <v>#N/A</v>
      </c>
      <c r="D272" s="60"/>
      <c r="E272" s="60"/>
      <c r="F272" s="60"/>
      <c r="G272" s="60" t="e">
        <f>VLOOKUP(F272,Таблица3[#All],2,FALSE)</f>
        <v>#N/A</v>
      </c>
      <c r="H272" s="60">
        <v>0</v>
      </c>
      <c r="I272" s="60"/>
      <c r="J272" s="60">
        <v>0</v>
      </c>
      <c r="K272" s="60" t="s">
        <v>1488</v>
      </c>
      <c r="L272" s="60" t="s">
        <v>1488</v>
      </c>
      <c r="M272" s="60" t="s">
        <v>1488</v>
      </c>
      <c r="N272" s="60" t="s">
        <v>1488</v>
      </c>
      <c r="O272" s="169">
        <f t="shared" si="4"/>
        <v>0</v>
      </c>
    </row>
    <row r="273" spans="1:15" ht="29" x14ac:dyDescent="0.35">
      <c r="A273" s="133" t="s">
        <v>1804</v>
      </c>
      <c r="B273" s="60"/>
      <c r="C273" s="60" t="e">
        <f>VLOOKUP(B273,Таблица1[#All],2)</f>
        <v>#N/A</v>
      </c>
      <c r="D273" s="60"/>
      <c r="E273" s="60"/>
      <c r="F273" s="60"/>
      <c r="G273" s="60" t="e">
        <f>VLOOKUP(F273,Таблица3[#All],2,FALSE)</f>
        <v>#N/A</v>
      </c>
      <c r="H273" s="60">
        <v>0</v>
      </c>
      <c r="I273" s="60"/>
      <c r="J273" s="60">
        <v>0</v>
      </c>
      <c r="K273" s="60" t="s">
        <v>1488</v>
      </c>
      <c r="L273" s="60" t="s">
        <v>1488</v>
      </c>
      <c r="M273" s="60" t="s">
        <v>1488</v>
      </c>
      <c r="N273" s="60" t="s">
        <v>1488</v>
      </c>
      <c r="O273" s="169">
        <f t="shared" si="4"/>
        <v>0</v>
      </c>
    </row>
    <row r="274" spans="1:15" ht="29" x14ac:dyDescent="0.35">
      <c r="A274" s="133" t="s">
        <v>1805</v>
      </c>
      <c r="B274" s="60"/>
      <c r="C274" s="60" t="e">
        <f>VLOOKUP(B274,Таблица1[#All],2)</f>
        <v>#N/A</v>
      </c>
      <c r="D274" s="60"/>
      <c r="E274" s="60"/>
      <c r="F274" s="60"/>
      <c r="G274" s="60" t="e">
        <f>VLOOKUP(F274,Таблица3[#All],2,FALSE)</f>
        <v>#N/A</v>
      </c>
      <c r="H274" s="60">
        <v>0</v>
      </c>
      <c r="I274" s="60"/>
      <c r="J274" s="60">
        <v>0</v>
      </c>
      <c r="K274" s="60" t="s">
        <v>1488</v>
      </c>
      <c r="L274" s="60" t="s">
        <v>1488</v>
      </c>
      <c r="M274" s="60" t="s">
        <v>1488</v>
      </c>
      <c r="N274" s="60" t="s">
        <v>1488</v>
      </c>
      <c r="O274" s="169">
        <f t="shared" si="4"/>
        <v>0</v>
      </c>
    </row>
    <row r="275" spans="1:15" ht="29" x14ac:dyDescent="0.35">
      <c r="A275" s="133" t="s">
        <v>1806</v>
      </c>
      <c r="B275" s="60"/>
      <c r="C275" s="60" t="e">
        <f>VLOOKUP(B275,Таблица1[#All],2)</f>
        <v>#N/A</v>
      </c>
      <c r="D275" s="60"/>
      <c r="E275" s="60"/>
      <c r="F275" s="60"/>
      <c r="G275" s="60" t="e">
        <f>VLOOKUP(F275,Таблица3[#All],2,FALSE)</f>
        <v>#N/A</v>
      </c>
      <c r="H275" s="60">
        <v>0</v>
      </c>
      <c r="I275" s="60"/>
      <c r="J275" s="60">
        <v>0</v>
      </c>
      <c r="K275" s="60" t="s">
        <v>1488</v>
      </c>
      <c r="L275" s="60" t="s">
        <v>1488</v>
      </c>
      <c r="M275" s="60" t="s">
        <v>1488</v>
      </c>
      <c r="N275" s="60" t="s">
        <v>1488</v>
      </c>
      <c r="O275" s="169">
        <f t="shared" si="4"/>
        <v>0</v>
      </c>
    </row>
    <row r="276" spans="1:15" ht="29" x14ac:dyDescent="0.35">
      <c r="A276" s="133" t="s">
        <v>1807</v>
      </c>
      <c r="B276" s="60"/>
      <c r="C276" s="60" t="e">
        <f>VLOOKUP(B276,Таблица1[#All],2)</f>
        <v>#N/A</v>
      </c>
      <c r="D276" s="60"/>
      <c r="E276" s="60"/>
      <c r="F276" s="60"/>
      <c r="G276" s="60" t="e">
        <f>VLOOKUP(F276,Таблица3[#All],2,FALSE)</f>
        <v>#N/A</v>
      </c>
      <c r="H276" s="60">
        <v>0</v>
      </c>
      <c r="I276" s="60"/>
      <c r="J276" s="60">
        <v>0</v>
      </c>
      <c r="K276" s="60" t="s">
        <v>1488</v>
      </c>
      <c r="L276" s="60" t="s">
        <v>1488</v>
      </c>
      <c r="M276" s="60" t="s">
        <v>1488</v>
      </c>
      <c r="N276" s="60" t="s">
        <v>1488</v>
      </c>
      <c r="O276" s="169">
        <f t="shared" si="4"/>
        <v>0</v>
      </c>
    </row>
    <row r="277" spans="1:15" ht="29" x14ac:dyDescent="0.35">
      <c r="A277" s="133" t="s">
        <v>1808</v>
      </c>
      <c r="B277" s="60"/>
      <c r="C277" s="60" t="e">
        <f>VLOOKUP(B277,Таблица1[#All],2)</f>
        <v>#N/A</v>
      </c>
      <c r="D277" s="60"/>
      <c r="E277" s="60"/>
      <c r="F277" s="60"/>
      <c r="G277" s="60" t="e">
        <f>VLOOKUP(F277,Таблица3[#All],2,FALSE)</f>
        <v>#N/A</v>
      </c>
      <c r="H277" s="60">
        <v>0</v>
      </c>
      <c r="I277" s="60"/>
      <c r="J277" s="60">
        <v>0</v>
      </c>
      <c r="K277" s="60" t="s">
        <v>1488</v>
      </c>
      <c r="L277" s="60" t="s">
        <v>1488</v>
      </c>
      <c r="M277" s="60" t="s">
        <v>1488</v>
      </c>
      <c r="N277" s="60" t="s">
        <v>1488</v>
      </c>
      <c r="O277" s="169">
        <f t="shared" si="4"/>
        <v>0</v>
      </c>
    </row>
    <row r="278" spans="1:15" ht="29" x14ac:dyDescent="0.35">
      <c r="A278" s="133" t="s">
        <v>1809</v>
      </c>
      <c r="B278" s="60"/>
      <c r="C278" s="60" t="e">
        <f>VLOOKUP(B278,Таблица1[#All],2)</f>
        <v>#N/A</v>
      </c>
      <c r="D278" s="60"/>
      <c r="E278" s="60"/>
      <c r="F278" s="60"/>
      <c r="G278" s="60" t="e">
        <f>VLOOKUP(F278,Таблица3[#All],2,FALSE)</f>
        <v>#N/A</v>
      </c>
      <c r="H278" s="60">
        <v>0</v>
      </c>
      <c r="I278" s="60"/>
      <c r="J278" s="60">
        <v>0</v>
      </c>
      <c r="K278" s="60" t="s">
        <v>1488</v>
      </c>
      <c r="L278" s="60" t="s">
        <v>1488</v>
      </c>
      <c r="M278" s="60" t="s">
        <v>1488</v>
      </c>
      <c r="N278" s="60" t="s">
        <v>1488</v>
      </c>
      <c r="O278" s="169">
        <f t="shared" si="4"/>
        <v>0</v>
      </c>
    </row>
    <row r="279" spans="1:15" ht="29" x14ac:dyDescent="0.35">
      <c r="A279" s="133" t="s">
        <v>1810</v>
      </c>
      <c r="B279" s="60"/>
      <c r="C279" s="60" t="e">
        <f>VLOOKUP(B279,Таблица1[#All],2)</f>
        <v>#N/A</v>
      </c>
      <c r="D279" s="60"/>
      <c r="E279" s="60"/>
      <c r="F279" s="60"/>
      <c r="G279" s="60" t="e">
        <f>VLOOKUP(F279,Таблица3[#All],2,FALSE)</f>
        <v>#N/A</v>
      </c>
      <c r="H279" s="60">
        <v>0</v>
      </c>
      <c r="I279" s="60"/>
      <c r="J279" s="60">
        <v>0</v>
      </c>
      <c r="K279" s="60" t="s">
        <v>1488</v>
      </c>
      <c r="L279" s="60" t="s">
        <v>1488</v>
      </c>
      <c r="M279" s="60" t="s">
        <v>1488</v>
      </c>
      <c r="N279" s="60" t="s">
        <v>1488</v>
      </c>
      <c r="O279" s="169">
        <f t="shared" si="4"/>
        <v>0</v>
      </c>
    </row>
    <row r="280" spans="1:15" ht="29" x14ac:dyDescent="0.35">
      <c r="A280" s="133" t="s">
        <v>1811</v>
      </c>
      <c r="B280" s="60"/>
      <c r="C280" s="60" t="e">
        <f>VLOOKUP(B280,Таблица1[#All],2)</f>
        <v>#N/A</v>
      </c>
      <c r="D280" s="60"/>
      <c r="E280" s="60"/>
      <c r="F280" s="60"/>
      <c r="G280" s="60" t="e">
        <f>VLOOKUP(F280,Таблица3[#All],2,FALSE)</f>
        <v>#N/A</v>
      </c>
      <c r="H280" s="60">
        <v>0</v>
      </c>
      <c r="I280" s="60"/>
      <c r="J280" s="60">
        <v>0</v>
      </c>
      <c r="K280" s="60" t="s">
        <v>1488</v>
      </c>
      <c r="L280" s="60" t="s">
        <v>1488</v>
      </c>
      <c r="M280" s="60" t="s">
        <v>1488</v>
      </c>
      <c r="N280" s="60" t="s">
        <v>1488</v>
      </c>
      <c r="O280" s="169">
        <f t="shared" si="4"/>
        <v>0</v>
      </c>
    </row>
    <row r="281" spans="1:15" ht="29" x14ac:dyDescent="0.35">
      <c r="A281" s="133" t="s">
        <v>1812</v>
      </c>
      <c r="B281" s="60"/>
      <c r="C281" s="60" t="e">
        <f>VLOOKUP(B281,Таблица1[#All],2)</f>
        <v>#N/A</v>
      </c>
      <c r="D281" s="60"/>
      <c r="E281" s="60"/>
      <c r="F281" s="60"/>
      <c r="G281" s="60" t="e">
        <f>VLOOKUP(F281,Таблица3[#All],2,FALSE)</f>
        <v>#N/A</v>
      </c>
      <c r="H281" s="60">
        <v>0</v>
      </c>
      <c r="I281" s="60"/>
      <c r="J281" s="60">
        <v>0</v>
      </c>
      <c r="K281" s="60" t="s">
        <v>1488</v>
      </c>
      <c r="L281" s="60" t="s">
        <v>1488</v>
      </c>
      <c r="M281" s="60" t="s">
        <v>1488</v>
      </c>
      <c r="N281" s="60" t="s">
        <v>1488</v>
      </c>
      <c r="O281" s="169">
        <f t="shared" si="4"/>
        <v>0</v>
      </c>
    </row>
    <row r="282" spans="1:15" ht="29" x14ac:dyDescent="0.35">
      <c r="A282" s="133" t="s">
        <v>1813</v>
      </c>
      <c r="B282" s="60"/>
      <c r="C282" s="60" t="e">
        <f>VLOOKUP(B282,Таблица1[#All],2)</f>
        <v>#N/A</v>
      </c>
      <c r="D282" s="60"/>
      <c r="E282" s="60"/>
      <c r="F282" s="60"/>
      <c r="G282" s="60" t="e">
        <f>VLOOKUP(F282,Таблица3[#All],2,FALSE)</f>
        <v>#N/A</v>
      </c>
      <c r="H282" s="60">
        <v>0</v>
      </c>
      <c r="I282" s="60"/>
      <c r="J282" s="60">
        <v>0</v>
      </c>
      <c r="K282" s="60" t="s">
        <v>1488</v>
      </c>
      <c r="L282" s="60" t="s">
        <v>1488</v>
      </c>
      <c r="M282" s="60" t="s">
        <v>1488</v>
      </c>
      <c r="N282" s="60" t="s">
        <v>1488</v>
      </c>
      <c r="O282" s="169">
        <f t="shared" si="4"/>
        <v>0</v>
      </c>
    </row>
    <row r="283" spans="1:15" ht="29" x14ac:dyDescent="0.35">
      <c r="A283" s="133" t="s">
        <v>1814</v>
      </c>
      <c r="B283" s="60"/>
      <c r="C283" s="60" t="e">
        <f>VLOOKUP(B283,Таблица1[#All],2)</f>
        <v>#N/A</v>
      </c>
      <c r="D283" s="60"/>
      <c r="E283" s="60"/>
      <c r="F283" s="60"/>
      <c r="G283" s="60" t="e">
        <f>VLOOKUP(F283,Таблица3[#All],2,FALSE)</f>
        <v>#N/A</v>
      </c>
      <c r="H283" s="60">
        <v>0</v>
      </c>
      <c r="I283" s="60"/>
      <c r="J283" s="60">
        <v>0</v>
      </c>
      <c r="K283" s="60" t="s">
        <v>1488</v>
      </c>
      <c r="L283" s="60" t="s">
        <v>1488</v>
      </c>
      <c r="M283" s="60" t="s">
        <v>1488</v>
      </c>
      <c r="N283" s="60" t="s">
        <v>1488</v>
      </c>
      <c r="O283" s="169">
        <f t="shared" si="4"/>
        <v>0</v>
      </c>
    </row>
    <row r="284" spans="1:15" ht="29" x14ac:dyDescent="0.35">
      <c r="A284" s="133" t="s">
        <v>1815</v>
      </c>
      <c r="B284" s="60"/>
      <c r="C284" s="60" t="e">
        <f>VLOOKUP(B284,Таблица1[#All],2)</f>
        <v>#N/A</v>
      </c>
      <c r="D284" s="60"/>
      <c r="E284" s="60"/>
      <c r="F284" s="60"/>
      <c r="G284" s="60" t="e">
        <f>VLOOKUP(F284,Таблица3[#All],2,FALSE)</f>
        <v>#N/A</v>
      </c>
      <c r="H284" s="60">
        <v>0</v>
      </c>
      <c r="I284" s="60"/>
      <c r="J284" s="60">
        <v>0</v>
      </c>
      <c r="K284" s="60" t="s">
        <v>1488</v>
      </c>
      <c r="L284" s="60" t="s">
        <v>1488</v>
      </c>
      <c r="M284" s="60" t="s">
        <v>1488</v>
      </c>
      <c r="N284" s="60" t="s">
        <v>1488</v>
      </c>
      <c r="O284" s="169">
        <f t="shared" si="4"/>
        <v>0</v>
      </c>
    </row>
    <row r="285" spans="1:15" ht="29" x14ac:dyDescent="0.35">
      <c r="A285" s="133" t="s">
        <v>1816</v>
      </c>
      <c r="B285" s="60"/>
      <c r="C285" s="60" t="e">
        <f>VLOOKUP(B285,Таблица1[#All],2)</f>
        <v>#N/A</v>
      </c>
      <c r="D285" s="60"/>
      <c r="E285" s="60"/>
      <c r="F285" s="60"/>
      <c r="G285" s="60" t="e">
        <f>VLOOKUP(F285,Таблица3[#All],2,FALSE)</f>
        <v>#N/A</v>
      </c>
      <c r="H285" s="60">
        <v>0</v>
      </c>
      <c r="I285" s="60"/>
      <c r="J285" s="60">
        <v>0</v>
      </c>
      <c r="K285" s="60" t="s">
        <v>1488</v>
      </c>
      <c r="L285" s="60" t="s">
        <v>1488</v>
      </c>
      <c r="M285" s="60" t="s">
        <v>1488</v>
      </c>
      <c r="N285" s="60" t="s">
        <v>1488</v>
      </c>
      <c r="O285" s="169">
        <f t="shared" si="4"/>
        <v>0</v>
      </c>
    </row>
    <row r="286" spans="1:15" ht="29" x14ac:dyDescent="0.35">
      <c r="A286" s="133" t="s">
        <v>1817</v>
      </c>
      <c r="B286" s="60"/>
      <c r="C286" s="60" t="e">
        <f>VLOOKUP(B286,Таблица1[#All],2)</f>
        <v>#N/A</v>
      </c>
      <c r="D286" s="60"/>
      <c r="E286" s="60"/>
      <c r="F286" s="60"/>
      <c r="G286" s="60" t="e">
        <f>VLOOKUP(F286,Таблица3[#All],2,FALSE)</f>
        <v>#N/A</v>
      </c>
      <c r="H286" s="60">
        <v>0</v>
      </c>
      <c r="I286" s="60"/>
      <c r="J286" s="60">
        <v>0</v>
      </c>
      <c r="K286" s="60" t="s">
        <v>1488</v>
      </c>
      <c r="L286" s="60" t="s">
        <v>1488</v>
      </c>
      <c r="M286" s="60" t="s">
        <v>1488</v>
      </c>
      <c r="N286" s="60" t="s">
        <v>1488</v>
      </c>
      <c r="O286" s="169">
        <f t="shared" si="4"/>
        <v>0</v>
      </c>
    </row>
    <row r="287" spans="1:15" ht="29" x14ac:dyDescent="0.35">
      <c r="A287" s="133" t="s">
        <v>1818</v>
      </c>
      <c r="B287" s="60"/>
      <c r="C287" s="60" t="e">
        <f>VLOOKUP(B287,Таблица1[#All],2)</f>
        <v>#N/A</v>
      </c>
      <c r="D287" s="60"/>
      <c r="E287" s="60"/>
      <c r="F287" s="60"/>
      <c r="G287" s="60" t="e">
        <f>VLOOKUP(F287,Таблица3[#All],2,FALSE)</f>
        <v>#N/A</v>
      </c>
      <c r="H287" s="60">
        <v>0</v>
      </c>
      <c r="I287" s="60"/>
      <c r="J287" s="60">
        <v>0</v>
      </c>
      <c r="K287" s="60" t="s">
        <v>1488</v>
      </c>
      <c r="L287" s="60" t="s">
        <v>1488</v>
      </c>
      <c r="M287" s="60" t="s">
        <v>1488</v>
      </c>
      <c r="N287" s="60" t="s">
        <v>1488</v>
      </c>
      <c r="O287" s="169">
        <f t="shared" si="4"/>
        <v>0</v>
      </c>
    </row>
    <row r="288" spans="1:15" ht="29" x14ac:dyDescent="0.35">
      <c r="A288" s="133" t="s">
        <v>1819</v>
      </c>
      <c r="B288" s="60"/>
      <c r="C288" s="60" t="e">
        <f>VLOOKUP(B288,Таблица1[#All],2)</f>
        <v>#N/A</v>
      </c>
      <c r="D288" s="60"/>
      <c r="E288" s="60"/>
      <c r="F288" s="60"/>
      <c r="G288" s="60" t="e">
        <f>VLOOKUP(F288,Таблица3[#All],2,FALSE)</f>
        <v>#N/A</v>
      </c>
      <c r="H288" s="60">
        <v>0</v>
      </c>
      <c r="I288" s="60"/>
      <c r="J288" s="60">
        <v>0</v>
      </c>
      <c r="K288" s="60" t="s">
        <v>1488</v>
      </c>
      <c r="L288" s="60" t="s">
        <v>1488</v>
      </c>
      <c r="M288" s="60" t="s">
        <v>1488</v>
      </c>
      <c r="N288" s="60" t="s">
        <v>1488</v>
      </c>
      <c r="O288" s="169">
        <f t="shared" si="4"/>
        <v>0</v>
      </c>
    </row>
    <row r="289" spans="1:15" ht="29" x14ac:dyDescent="0.35">
      <c r="A289" s="133" t="s">
        <v>1820</v>
      </c>
      <c r="B289" s="60"/>
      <c r="C289" s="60" t="e">
        <f>VLOOKUP(B289,Таблица1[#All],2)</f>
        <v>#N/A</v>
      </c>
      <c r="D289" s="60"/>
      <c r="E289" s="60"/>
      <c r="F289" s="60"/>
      <c r="G289" s="60" t="e">
        <f>VLOOKUP(F289,Таблица3[#All],2,FALSE)</f>
        <v>#N/A</v>
      </c>
      <c r="H289" s="60">
        <v>0</v>
      </c>
      <c r="I289" s="60"/>
      <c r="J289" s="60">
        <v>0</v>
      </c>
      <c r="K289" s="60" t="s">
        <v>1488</v>
      </c>
      <c r="L289" s="60" t="s">
        <v>1488</v>
      </c>
      <c r="M289" s="60" t="s">
        <v>1488</v>
      </c>
      <c r="N289" s="60" t="s">
        <v>1488</v>
      </c>
      <c r="O289" s="169">
        <f t="shared" si="4"/>
        <v>0</v>
      </c>
    </row>
    <row r="290" spans="1:15" ht="29" x14ac:dyDescent="0.35">
      <c r="A290" s="133" t="s">
        <v>1821</v>
      </c>
      <c r="B290" s="60"/>
      <c r="C290" s="60" t="e">
        <f>VLOOKUP(B290,Таблица1[#All],2)</f>
        <v>#N/A</v>
      </c>
      <c r="D290" s="60"/>
      <c r="E290" s="60"/>
      <c r="F290" s="60"/>
      <c r="G290" s="60" t="e">
        <f>VLOOKUP(F290,Таблица3[#All],2,FALSE)</f>
        <v>#N/A</v>
      </c>
      <c r="H290" s="60">
        <v>0</v>
      </c>
      <c r="I290" s="60"/>
      <c r="J290" s="60">
        <v>0</v>
      </c>
      <c r="K290" s="60" t="s">
        <v>1488</v>
      </c>
      <c r="L290" s="60" t="s">
        <v>1488</v>
      </c>
      <c r="M290" s="60" t="s">
        <v>1488</v>
      </c>
      <c r="N290" s="60" t="s">
        <v>1488</v>
      </c>
      <c r="O290" s="169">
        <f t="shared" si="4"/>
        <v>0</v>
      </c>
    </row>
    <row r="291" spans="1:15" ht="29" x14ac:dyDescent="0.35">
      <c r="A291" s="133" t="s">
        <v>1822</v>
      </c>
      <c r="B291" s="60"/>
      <c r="C291" s="60" t="e">
        <f>VLOOKUP(B291,Таблица1[#All],2)</f>
        <v>#N/A</v>
      </c>
      <c r="D291" s="60"/>
      <c r="E291" s="60"/>
      <c r="F291" s="60"/>
      <c r="G291" s="60" t="e">
        <f>VLOOKUP(F291,Таблица3[#All],2,FALSE)</f>
        <v>#N/A</v>
      </c>
      <c r="H291" s="60">
        <v>0</v>
      </c>
      <c r="I291" s="60"/>
      <c r="J291" s="60">
        <v>0</v>
      </c>
      <c r="K291" s="60" t="s">
        <v>1488</v>
      </c>
      <c r="L291" s="60" t="s">
        <v>1488</v>
      </c>
      <c r="M291" s="60" t="s">
        <v>1488</v>
      </c>
      <c r="N291" s="60" t="s">
        <v>1488</v>
      </c>
      <c r="O291" s="169">
        <f t="shared" si="4"/>
        <v>0</v>
      </c>
    </row>
    <row r="292" spans="1:15" ht="29" x14ac:dyDescent="0.35">
      <c r="A292" s="133" t="s">
        <v>1823</v>
      </c>
      <c r="B292" s="60"/>
      <c r="C292" s="60" t="e">
        <f>VLOOKUP(B292,Таблица1[#All],2)</f>
        <v>#N/A</v>
      </c>
      <c r="D292" s="60"/>
      <c r="E292" s="60"/>
      <c r="F292" s="60"/>
      <c r="G292" s="60" t="e">
        <f>VLOOKUP(F292,Таблица3[#All],2,FALSE)</f>
        <v>#N/A</v>
      </c>
      <c r="H292" s="60">
        <v>0</v>
      </c>
      <c r="I292" s="60"/>
      <c r="J292" s="60">
        <v>0</v>
      </c>
      <c r="K292" s="60" t="s">
        <v>1488</v>
      </c>
      <c r="L292" s="60" t="s">
        <v>1488</v>
      </c>
      <c r="M292" s="60" t="s">
        <v>1488</v>
      </c>
      <c r="N292" s="60" t="s">
        <v>1488</v>
      </c>
      <c r="O292" s="169">
        <f t="shared" si="4"/>
        <v>0</v>
      </c>
    </row>
    <row r="293" spans="1:15" ht="29" x14ac:dyDescent="0.35">
      <c r="A293" s="133" t="s">
        <v>1824</v>
      </c>
      <c r="B293" s="60"/>
      <c r="C293" s="60" t="e">
        <f>VLOOKUP(B293,Таблица1[#All],2)</f>
        <v>#N/A</v>
      </c>
      <c r="D293" s="60"/>
      <c r="E293" s="60"/>
      <c r="F293" s="60"/>
      <c r="G293" s="60" t="e">
        <f>VLOOKUP(F293,Таблица3[#All],2,FALSE)</f>
        <v>#N/A</v>
      </c>
      <c r="H293" s="60">
        <v>0</v>
      </c>
      <c r="I293" s="60"/>
      <c r="J293" s="60">
        <v>0</v>
      </c>
      <c r="K293" s="60" t="s">
        <v>1488</v>
      </c>
      <c r="L293" s="60" t="s">
        <v>1488</v>
      </c>
      <c r="M293" s="60" t="s">
        <v>1488</v>
      </c>
      <c r="N293" s="60" t="s">
        <v>1488</v>
      </c>
      <c r="O293" s="169">
        <f t="shared" si="4"/>
        <v>0</v>
      </c>
    </row>
    <row r="294" spans="1:15" ht="29" x14ac:dyDescent="0.35">
      <c r="A294" s="133" t="s">
        <v>1825</v>
      </c>
      <c r="B294" s="60"/>
      <c r="C294" s="60" t="e">
        <f>VLOOKUP(B294,Таблица1[#All],2)</f>
        <v>#N/A</v>
      </c>
      <c r="D294" s="60"/>
      <c r="E294" s="60"/>
      <c r="F294" s="60"/>
      <c r="G294" s="60" t="e">
        <f>VLOOKUP(F294,Таблица3[#All],2,FALSE)</f>
        <v>#N/A</v>
      </c>
      <c r="H294" s="60">
        <v>0</v>
      </c>
      <c r="I294" s="60"/>
      <c r="J294" s="60">
        <v>0</v>
      </c>
      <c r="K294" s="60" t="s">
        <v>1488</v>
      </c>
      <c r="L294" s="60" t="s">
        <v>1488</v>
      </c>
      <c r="M294" s="60" t="s">
        <v>1488</v>
      </c>
      <c r="N294" s="60" t="s">
        <v>1488</v>
      </c>
      <c r="O294" s="169">
        <f t="shared" si="4"/>
        <v>0</v>
      </c>
    </row>
    <row r="295" spans="1:15" ht="29" x14ac:dyDescent="0.35">
      <c r="A295" s="133" t="s">
        <v>1826</v>
      </c>
      <c r="B295" s="60"/>
      <c r="C295" s="60" t="e">
        <f>VLOOKUP(B295,Таблица1[#All],2)</f>
        <v>#N/A</v>
      </c>
      <c r="D295" s="60"/>
      <c r="E295" s="60"/>
      <c r="F295" s="60"/>
      <c r="G295" s="60" t="e">
        <f>VLOOKUP(F295,Таблица3[#All],2,FALSE)</f>
        <v>#N/A</v>
      </c>
      <c r="H295" s="60">
        <v>0</v>
      </c>
      <c r="I295" s="60"/>
      <c r="J295" s="60">
        <v>0</v>
      </c>
      <c r="K295" s="60" t="s">
        <v>1488</v>
      </c>
      <c r="L295" s="60" t="s">
        <v>1488</v>
      </c>
      <c r="M295" s="60" t="s">
        <v>1488</v>
      </c>
      <c r="N295" s="60" t="s">
        <v>1488</v>
      </c>
      <c r="O295" s="169">
        <f t="shared" si="4"/>
        <v>0</v>
      </c>
    </row>
    <row r="296" spans="1:15" ht="29" x14ac:dyDescent="0.35">
      <c r="A296" s="133" t="s">
        <v>1827</v>
      </c>
      <c r="B296" s="60"/>
      <c r="C296" s="60" t="e">
        <f>VLOOKUP(B296,Таблица1[#All],2)</f>
        <v>#N/A</v>
      </c>
      <c r="D296" s="60"/>
      <c r="E296" s="60"/>
      <c r="F296" s="60"/>
      <c r="G296" s="60" t="e">
        <f>VLOOKUP(F296,Таблица3[#All],2,FALSE)</f>
        <v>#N/A</v>
      </c>
      <c r="H296" s="60">
        <v>0</v>
      </c>
      <c r="I296" s="60"/>
      <c r="J296" s="60">
        <v>0</v>
      </c>
      <c r="K296" s="60" t="s">
        <v>1488</v>
      </c>
      <c r="L296" s="60" t="s">
        <v>1488</v>
      </c>
      <c r="M296" s="60" t="s">
        <v>1488</v>
      </c>
      <c r="N296" s="60" t="s">
        <v>1488</v>
      </c>
      <c r="O296" s="169">
        <f t="shared" si="4"/>
        <v>0</v>
      </c>
    </row>
    <row r="297" spans="1:15" ht="29" x14ac:dyDescent="0.35">
      <c r="A297" s="133" t="s">
        <v>1828</v>
      </c>
      <c r="B297" s="60"/>
      <c r="C297" s="60" t="e">
        <f>VLOOKUP(B297,Таблица1[#All],2)</f>
        <v>#N/A</v>
      </c>
      <c r="D297" s="60"/>
      <c r="E297" s="60"/>
      <c r="F297" s="60"/>
      <c r="G297" s="60" t="e">
        <f>VLOOKUP(F297,Таблица3[#All],2,FALSE)</f>
        <v>#N/A</v>
      </c>
      <c r="H297" s="60">
        <v>0</v>
      </c>
      <c r="I297" s="60"/>
      <c r="J297" s="60">
        <v>0</v>
      </c>
      <c r="K297" s="60" t="s">
        <v>1488</v>
      </c>
      <c r="L297" s="60" t="s">
        <v>1488</v>
      </c>
      <c r="M297" s="60" t="s">
        <v>1488</v>
      </c>
      <c r="N297" s="60" t="s">
        <v>1488</v>
      </c>
      <c r="O297" s="169">
        <f t="shared" si="4"/>
        <v>0</v>
      </c>
    </row>
    <row r="298" spans="1:15" ht="29" x14ac:dyDescent="0.35">
      <c r="A298" s="133" t="s">
        <v>1829</v>
      </c>
      <c r="B298" s="60"/>
      <c r="C298" s="60" t="e">
        <f>VLOOKUP(B298,Таблица1[#All],2)</f>
        <v>#N/A</v>
      </c>
      <c r="D298" s="60"/>
      <c r="E298" s="60"/>
      <c r="F298" s="60"/>
      <c r="G298" s="60" t="e">
        <f>VLOOKUP(F298,Таблица3[#All],2,FALSE)</f>
        <v>#N/A</v>
      </c>
      <c r="H298" s="60">
        <v>0</v>
      </c>
      <c r="I298" s="60"/>
      <c r="J298" s="60">
        <v>0</v>
      </c>
      <c r="K298" s="60" t="s">
        <v>1488</v>
      </c>
      <c r="L298" s="60" t="s">
        <v>1488</v>
      </c>
      <c r="M298" s="60" t="s">
        <v>1488</v>
      </c>
      <c r="N298" s="60" t="s">
        <v>1488</v>
      </c>
      <c r="O298" s="169">
        <f t="shared" si="4"/>
        <v>0</v>
      </c>
    </row>
    <row r="299" spans="1:15" ht="29" x14ac:dyDescent="0.35">
      <c r="A299" s="133" t="s">
        <v>1830</v>
      </c>
      <c r="B299" s="60"/>
      <c r="C299" s="60" t="e">
        <f>VLOOKUP(B299,Таблица1[#All],2)</f>
        <v>#N/A</v>
      </c>
      <c r="D299" s="60"/>
      <c r="E299" s="60"/>
      <c r="F299" s="60"/>
      <c r="G299" s="60" t="e">
        <f>VLOOKUP(F299,Таблица3[#All],2,FALSE)</f>
        <v>#N/A</v>
      </c>
      <c r="H299" s="60">
        <v>0</v>
      </c>
      <c r="I299" s="60"/>
      <c r="J299" s="60">
        <v>0</v>
      </c>
      <c r="K299" s="60" t="s">
        <v>1488</v>
      </c>
      <c r="L299" s="60" t="s">
        <v>1488</v>
      </c>
      <c r="M299" s="60" t="s">
        <v>1488</v>
      </c>
      <c r="N299" s="60" t="s">
        <v>1488</v>
      </c>
      <c r="O299" s="169">
        <f t="shared" si="4"/>
        <v>0</v>
      </c>
    </row>
    <row r="300" spans="1:15" ht="29" x14ac:dyDescent="0.35">
      <c r="A300" s="133" t="s">
        <v>1831</v>
      </c>
      <c r="B300" s="60"/>
      <c r="C300" s="60" t="e">
        <f>VLOOKUP(B300,Таблица1[#All],2)</f>
        <v>#N/A</v>
      </c>
      <c r="D300" s="60"/>
      <c r="E300" s="60"/>
      <c r="F300" s="60"/>
      <c r="G300" s="60" t="e">
        <f>VLOOKUP(F300,Таблица3[#All],2,FALSE)</f>
        <v>#N/A</v>
      </c>
      <c r="H300" s="60">
        <v>0</v>
      </c>
      <c r="I300" s="60"/>
      <c r="J300" s="60">
        <v>0</v>
      </c>
      <c r="K300" s="60" t="s">
        <v>1488</v>
      </c>
      <c r="L300" s="60" t="s">
        <v>1488</v>
      </c>
      <c r="M300" s="60" t="s">
        <v>1488</v>
      </c>
      <c r="N300" s="60" t="s">
        <v>1488</v>
      </c>
      <c r="O300" s="169">
        <f t="shared" si="4"/>
        <v>0</v>
      </c>
    </row>
    <row r="301" spans="1:15" ht="29" x14ac:dyDescent="0.35">
      <c r="A301" s="133" t="s">
        <v>1832</v>
      </c>
      <c r="B301" s="60"/>
      <c r="C301" s="60" t="e">
        <f>VLOOKUP(B301,Таблица1[#All],2)</f>
        <v>#N/A</v>
      </c>
      <c r="D301" s="60"/>
      <c r="E301" s="60"/>
      <c r="F301" s="60"/>
      <c r="G301" s="60" t="e">
        <f>VLOOKUP(F301,Таблица3[#All],2,FALSE)</f>
        <v>#N/A</v>
      </c>
      <c r="H301" s="60">
        <v>0</v>
      </c>
      <c r="I301" s="60"/>
      <c r="J301" s="60">
        <v>0</v>
      </c>
      <c r="K301" s="60" t="s">
        <v>1488</v>
      </c>
      <c r="L301" s="60" t="s">
        <v>1488</v>
      </c>
      <c r="M301" s="60" t="s">
        <v>1488</v>
      </c>
      <c r="N301" s="60" t="s">
        <v>1488</v>
      </c>
      <c r="O301" s="169">
        <f t="shared" si="4"/>
        <v>0</v>
      </c>
    </row>
  </sheetData>
  <mergeCells count="1">
    <mergeCell ref="R7:S7"/>
  </mergeCells>
  <dataValidations count="3">
    <dataValidation type="list" allowBlank="1" showInputMessage="1" showErrorMessage="1" sqref="B2:B301">
      <formula1>$R$26:$R$61</formula1>
    </dataValidation>
    <dataValidation type="list" allowBlank="1" showInputMessage="1" showErrorMessage="1" sqref="F2:F301">
      <formula1>$R$19:$R$22</formula1>
    </dataValidation>
    <dataValidation type="list" allowBlank="1" showInputMessage="1" showErrorMessage="1" sqref="P2 K2:N301">
      <formula1>$V$1:$V$2</formula1>
    </dataValidation>
  </dataValidations>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4"/>
  <dimension ref="A1:O241"/>
  <sheetViews>
    <sheetView workbookViewId="0">
      <pane xSplit="1" ySplit="1" topLeftCell="B2" activePane="bottomRight" state="frozen"/>
      <selection pane="topRight" activeCell="B1" sqref="B1"/>
      <selection pane="bottomLeft" activeCell="A2" sqref="A2"/>
      <selection pane="bottomRight" activeCell="C7" sqref="C7:C12"/>
    </sheetView>
  </sheetViews>
  <sheetFormatPr defaultRowHeight="14.5" x14ac:dyDescent="0.35"/>
  <cols>
    <col min="1" max="1" width="12.54296875" bestFit="1" customWidth="1"/>
    <col min="2" max="2" width="35.54296875" bestFit="1" customWidth="1"/>
    <col min="3" max="3" width="46.36328125" bestFit="1" customWidth="1"/>
    <col min="4" max="4" width="53.54296875" bestFit="1" customWidth="1"/>
    <col min="5" max="5" width="6.54296875" bestFit="1" customWidth="1"/>
    <col min="6" max="6" width="22" bestFit="1" customWidth="1"/>
    <col min="7" max="7" width="20.81640625" bestFit="1" customWidth="1"/>
    <col min="8" max="8" width="11.54296875" customWidth="1"/>
    <col min="9" max="9" width="4.81640625" bestFit="1" customWidth="1"/>
    <col min="10" max="10" width="13.08984375" bestFit="1" customWidth="1"/>
    <col min="12" max="12" width="15" bestFit="1" customWidth="1"/>
    <col min="13" max="13" width="33.36328125" bestFit="1" customWidth="1"/>
    <col min="14" max="14" width="16.54296875" bestFit="1" customWidth="1"/>
    <col min="15" max="15" width="20.36328125" bestFit="1" customWidth="1"/>
  </cols>
  <sheetData>
    <row r="1" spans="1:15" ht="29" x14ac:dyDescent="0.35">
      <c r="A1" s="277" t="s">
        <v>2042</v>
      </c>
      <c r="B1" s="277" t="s">
        <v>2043</v>
      </c>
      <c r="C1" s="277" t="s">
        <v>1102</v>
      </c>
      <c r="D1" s="187" t="s">
        <v>760</v>
      </c>
      <c r="E1" s="187" t="s">
        <v>2</v>
      </c>
      <c r="F1" s="187" t="s">
        <v>2044</v>
      </c>
      <c r="G1" s="187" t="s">
        <v>2045</v>
      </c>
      <c r="H1" s="187" t="s">
        <v>2347</v>
      </c>
      <c r="I1" s="187" t="s">
        <v>2046</v>
      </c>
      <c r="J1" s="187" t="s">
        <v>1467</v>
      </c>
    </row>
    <row r="2" spans="1:15" ht="15.5" x14ac:dyDescent="0.35">
      <c r="A2" s="393" t="s">
        <v>2047</v>
      </c>
      <c r="B2" s="396" t="s">
        <v>2048</v>
      </c>
      <c r="C2" s="396" t="s">
        <v>2049</v>
      </c>
      <c r="D2" s="138" t="s">
        <v>1995</v>
      </c>
      <c r="E2" s="139" t="s">
        <v>1972</v>
      </c>
      <c r="F2" s="140"/>
      <c r="G2" s="141"/>
      <c r="H2" s="139">
        <v>0</v>
      </c>
      <c r="I2" s="139" t="s">
        <v>2050</v>
      </c>
      <c r="J2" s="139"/>
      <c r="M2" s="160" t="s">
        <v>2177</v>
      </c>
      <c r="N2" s="160" t="s">
        <v>2176</v>
      </c>
      <c r="O2" s="161" t="s">
        <v>2178</v>
      </c>
    </row>
    <row r="3" spans="1:15" x14ac:dyDescent="0.35">
      <c r="A3" s="394"/>
      <c r="B3" s="397"/>
      <c r="C3" s="397"/>
      <c r="D3" s="138" t="s">
        <v>1996</v>
      </c>
      <c r="E3" s="139" t="s">
        <v>1973</v>
      </c>
      <c r="F3" s="140"/>
      <c r="G3" s="141"/>
      <c r="H3" s="139">
        <v>0</v>
      </c>
      <c r="I3" s="139" t="s">
        <v>2050</v>
      </c>
      <c r="J3" s="139"/>
      <c r="M3" s="61">
        <f>COUNTA(G2:G241)</f>
        <v>218</v>
      </c>
      <c r="N3" s="61">
        <f>COUNTA(H2:H241)</f>
        <v>240</v>
      </c>
      <c r="O3" s="162">
        <f>(M3/N3)*100</f>
        <v>90.833333333333329</v>
      </c>
    </row>
    <row r="4" spans="1:15" x14ac:dyDescent="0.35">
      <c r="A4" s="394"/>
      <c r="B4" s="397"/>
      <c r="C4" s="397"/>
      <c r="D4" s="138" t="s">
        <v>1997</v>
      </c>
      <c r="E4" s="139" t="s">
        <v>1974</v>
      </c>
      <c r="F4" s="140"/>
      <c r="G4" s="141"/>
      <c r="H4" s="139">
        <v>0</v>
      </c>
      <c r="I4" s="139" t="s">
        <v>2050</v>
      </c>
      <c r="J4" s="139"/>
    </row>
    <row r="5" spans="1:15" x14ac:dyDescent="0.35">
      <c r="A5" s="394"/>
      <c r="B5" s="397"/>
      <c r="C5" s="397"/>
      <c r="D5" s="138" t="s">
        <v>1998</v>
      </c>
      <c r="E5" s="139" t="s">
        <v>1975</v>
      </c>
      <c r="F5" s="140"/>
      <c r="G5" s="141"/>
      <c r="H5" s="139">
        <v>0</v>
      </c>
      <c r="I5" s="139" t="s">
        <v>2050</v>
      </c>
      <c r="J5" s="139"/>
    </row>
    <row r="6" spans="1:15" x14ac:dyDescent="0.35">
      <c r="A6" s="394"/>
      <c r="B6" s="397"/>
      <c r="C6" s="398"/>
      <c r="D6" s="138" t="s">
        <v>2051</v>
      </c>
      <c r="E6" s="139" t="s">
        <v>1976</v>
      </c>
      <c r="F6" s="140"/>
      <c r="G6" s="141"/>
      <c r="H6" s="139">
        <v>0</v>
      </c>
      <c r="I6" s="139" t="s">
        <v>2050</v>
      </c>
      <c r="J6" s="139"/>
    </row>
    <row r="7" spans="1:15" x14ac:dyDescent="0.35">
      <c r="A7" s="394"/>
      <c r="B7" s="397"/>
      <c r="C7" s="396" t="s">
        <v>2052</v>
      </c>
      <c r="D7" s="138" t="s">
        <v>1999</v>
      </c>
      <c r="E7" s="139" t="s">
        <v>1977</v>
      </c>
      <c r="F7" s="140"/>
      <c r="G7" s="141"/>
      <c r="H7" s="139">
        <v>0</v>
      </c>
      <c r="I7" s="139" t="s">
        <v>2050</v>
      </c>
      <c r="J7" s="139"/>
    </row>
    <row r="8" spans="1:15" x14ac:dyDescent="0.35">
      <c r="A8" s="394"/>
      <c r="B8" s="397"/>
      <c r="C8" s="397"/>
      <c r="D8" s="399" t="s">
        <v>2053</v>
      </c>
      <c r="E8" s="401" t="s">
        <v>1949</v>
      </c>
      <c r="F8" s="138" t="s">
        <v>550</v>
      </c>
      <c r="G8" s="139" t="str">
        <f>'Маппинг со стандартами'!E305</f>
        <v>Не выполняется</v>
      </c>
      <c r="H8" s="139">
        <v>0</v>
      </c>
      <c r="I8" s="139">
        <f>'Маппинг со стандартами'!G305</f>
        <v>0</v>
      </c>
      <c r="J8" s="139">
        <f>'Маппинг со стандартами'!O305</f>
        <v>0</v>
      </c>
    </row>
    <row r="9" spans="1:15" x14ac:dyDescent="0.35">
      <c r="A9" s="394"/>
      <c r="B9" s="397"/>
      <c r="C9" s="397"/>
      <c r="D9" s="400"/>
      <c r="E9" s="402"/>
      <c r="F9" s="138" t="s">
        <v>558</v>
      </c>
      <c r="G9" s="139" t="str">
        <f>'Маппинг со стандартами'!E309</f>
        <v>Не выполняется</v>
      </c>
      <c r="H9" s="139">
        <v>0</v>
      </c>
      <c r="I9" s="139">
        <f>'Маппинг со стандартами'!G309</f>
        <v>0</v>
      </c>
      <c r="J9" s="139">
        <f>'Маппинг со стандартами'!O309</f>
        <v>0</v>
      </c>
    </row>
    <row r="10" spans="1:15" x14ac:dyDescent="0.35">
      <c r="A10" s="394"/>
      <c r="B10" s="397"/>
      <c r="C10" s="397"/>
      <c r="D10" s="138" t="s">
        <v>2054</v>
      </c>
      <c r="E10" s="139" t="s">
        <v>2055</v>
      </c>
      <c r="F10" s="138" t="s">
        <v>722</v>
      </c>
      <c r="G10" s="139" t="str">
        <f>'Маппинг со стандартами'!E393</f>
        <v>Не выполняется</v>
      </c>
      <c r="H10" s="139">
        <v>0</v>
      </c>
      <c r="I10" s="139">
        <f>'Маппинг со стандартами'!G393</f>
        <v>0</v>
      </c>
      <c r="J10" s="139">
        <f>'Маппинг со стандартами'!O393</f>
        <v>0</v>
      </c>
    </row>
    <row r="11" spans="1:15" x14ac:dyDescent="0.35">
      <c r="A11" s="394"/>
      <c r="B11" s="397"/>
      <c r="C11" s="397"/>
      <c r="D11" s="138" t="s">
        <v>2000</v>
      </c>
      <c r="E11" s="139" t="s">
        <v>1978</v>
      </c>
      <c r="F11" s="140"/>
      <c r="G11" s="141"/>
      <c r="H11" s="139">
        <v>0</v>
      </c>
      <c r="I11" s="139" t="s">
        <v>2050</v>
      </c>
      <c r="J11" s="139"/>
    </row>
    <row r="12" spans="1:15" x14ac:dyDescent="0.35">
      <c r="A12" s="394"/>
      <c r="B12" s="398"/>
      <c r="C12" s="398"/>
      <c r="D12" s="138" t="s">
        <v>2056</v>
      </c>
      <c r="E12" s="139" t="s">
        <v>1968</v>
      </c>
      <c r="F12" s="138" t="s">
        <v>679</v>
      </c>
      <c r="G12" s="139" t="str">
        <f>'Маппинг со стандартами'!E372</f>
        <v>Не выполняется</v>
      </c>
      <c r="H12" s="139">
        <v>0</v>
      </c>
      <c r="I12" s="139">
        <f>'Маппинг со стандартами'!G372</f>
        <v>0</v>
      </c>
      <c r="J12" s="139">
        <f>'Маппинг со стандартами'!O372</f>
        <v>0</v>
      </c>
    </row>
    <row r="13" spans="1:15" x14ac:dyDescent="0.35">
      <c r="A13" s="394"/>
      <c r="B13" s="403" t="s">
        <v>2057</v>
      </c>
      <c r="C13" s="403" t="s">
        <v>2058</v>
      </c>
      <c r="D13" s="142" t="s">
        <v>2059</v>
      </c>
      <c r="E13" s="143" t="s">
        <v>2060</v>
      </c>
      <c r="F13" s="142" t="s">
        <v>546</v>
      </c>
      <c r="G13" s="143" t="str">
        <f>'Маппинг со стандартами'!E303</f>
        <v>Верно</v>
      </c>
      <c r="H13" s="139">
        <v>0</v>
      </c>
      <c r="I13" s="143">
        <f>'Маппинг со стандартами'!G303</f>
        <v>1</v>
      </c>
      <c r="J13" s="143">
        <f>'Маппинг со стандартами'!O303</f>
        <v>0</v>
      </c>
    </row>
    <row r="14" spans="1:15" x14ac:dyDescent="0.35">
      <c r="A14" s="394"/>
      <c r="B14" s="404"/>
      <c r="C14" s="404"/>
      <c r="D14" s="406" t="s">
        <v>2061</v>
      </c>
      <c r="E14" s="409" t="s">
        <v>1950</v>
      </c>
      <c r="F14" s="142" t="s">
        <v>546</v>
      </c>
      <c r="G14" s="143" t="str">
        <f>'Маппинг со стандартами'!E303</f>
        <v>Верно</v>
      </c>
      <c r="H14" s="139">
        <v>0</v>
      </c>
      <c r="I14" s="143">
        <f>'Маппинг со стандартами'!G303</f>
        <v>1</v>
      </c>
      <c r="J14" s="143">
        <f>'Маппинг со стандартами'!O303</f>
        <v>0</v>
      </c>
    </row>
    <row r="15" spans="1:15" x14ac:dyDescent="0.35">
      <c r="A15" s="394"/>
      <c r="B15" s="404"/>
      <c r="C15" s="404"/>
      <c r="D15" s="407"/>
      <c r="E15" s="410"/>
      <c r="F15" s="142" t="s">
        <v>552</v>
      </c>
      <c r="G15" s="143" t="str">
        <f>'Маппинг со стандартами'!E306</f>
        <v>Не выполняется</v>
      </c>
      <c r="H15" s="139">
        <v>0</v>
      </c>
      <c r="I15" s="143">
        <f>'Маппинг со стандартами'!G306</f>
        <v>0</v>
      </c>
      <c r="J15" s="143">
        <f>'Маппинг со стандартами'!O306</f>
        <v>0</v>
      </c>
    </row>
    <row r="16" spans="1:15" x14ac:dyDescent="0.35">
      <c r="A16" s="394"/>
      <c r="B16" s="404"/>
      <c r="C16" s="404"/>
      <c r="D16" s="407"/>
      <c r="E16" s="410"/>
      <c r="F16" s="142" t="s">
        <v>554</v>
      </c>
      <c r="G16" s="143" t="str">
        <f>'Маппинг со стандартами'!E307</f>
        <v>Не выполняется</v>
      </c>
      <c r="H16" s="139">
        <v>0</v>
      </c>
      <c r="I16" s="143">
        <f>'Маппинг со стандартами'!G307</f>
        <v>0</v>
      </c>
      <c r="J16" s="143">
        <f>'Маппинг со стандартами'!O307</f>
        <v>0</v>
      </c>
    </row>
    <row r="17" spans="1:10" x14ac:dyDescent="0.35">
      <c r="A17" s="394"/>
      <c r="B17" s="404"/>
      <c r="C17" s="404"/>
      <c r="D17" s="407"/>
      <c r="E17" s="410"/>
      <c r="F17" s="142" t="s">
        <v>556</v>
      </c>
      <c r="G17" s="143" t="str">
        <f>'Маппинг со стандартами'!E308</f>
        <v>Не выполняется</v>
      </c>
      <c r="H17" s="139">
        <v>0</v>
      </c>
      <c r="I17" s="143">
        <f>'Маппинг со стандартами'!G308</f>
        <v>0</v>
      </c>
      <c r="J17" s="143">
        <f>'Маппинг со стандартами'!O308</f>
        <v>0</v>
      </c>
    </row>
    <row r="18" spans="1:10" x14ac:dyDescent="0.35">
      <c r="A18" s="394"/>
      <c r="B18" s="404"/>
      <c r="C18" s="404"/>
      <c r="D18" s="408"/>
      <c r="E18" s="411"/>
      <c r="F18" s="142" t="s">
        <v>565</v>
      </c>
      <c r="G18" s="143" t="str">
        <f>'Маппинг со стандартами'!E312</f>
        <v>Не выполняется</v>
      </c>
      <c r="H18" s="139">
        <v>0</v>
      </c>
      <c r="I18" s="143">
        <f>'Маппинг со стандартами'!G312</f>
        <v>0</v>
      </c>
      <c r="J18" s="143">
        <f>'Маппинг со стандартами'!O312</f>
        <v>0</v>
      </c>
    </row>
    <row r="19" spans="1:10" x14ac:dyDescent="0.35">
      <c r="A19" s="394"/>
      <c r="B19" s="404"/>
      <c r="C19" s="404"/>
      <c r="D19" s="142" t="s">
        <v>2062</v>
      </c>
      <c r="E19" s="143" t="s">
        <v>1948</v>
      </c>
      <c r="F19" s="142" t="s">
        <v>548</v>
      </c>
      <c r="G19" s="143" t="str">
        <f>'Маппинг со стандартами'!E304</f>
        <v>Не выполняется</v>
      </c>
      <c r="H19" s="139">
        <v>0</v>
      </c>
      <c r="I19" s="143">
        <f>'Маппинг со стандартами'!G304</f>
        <v>0</v>
      </c>
      <c r="J19" s="143">
        <f>'Маппинг со стандартами'!O304</f>
        <v>0</v>
      </c>
    </row>
    <row r="20" spans="1:10" x14ac:dyDescent="0.35">
      <c r="A20" s="394"/>
      <c r="B20" s="404"/>
      <c r="C20" s="404"/>
      <c r="D20" s="406" t="s">
        <v>2063</v>
      </c>
      <c r="E20" s="418" t="s">
        <v>1951</v>
      </c>
      <c r="F20" s="142" t="s">
        <v>570</v>
      </c>
      <c r="G20" s="143" t="str">
        <f>'Маппинг со стандартами'!E315</f>
        <v>Не выполняется</v>
      </c>
      <c r="H20" s="139">
        <v>0</v>
      </c>
      <c r="I20" s="143">
        <f>'Маппинг со стандартами'!G315</f>
        <v>0</v>
      </c>
      <c r="J20" s="143">
        <f>'Маппинг со стандартами'!O315</f>
        <v>0</v>
      </c>
    </row>
    <row r="21" spans="1:10" x14ac:dyDescent="0.35">
      <c r="A21" s="394"/>
      <c r="B21" s="404"/>
      <c r="C21" s="404"/>
      <c r="D21" s="408"/>
      <c r="E21" s="419"/>
      <c r="F21" s="142" t="s">
        <v>576</v>
      </c>
      <c r="G21" s="143" t="str">
        <f>'Маппинг со стандартами'!E318</f>
        <v>Не выполняется</v>
      </c>
      <c r="H21" s="139">
        <v>0</v>
      </c>
      <c r="I21" s="143">
        <f>'Маппинг со стандартами'!G318</f>
        <v>0</v>
      </c>
      <c r="J21" s="143">
        <f>'Маппинг со стандартами'!O318</f>
        <v>0</v>
      </c>
    </row>
    <row r="22" spans="1:10" x14ac:dyDescent="0.35">
      <c r="A22" s="394"/>
      <c r="B22" s="404"/>
      <c r="C22" s="404"/>
      <c r="D22" s="142" t="s">
        <v>2064</v>
      </c>
      <c r="E22" s="143" t="s">
        <v>2065</v>
      </c>
      <c r="F22" s="142" t="s">
        <v>583</v>
      </c>
      <c r="G22" s="143" t="str">
        <f>'Маппинг со стандартами'!E321</f>
        <v>Не выполняется</v>
      </c>
      <c r="H22" s="139">
        <v>0</v>
      </c>
      <c r="I22" s="143">
        <f>'Маппинг со стандартами'!G321</f>
        <v>0</v>
      </c>
      <c r="J22" s="143">
        <f>'Маппинг со стандартами'!O321</f>
        <v>0</v>
      </c>
    </row>
    <row r="23" spans="1:10" x14ac:dyDescent="0.35">
      <c r="A23" s="394"/>
      <c r="B23" s="404"/>
      <c r="C23" s="405"/>
      <c r="D23" s="142" t="s">
        <v>2066</v>
      </c>
      <c r="E23" s="143" t="s">
        <v>1952</v>
      </c>
      <c r="F23" s="142" t="s">
        <v>574</v>
      </c>
      <c r="G23" s="143" t="str">
        <f>'Маппинг со стандартами'!E317</f>
        <v>Не выполняется</v>
      </c>
      <c r="H23" s="139">
        <v>0</v>
      </c>
      <c r="I23" s="143">
        <f>'Маппинг со стандартами'!G317</f>
        <v>0</v>
      </c>
      <c r="J23" s="143">
        <f>'Маппинг со стандартами'!O317</f>
        <v>0</v>
      </c>
    </row>
    <row r="24" spans="1:10" x14ac:dyDescent="0.35">
      <c r="A24" s="394"/>
      <c r="B24" s="404"/>
      <c r="C24" s="403" t="s">
        <v>2067</v>
      </c>
      <c r="D24" s="142" t="s">
        <v>2068</v>
      </c>
      <c r="E24" s="143" t="s">
        <v>1965</v>
      </c>
      <c r="F24" s="142" t="s">
        <v>659</v>
      </c>
      <c r="G24" s="143" t="str">
        <f>'Маппинг со стандартами'!E363</f>
        <v>Верно</v>
      </c>
      <c r="H24" s="139">
        <v>0</v>
      </c>
      <c r="I24" s="143">
        <f>'Маппинг со стандартами'!G363</f>
        <v>1</v>
      </c>
      <c r="J24" s="143">
        <f>'Маппинг со стандартами'!O363</f>
        <v>0</v>
      </c>
    </row>
    <row r="25" spans="1:10" x14ac:dyDescent="0.35">
      <c r="A25" s="394"/>
      <c r="B25" s="404"/>
      <c r="C25" s="404"/>
      <c r="D25" s="142" t="s">
        <v>2069</v>
      </c>
      <c r="E25" s="143" t="s">
        <v>2070</v>
      </c>
      <c r="F25" s="142" t="s">
        <v>583</v>
      </c>
      <c r="G25" s="143" t="str">
        <f>'Маппинг со стандартами'!E321</f>
        <v>Не выполняется</v>
      </c>
      <c r="H25" s="139">
        <v>0</v>
      </c>
      <c r="I25" s="143">
        <f>'Маппинг со стандартами'!G321</f>
        <v>0</v>
      </c>
      <c r="J25" s="143">
        <f>'Маппинг со стандартами'!O321</f>
        <v>0</v>
      </c>
    </row>
    <row r="26" spans="1:10" x14ac:dyDescent="0.35">
      <c r="A26" s="394"/>
      <c r="B26" s="404"/>
      <c r="C26" s="404"/>
      <c r="D26" s="406" t="s">
        <v>2071</v>
      </c>
      <c r="E26" s="409" t="s">
        <v>1966</v>
      </c>
      <c r="F26" s="142" t="s">
        <v>660</v>
      </c>
      <c r="G26" s="143" t="str">
        <f>'Маппинг со стандартами'!E364</f>
        <v>Не выполняется</v>
      </c>
      <c r="H26" s="139">
        <v>0</v>
      </c>
      <c r="I26" s="143">
        <f>'Маппинг со стандартами'!G364</f>
        <v>0</v>
      </c>
      <c r="J26" s="143">
        <f>'Маппинг со стандартами'!O364</f>
        <v>0</v>
      </c>
    </row>
    <row r="27" spans="1:10" x14ac:dyDescent="0.35">
      <c r="A27" s="394"/>
      <c r="B27" s="404"/>
      <c r="C27" s="404"/>
      <c r="D27" s="408"/>
      <c r="E27" s="411"/>
      <c r="F27" s="142" t="s">
        <v>663</v>
      </c>
      <c r="G27" s="143" t="str">
        <f>'Маппинг со стандартами'!E365</f>
        <v>Не выполняется</v>
      </c>
      <c r="H27" s="139">
        <v>0</v>
      </c>
      <c r="I27" s="143">
        <f>'Маппинг со стандартами'!G365</f>
        <v>0</v>
      </c>
      <c r="J27" s="143">
        <f>'Маппинг со стандартами'!O365</f>
        <v>0</v>
      </c>
    </row>
    <row r="28" spans="1:10" x14ac:dyDescent="0.35">
      <c r="A28" s="394"/>
      <c r="B28" s="404"/>
      <c r="C28" s="405"/>
      <c r="D28" s="142" t="s">
        <v>2072</v>
      </c>
      <c r="E28" s="143" t="s">
        <v>1967</v>
      </c>
      <c r="F28" s="142" t="s">
        <v>666</v>
      </c>
      <c r="G28" s="143" t="str">
        <f>'Маппинг со стандартами'!E366</f>
        <v>Не выполняется</v>
      </c>
      <c r="H28" s="139">
        <v>0</v>
      </c>
      <c r="I28" s="143">
        <f>'Маппинг со стандартами'!G366</f>
        <v>0</v>
      </c>
      <c r="J28" s="143">
        <f>'Маппинг со стандартами'!O366</f>
        <v>0</v>
      </c>
    </row>
    <row r="29" spans="1:10" x14ac:dyDescent="0.35">
      <c r="A29" s="394"/>
      <c r="B29" s="404"/>
      <c r="C29" s="403" t="s">
        <v>2073</v>
      </c>
      <c r="D29" s="142" t="s">
        <v>2001</v>
      </c>
      <c r="E29" s="143" t="s">
        <v>1979</v>
      </c>
      <c r="F29" s="140"/>
      <c r="G29" s="141"/>
      <c r="H29" s="139">
        <v>0</v>
      </c>
      <c r="I29" s="141"/>
      <c r="J29" s="141"/>
    </row>
    <row r="30" spans="1:10" x14ac:dyDescent="0.35">
      <c r="A30" s="394"/>
      <c r="B30" s="404"/>
      <c r="C30" s="404"/>
      <c r="D30" s="142" t="s">
        <v>2074</v>
      </c>
      <c r="E30" s="143" t="s">
        <v>1891</v>
      </c>
      <c r="F30" s="142" t="s">
        <v>14</v>
      </c>
      <c r="G30" s="143" t="str">
        <f>'Маппинг со стандартами'!E4</f>
        <v>Не выполняется</v>
      </c>
      <c r="H30" s="139">
        <v>0</v>
      </c>
      <c r="I30" s="143">
        <f>'Маппинг со стандартами'!G4</f>
        <v>0</v>
      </c>
      <c r="J30" s="143">
        <f>'Маппинг со стандартами'!O4</f>
        <v>0</v>
      </c>
    </row>
    <row r="31" spans="1:10" x14ac:dyDescent="0.35">
      <c r="A31" s="394"/>
      <c r="B31" s="404"/>
      <c r="C31" s="404"/>
      <c r="D31" s="406" t="s">
        <v>2075</v>
      </c>
      <c r="E31" s="409" t="s">
        <v>1907</v>
      </c>
      <c r="F31" s="142" t="s">
        <v>108</v>
      </c>
      <c r="G31" s="143" t="str">
        <f>'Маппинг со стандартами'!E51</f>
        <v>Не выполняется</v>
      </c>
      <c r="H31" s="139">
        <v>0</v>
      </c>
      <c r="I31" s="143">
        <f>'Маппинг со стандартами'!G51</f>
        <v>0</v>
      </c>
      <c r="J31" s="143">
        <f>'Маппинг со стандартами'!O51</f>
        <v>0</v>
      </c>
    </row>
    <row r="32" spans="1:10" x14ac:dyDescent="0.35">
      <c r="A32" s="394"/>
      <c r="B32" s="404"/>
      <c r="C32" s="404"/>
      <c r="D32" s="408"/>
      <c r="E32" s="411"/>
      <c r="F32" s="142" t="s">
        <v>205</v>
      </c>
      <c r="G32" s="143" t="str">
        <f>'Маппинг со стандартами'!E104</f>
        <v>Не выполняется</v>
      </c>
      <c r="H32" s="139">
        <v>0</v>
      </c>
      <c r="I32" s="143">
        <f>'Маппинг со стандартами'!G104</f>
        <v>0</v>
      </c>
      <c r="J32" s="143">
        <f>'Маппинг со стандартами'!O104</f>
        <v>0</v>
      </c>
    </row>
    <row r="33" spans="1:10" x14ac:dyDescent="0.35">
      <c r="A33" s="394"/>
      <c r="B33" s="405"/>
      <c r="C33" s="405"/>
      <c r="D33" s="142" t="s">
        <v>2076</v>
      </c>
      <c r="E33" s="143" t="s">
        <v>1954</v>
      </c>
      <c r="F33" s="142" t="s">
        <v>585</v>
      </c>
      <c r="G33" s="143" t="str">
        <f>'Маппинг со стандартами'!E322</f>
        <v>Не выполняется</v>
      </c>
      <c r="H33" s="139">
        <v>0</v>
      </c>
      <c r="I33" s="143">
        <f>'Маппинг со стандартами'!G322</f>
        <v>0</v>
      </c>
      <c r="J33" s="143">
        <f>'Маппинг со стандартами'!O322</f>
        <v>0</v>
      </c>
    </row>
    <row r="34" spans="1:10" x14ac:dyDescent="0.35">
      <c r="A34" s="394"/>
      <c r="B34" s="432" t="s">
        <v>2077</v>
      </c>
      <c r="C34" s="432" t="s">
        <v>2078</v>
      </c>
      <c r="D34" s="415" t="s">
        <v>2079</v>
      </c>
      <c r="E34" s="412" t="s">
        <v>1908</v>
      </c>
      <c r="F34" s="144" t="s">
        <v>101</v>
      </c>
      <c r="G34" s="145" t="str">
        <f>'Маппинг со стандартами'!E48</f>
        <v>Не выполняется</v>
      </c>
      <c r="H34" s="139">
        <v>0</v>
      </c>
      <c r="I34" s="145">
        <f>'Маппинг со стандартами'!G48</f>
        <v>0</v>
      </c>
      <c r="J34" s="145">
        <f>'Маппинг со стандартами'!O48</f>
        <v>0</v>
      </c>
    </row>
    <row r="35" spans="1:10" x14ac:dyDescent="0.35">
      <c r="A35" s="394"/>
      <c r="B35" s="433"/>
      <c r="C35" s="433"/>
      <c r="D35" s="416"/>
      <c r="E35" s="413"/>
      <c r="F35" s="144" t="s">
        <v>149</v>
      </c>
      <c r="G35" s="145" t="str">
        <f>'Маппинг со стандартами'!E72</f>
        <v>Не выполняется</v>
      </c>
      <c r="H35" s="139">
        <v>0</v>
      </c>
      <c r="I35" s="145">
        <f>'Маппинг со стандартами'!G72</f>
        <v>0</v>
      </c>
      <c r="J35" s="145">
        <f>'Маппинг со стандартами'!O72</f>
        <v>0</v>
      </c>
    </row>
    <row r="36" spans="1:10" x14ac:dyDescent="0.35">
      <c r="A36" s="394"/>
      <c r="B36" s="433"/>
      <c r="C36" s="433"/>
      <c r="D36" s="416"/>
      <c r="E36" s="413"/>
      <c r="F36" s="144" t="s">
        <v>460</v>
      </c>
      <c r="G36" s="145" t="str">
        <f>'Маппинг со стандартами'!E257</f>
        <v>Верно</v>
      </c>
      <c r="H36" s="139">
        <v>0</v>
      </c>
      <c r="I36" s="145">
        <f>'Маппинг со стандартами'!G257</f>
        <v>1</v>
      </c>
      <c r="J36" s="145">
        <f>'Маппинг со стандартами'!O257</f>
        <v>0</v>
      </c>
    </row>
    <row r="37" spans="1:10" x14ac:dyDescent="0.35">
      <c r="A37" s="394"/>
      <c r="B37" s="433"/>
      <c r="C37" s="433"/>
      <c r="D37" s="416"/>
      <c r="E37" s="413"/>
      <c r="F37" s="144" t="s">
        <v>462</v>
      </c>
      <c r="G37" s="145" t="str">
        <f>'Маппинг со стандартами'!E258</f>
        <v>Не выполняется</v>
      </c>
      <c r="H37" s="139">
        <v>0</v>
      </c>
      <c r="I37" s="145">
        <f>'Маппинг со стандартами'!G258</f>
        <v>0</v>
      </c>
      <c r="J37" s="145">
        <f>'Маппинг со стандартами'!O258</f>
        <v>0</v>
      </c>
    </row>
    <row r="38" spans="1:10" x14ac:dyDescent="0.35">
      <c r="A38" s="394"/>
      <c r="B38" s="433"/>
      <c r="C38" s="433"/>
      <c r="D38" s="416"/>
      <c r="E38" s="413"/>
      <c r="F38" s="144" t="s">
        <v>465</v>
      </c>
      <c r="G38" s="145" t="str">
        <f>'Маппинг со стандартами'!E259</f>
        <v>Не выполняется</v>
      </c>
      <c r="H38" s="139">
        <v>0</v>
      </c>
      <c r="I38" s="145">
        <f>'Маппинг со стандартами'!G259</f>
        <v>0</v>
      </c>
      <c r="J38" s="145">
        <f>'Маппинг со стандартами'!O259</f>
        <v>0</v>
      </c>
    </row>
    <row r="39" spans="1:10" x14ac:dyDescent="0.35">
      <c r="A39" s="394"/>
      <c r="B39" s="433"/>
      <c r="C39" s="433"/>
      <c r="D39" s="415" t="s">
        <v>2080</v>
      </c>
      <c r="E39" s="412" t="s">
        <v>1898</v>
      </c>
      <c r="F39" s="144" t="s">
        <v>49</v>
      </c>
      <c r="G39" s="145" t="str">
        <f>'Маппинг со стандартами'!E20</f>
        <v>Не выполняется</v>
      </c>
      <c r="H39" s="139">
        <v>0</v>
      </c>
      <c r="I39" s="145">
        <f>'Маппинг со стандартами'!G20</f>
        <v>0</v>
      </c>
      <c r="J39" s="145">
        <f>'Маппинг со стандартами'!O20</f>
        <v>0</v>
      </c>
    </row>
    <row r="40" spans="1:10" x14ac:dyDescent="0.35">
      <c r="A40" s="394"/>
      <c r="B40" s="433"/>
      <c r="C40" s="433"/>
      <c r="D40" s="416"/>
      <c r="E40" s="413"/>
      <c r="F40" s="144" t="s">
        <v>53</v>
      </c>
      <c r="G40" s="145" t="str">
        <f>'Маппинг со стандартами'!E22</f>
        <v>Не выполняется</v>
      </c>
      <c r="H40" s="139">
        <v>0</v>
      </c>
      <c r="I40" s="145">
        <f>'Маппинг со стандартами'!G22</f>
        <v>0</v>
      </c>
      <c r="J40" s="145">
        <f>'Маппинг со стандартами'!O22</f>
        <v>0</v>
      </c>
    </row>
    <row r="41" spans="1:10" x14ac:dyDescent="0.35">
      <c r="A41" s="394"/>
      <c r="B41" s="433"/>
      <c r="C41" s="433"/>
      <c r="D41" s="416"/>
      <c r="E41" s="413"/>
      <c r="F41" s="144" t="s">
        <v>78</v>
      </c>
      <c r="G41" s="145" t="str">
        <f>'Маппинг со стандартами'!E35</f>
        <v>Не выполняется</v>
      </c>
      <c r="H41" s="139">
        <v>0</v>
      </c>
      <c r="I41" s="145">
        <f>'Маппинг со стандартами'!G35</f>
        <v>0</v>
      </c>
      <c r="J41" s="145">
        <f>'Маппинг со стандартами'!O35</f>
        <v>0</v>
      </c>
    </row>
    <row r="42" spans="1:10" x14ac:dyDescent="0.35">
      <c r="A42" s="394"/>
      <c r="B42" s="433"/>
      <c r="C42" s="433"/>
      <c r="D42" s="416"/>
      <c r="E42" s="413"/>
      <c r="F42" s="144" t="s">
        <v>97</v>
      </c>
      <c r="G42" s="145" t="str">
        <f>'Маппинг со стандартами'!E46</f>
        <v>Не выполняется</v>
      </c>
      <c r="H42" s="139">
        <v>0</v>
      </c>
      <c r="I42" s="145">
        <f>'Маппинг со стандартами'!G46</f>
        <v>0</v>
      </c>
      <c r="J42" s="145">
        <f>'Маппинг со стандартами'!O46</f>
        <v>0</v>
      </c>
    </row>
    <row r="43" spans="1:10" x14ac:dyDescent="0.35">
      <c r="A43" s="394"/>
      <c r="B43" s="433"/>
      <c r="C43" s="433"/>
      <c r="D43" s="416"/>
      <c r="E43" s="413"/>
      <c r="F43" s="144" t="s">
        <v>118</v>
      </c>
      <c r="G43" s="145" t="str">
        <f>'Маппинг со стандартами'!E56</f>
        <v>Не выполняется</v>
      </c>
      <c r="H43" s="139">
        <v>0</v>
      </c>
      <c r="I43" s="145">
        <f>'Маппинг со стандартами'!G56</f>
        <v>0</v>
      </c>
      <c r="J43" s="145">
        <f>'Маппинг со стандартами'!O56</f>
        <v>0</v>
      </c>
    </row>
    <row r="44" spans="1:10" x14ac:dyDescent="0.35">
      <c r="A44" s="394"/>
      <c r="B44" s="433"/>
      <c r="C44" s="433"/>
      <c r="D44" s="416"/>
      <c r="E44" s="413"/>
      <c r="F44" s="144" t="s">
        <v>120</v>
      </c>
      <c r="G44" s="145" t="str">
        <f>'Маппинг со стандартами'!E57</f>
        <v>Не выполняется</v>
      </c>
      <c r="H44" s="139">
        <v>0</v>
      </c>
      <c r="I44" s="145">
        <f>'Маппинг со стандартами'!G57</f>
        <v>0</v>
      </c>
      <c r="J44" s="145">
        <f>'Маппинг со стандартами'!O57</f>
        <v>0</v>
      </c>
    </row>
    <row r="45" spans="1:10" x14ac:dyDescent="0.35">
      <c r="A45" s="394"/>
      <c r="B45" s="433"/>
      <c r="C45" s="433"/>
      <c r="D45" s="416"/>
      <c r="E45" s="413"/>
      <c r="F45" s="144" t="s">
        <v>122</v>
      </c>
      <c r="G45" s="145" t="str">
        <f>'Маппинг со стандартами'!E58</f>
        <v>Не выполняется</v>
      </c>
      <c r="H45" s="139">
        <v>0</v>
      </c>
      <c r="I45" s="145">
        <f>'Маппинг со стандартами'!G58</f>
        <v>0</v>
      </c>
      <c r="J45" s="145">
        <f>'Маппинг со стандартами'!O58</f>
        <v>0</v>
      </c>
    </row>
    <row r="46" spans="1:10" x14ac:dyDescent="0.35">
      <c r="A46" s="394"/>
      <c r="B46" s="433"/>
      <c r="C46" s="433"/>
      <c r="D46" s="416"/>
      <c r="E46" s="413"/>
      <c r="F46" s="144" t="s">
        <v>128</v>
      </c>
      <c r="G46" s="145" t="str">
        <f>'Маппинг со стандартами'!E61</f>
        <v>Не выполняется</v>
      </c>
      <c r="H46" s="139">
        <v>0</v>
      </c>
      <c r="I46" s="145">
        <f>'Маппинг со стандартами'!G61</f>
        <v>0</v>
      </c>
      <c r="J46" s="145">
        <f>'Маппинг со стандартами'!O61</f>
        <v>0</v>
      </c>
    </row>
    <row r="47" spans="1:10" x14ac:dyDescent="0.35">
      <c r="A47" s="394"/>
      <c r="B47" s="433"/>
      <c r="C47" s="433"/>
      <c r="D47" s="416"/>
      <c r="E47" s="413"/>
      <c r="F47" s="144" t="s">
        <v>160</v>
      </c>
      <c r="G47" s="145" t="str">
        <f>'Маппинг со стандартами'!E79</f>
        <v>Не выполняется</v>
      </c>
      <c r="H47" s="139">
        <v>0</v>
      </c>
      <c r="I47" s="145">
        <f>'Маппинг со стандартами'!G79</f>
        <v>0</v>
      </c>
      <c r="J47" s="145">
        <f>'Маппинг со стандартами'!O79</f>
        <v>0</v>
      </c>
    </row>
    <row r="48" spans="1:10" x14ac:dyDescent="0.35">
      <c r="A48" s="394"/>
      <c r="B48" s="433"/>
      <c r="C48" s="433"/>
      <c r="D48" s="416"/>
      <c r="E48" s="413"/>
      <c r="F48" s="144" t="s">
        <v>191</v>
      </c>
      <c r="G48" s="145" t="str">
        <f>'Маппинг со стандартами'!E95</f>
        <v>Верно</v>
      </c>
      <c r="H48" s="139">
        <v>0</v>
      </c>
      <c r="I48" s="145">
        <f>'Маппинг со стандартами'!G95</f>
        <v>1</v>
      </c>
      <c r="J48" s="145">
        <f>'Маппинг со стандартами'!O95</f>
        <v>0</v>
      </c>
    </row>
    <row r="49" spans="1:10" x14ac:dyDescent="0.35">
      <c r="A49" s="394"/>
      <c r="B49" s="433"/>
      <c r="C49" s="433"/>
      <c r="D49" s="416"/>
      <c r="E49" s="413"/>
      <c r="F49" s="144" t="s">
        <v>448</v>
      </c>
      <c r="G49" s="145" t="str">
        <f>'Маппинг со стандартами'!E251</f>
        <v>Не выполняется</v>
      </c>
      <c r="H49" s="139">
        <v>0</v>
      </c>
      <c r="I49" s="145">
        <f>'Маппинг со стандартами'!G251</f>
        <v>0</v>
      </c>
      <c r="J49" s="145">
        <f>'Маппинг со стандартами'!O251</f>
        <v>0</v>
      </c>
    </row>
    <row r="50" spans="1:10" x14ac:dyDescent="0.35">
      <c r="A50" s="394"/>
      <c r="B50" s="433"/>
      <c r="C50" s="434"/>
      <c r="D50" s="417"/>
      <c r="E50" s="414"/>
      <c r="F50" s="144" t="s">
        <v>452</v>
      </c>
      <c r="G50" s="145" t="str">
        <f>'Маппинг со стандартами'!E253</f>
        <v>Не выполняется</v>
      </c>
      <c r="H50" s="139">
        <v>0</v>
      </c>
      <c r="I50" s="145">
        <f>'Маппинг со стандартами'!G253</f>
        <v>0</v>
      </c>
      <c r="J50" s="145">
        <f>'Маппинг со стандартами'!O253</f>
        <v>0</v>
      </c>
    </row>
    <row r="51" spans="1:10" x14ac:dyDescent="0.35">
      <c r="A51" s="394"/>
      <c r="B51" s="433"/>
      <c r="C51" s="432" t="s">
        <v>2081</v>
      </c>
      <c r="D51" s="435" t="s">
        <v>2082</v>
      </c>
      <c r="E51" s="412" t="s">
        <v>1893</v>
      </c>
      <c r="F51" s="144" t="s">
        <v>24</v>
      </c>
      <c r="G51" s="145" t="str">
        <f>'Маппинг со стандартами'!E7</f>
        <v>Не выполняется</v>
      </c>
      <c r="H51" s="139">
        <v>0</v>
      </c>
      <c r="I51" s="145">
        <f>'Маппинг со стандартами'!G7</f>
        <v>0</v>
      </c>
      <c r="J51" s="145">
        <f>'Маппинг со стандартами'!O7</f>
        <v>0</v>
      </c>
    </row>
    <row r="52" spans="1:10" x14ac:dyDescent="0.35">
      <c r="A52" s="394"/>
      <c r="B52" s="433"/>
      <c r="C52" s="433"/>
      <c r="D52" s="436"/>
      <c r="E52" s="413"/>
      <c r="F52" s="144" t="s">
        <v>53</v>
      </c>
      <c r="G52" s="145" t="str">
        <f>'Маппинг со стандартами'!E22</f>
        <v>Не выполняется</v>
      </c>
      <c r="H52" s="139">
        <v>0</v>
      </c>
      <c r="I52" s="145">
        <f>'Маппинг со стандартами'!G22</f>
        <v>0</v>
      </c>
      <c r="J52" s="145">
        <f>'Маппинг со стандартами'!O22</f>
        <v>0</v>
      </c>
    </row>
    <row r="53" spans="1:10" x14ac:dyDescent="0.35">
      <c r="A53" s="394"/>
      <c r="B53" s="433"/>
      <c r="C53" s="433"/>
      <c r="D53" s="436"/>
      <c r="E53" s="413"/>
      <c r="F53" s="144" t="s">
        <v>55</v>
      </c>
      <c r="G53" s="145" t="str">
        <f>'Маппинг со стандартами'!E23</f>
        <v>Не выполняется</v>
      </c>
      <c r="H53" s="139">
        <v>0</v>
      </c>
      <c r="I53" s="145">
        <f>'Маппинг со стандартами'!G23</f>
        <v>0</v>
      </c>
      <c r="J53" s="145">
        <f>'Маппинг со стандартами'!O23</f>
        <v>0</v>
      </c>
    </row>
    <row r="54" spans="1:10" x14ac:dyDescent="0.35">
      <c r="A54" s="394"/>
      <c r="B54" s="433"/>
      <c r="C54" s="433"/>
      <c r="D54" s="436"/>
      <c r="E54" s="413"/>
      <c r="F54" s="144" t="s">
        <v>74</v>
      </c>
      <c r="G54" s="145" t="str">
        <f>'Маппинг со стандартами'!E33</f>
        <v>Верно</v>
      </c>
      <c r="H54" s="139">
        <v>0</v>
      </c>
      <c r="I54" s="145">
        <f>'Маппинг со стандартами'!G33</f>
        <v>1</v>
      </c>
      <c r="J54" s="145">
        <f>'Маппинг со стандартами'!O33</f>
        <v>0</v>
      </c>
    </row>
    <row r="55" spans="1:10" x14ac:dyDescent="0.35">
      <c r="A55" s="394"/>
      <c r="B55" s="433"/>
      <c r="C55" s="433"/>
      <c r="D55" s="436"/>
      <c r="E55" s="413"/>
      <c r="F55" s="144" t="s">
        <v>95</v>
      </c>
      <c r="G55" s="145" t="str">
        <f>'Маппинг со стандартами'!E45</f>
        <v>Верно</v>
      </c>
      <c r="H55" s="139">
        <v>0</v>
      </c>
      <c r="I55" s="145">
        <f>'Маппинг со стандартами'!G45</f>
        <v>1</v>
      </c>
      <c r="J55" s="145">
        <f>'Маппинг со стандартами'!O45</f>
        <v>0</v>
      </c>
    </row>
    <row r="56" spans="1:10" x14ac:dyDescent="0.35">
      <c r="A56" s="394"/>
      <c r="B56" s="433"/>
      <c r="C56" s="433"/>
      <c r="D56" s="436"/>
      <c r="E56" s="413"/>
      <c r="F56" s="144" t="s">
        <v>110</v>
      </c>
      <c r="G56" s="145" t="str">
        <f>'Маппинг со стандартами'!E52</f>
        <v>Не выполняется</v>
      </c>
      <c r="H56" s="139">
        <v>0</v>
      </c>
      <c r="I56" s="145">
        <f>'Маппинг со стандартами'!G52</f>
        <v>0</v>
      </c>
      <c r="J56" s="145">
        <f>'Маппинг со стандартами'!O52</f>
        <v>0</v>
      </c>
    </row>
    <row r="57" spans="1:10" x14ac:dyDescent="0.35">
      <c r="A57" s="394"/>
      <c r="B57" s="433"/>
      <c r="C57" s="433"/>
      <c r="D57" s="436"/>
      <c r="E57" s="413"/>
      <c r="F57" s="144" t="s">
        <v>363</v>
      </c>
      <c r="G57" s="145" t="str">
        <f>'Маппинг со стандартами'!E198</f>
        <v>Не выполняется</v>
      </c>
      <c r="H57" s="139">
        <v>0</v>
      </c>
      <c r="I57" s="145">
        <f>'Маппинг со стандартами'!G198</f>
        <v>0</v>
      </c>
      <c r="J57" s="145">
        <f>'Маппинг со стандартами'!O198</f>
        <v>0</v>
      </c>
    </row>
    <row r="58" spans="1:10" x14ac:dyDescent="0.35">
      <c r="A58" s="394"/>
      <c r="B58" s="433"/>
      <c r="C58" s="433"/>
      <c r="D58" s="436"/>
      <c r="E58" s="413"/>
      <c r="F58" s="144" t="s">
        <v>368</v>
      </c>
      <c r="G58" s="145" t="str">
        <f>'Маппинг со стандартами'!E201</f>
        <v>Не выполняется</v>
      </c>
      <c r="H58" s="139">
        <v>0</v>
      </c>
      <c r="I58" s="145">
        <f>'Маппинг со стандартами'!G201</f>
        <v>0</v>
      </c>
      <c r="J58" s="145">
        <f>'Маппинг со стандартами'!O201</f>
        <v>0</v>
      </c>
    </row>
    <row r="59" spans="1:10" x14ac:dyDescent="0.35">
      <c r="A59" s="394"/>
      <c r="B59" s="433"/>
      <c r="C59" s="433"/>
      <c r="D59" s="436"/>
      <c r="E59" s="413"/>
      <c r="F59" s="144" t="s">
        <v>372</v>
      </c>
      <c r="G59" s="145" t="str">
        <f>'Маппинг со стандартами'!E203</f>
        <v>Не выполняется</v>
      </c>
      <c r="H59" s="139">
        <v>0</v>
      </c>
      <c r="I59" s="145">
        <f>'Маппинг со стандартами'!G203</f>
        <v>0</v>
      </c>
      <c r="J59" s="145">
        <f>'Маппинг со стандартами'!O203</f>
        <v>0</v>
      </c>
    </row>
    <row r="60" spans="1:10" x14ac:dyDescent="0.35">
      <c r="A60" s="394"/>
      <c r="B60" s="433"/>
      <c r="C60" s="433"/>
      <c r="D60" s="436"/>
      <c r="E60" s="413"/>
      <c r="F60" s="144" t="s">
        <v>467</v>
      </c>
      <c r="G60" s="145" t="str">
        <f>'Маппинг со стандартами'!E260</f>
        <v>Не выполняется</v>
      </c>
      <c r="H60" s="139">
        <v>0</v>
      </c>
      <c r="I60" s="145">
        <f>'Маппинг со стандартами'!G260</f>
        <v>0</v>
      </c>
      <c r="J60" s="145">
        <f>'Маппинг со стандартами'!O260</f>
        <v>0</v>
      </c>
    </row>
    <row r="61" spans="1:10" x14ac:dyDescent="0.35">
      <c r="A61" s="394"/>
      <c r="B61" s="433"/>
      <c r="C61" s="433"/>
      <c r="D61" s="436"/>
      <c r="E61" s="413"/>
      <c r="F61" s="144" t="s">
        <v>489</v>
      </c>
      <c r="G61" s="145" t="str">
        <f>'Маппинг со стандартами'!E272</f>
        <v>Не выполняется</v>
      </c>
      <c r="H61" s="139">
        <v>0</v>
      </c>
      <c r="I61" s="145">
        <f>'Маппинг со стандартами'!G272</f>
        <v>0</v>
      </c>
      <c r="J61" s="145">
        <f>'Маппинг со стандартами'!O272</f>
        <v>0</v>
      </c>
    </row>
    <row r="62" spans="1:10" x14ac:dyDescent="0.35">
      <c r="A62" s="394"/>
      <c r="B62" s="433"/>
      <c r="C62" s="433"/>
      <c r="D62" s="436"/>
      <c r="E62" s="413"/>
      <c r="F62" s="144" t="s">
        <v>493</v>
      </c>
      <c r="G62" s="145" t="str">
        <f>'Маппинг со стандартами'!E274</f>
        <v>Не выполняется</v>
      </c>
      <c r="H62" s="139">
        <v>0</v>
      </c>
      <c r="I62" s="145">
        <f>'Маппинг со стандартами'!G274</f>
        <v>0</v>
      </c>
      <c r="J62" s="145">
        <f>'Маппинг со стандартами'!O274</f>
        <v>0</v>
      </c>
    </row>
    <row r="63" spans="1:10" x14ac:dyDescent="0.35">
      <c r="A63" s="394"/>
      <c r="B63" s="433"/>
      <c r="C63" s="433"/>
      <c r="D63" s="436"/>
      <c r="E63" s="413"/>
      <c r="F63" s="144" t="s">
        <v>603</v>
      </c>
      <c r="G63" s="145" t="str">
        <f>'Маппинг со стандартами'!E332</f>
        <v>Не выполняется</v>
      </c>
      <c r="H63" s="139">
        <v>0</v>
      </c>
      <c r="I63" s="145">
        <f>'Маппинг со стандартами'!G332</f>
        <v>0</v>
      </c>
      <c r="J63" s="145">
        <f>'Маппинг со стандартами'!O332</f>
        <v>0</v>
      </c>
    </row>
    <row r="64" spans="1:10" x14ac:dyDescent="0.35">
      <c r="A64" s="394"/>
      <c r="B64" s="433"/>
      <c r="C64" s="433"/>
      <c r="D64" s="436"/>
      <c r="E64" s="413"/>
      <c r="F64" s="144" t="s">
        <v>605</v>
      </c>
      <c r="G64" s="145" t="str">
        <f>'Маппинг со стандартами'!E333</f>
        <v>Не выполняется</v>
      </c>
      <c r="H64" s="139">
        <v>0</v>
      </c>
      <c r="I64" s="145">
        <f>'Маппинг со стандартами'!G333</f>
        <v>0</v>
      </c>
      <c r="J64" s="145">
        <f>'Маппинг со стандартами'!O333</f>
        <v>0</v>
      </c>
    </row>
    <row r="65" spans="1:10" x14ac:dyDescent="0.35">
      <c r="A65" s="394"/>
      <c r="B65" s="433"/>
      <c r="C65" s="433"/>
      <c r="D65" s="436"/>
      <c r="E65" s="413"/>
      <c r="F65" s="144" t="s">
        <v>615</v>
      </c>
      <c r="G65" s="145" t="str">
        <f>'Маппинг со стандартами'!E339</f>
        <v>Не выполняется</v>
      </c>
      <c r="H65" s="139">
        <v>0</v>
      </c>
      <c r="I65" s="145">
        <f>'Маппинг со стандартами'!G339</f>
        <v>0</v>
      </c>
      <c r="J65" s="145">
        <f>'Маппинг со стандартами'!O339</f>
        <v>0</v>
      </c>
    </row>
    <row r="66" spans="1:10" x14ac:dyDescent="0.35">
      <c r="A66" s="394"/>
      <c r="B66" s="433"/>
      <c r="C66" s="433"/>
      <c r="D66" s="437"/>
      <c r="E66" s="414"/>
      <c r="F66" s="144" t="s">
        <v>619</v>
      </c>
      <c r="G66" s="145" t="str">
        <f>'Маппинг со стандартами'!E341</f>
        <v>Не выполняется</v>
      </c>
      <c r="H66" s="139">
        <v>0</v>
      </c>
      <c r="I66" s="145">
        <f>'Маппинг со стандартами'!G341</f>
        <v>0</v>
      </c>
      <c r="J66" s="145">
        <f>'Маппинг со стандартами'!O341</f>
        <v>0</v>
      </c>
    </row>
    <row r="67" spans="1:10" x14ac:dyDescent="0.35">
      <c r="A67" s="394"/>
      <c r="B67" s="433"/>
      <c r="C67" s="433"/>
      <c r="D67" s="415" t="s">
        <v>2083</v>
      </c>
      <c r="E67" s="412" t="s">
        <v>1958</v>
      </c>
      <c r="F67" s="144" t="s">
        <v>608</v>
      </c>
      <c r="G67" s="145" t="str">
        <f>'Маппинг со стандартами'!E335</f>
        <v>Не выполняется</v>
      </c>
      <c r="H67" s="139">
        <v>0</v>
      </c>
      <c r="I67" s="145">
        <f>'Маппинг со стандартами'!G335</f>
        <v>0</v>
      </c>
      <c r="J67" s="145">
        <f>'Маппинг со стандартами'!O335</f>
        <v>0</v>
      </c>
    </row>
    <row r="68" spans="1:10" x14ac:dyDescent="0.35">
      <c r="A68" s="394"/>
      <c r="B68" s="433"/>
      <c r="C68" s="433"/>
      <c r="D68" s="416"/>
      <c r="E68" s="413"/>
      <c r="F68" s="144" t="s">
        <v>624</v>
      </c>
      <c r="G68" s="145" t="str">
        <f>'Маппинг со стандартами'!E344</f>
        <v>Не выполняется</v>
      </c>
      <c r="H68" s="139">
        <v>0</v>
      </c>
      <c r="I68" s="145">
        <f>'Маппинг со стандартами'!G344</f>
        <v>0</v>
      </c>
      <c r="J68" s="145">
        <f>'Маппинг со стандартами'!O344</f>
        <v>0</v>
      </c>
    </row>
    <row r="69" spans="1:10" x14ac:dyDescent="0.35">
      <c r="A69" s="395"/>
      <c r="B69" s="434"/>
      <c r="C69" s="434"/>
      <c r="D69" s="417"/>
      <c r="E69" s="414"/>
      <c r="F69" s="144" t="s">
        <v>641</v>
      </c>
      <c r="G69" s="145" t="str">
        <f>'Маппинг со стандартами'!E353</f>
        <v>Не выполняется</v>
      </c>
      <c r="H69" s="139">
        <v>0</v>
      </c>
      <c r="I69" s="145">
        <f>'Маппинг со стандартами'!G353</f>
        <v>0</v>
      </c>
      <c r="J69" s="145">
        <f>'Маппинг со стандартами'!O353</f>
        <v>0</v>
      </c>
    </row>
    <row r="70" spans="1:10" x14ac:dyDescent="0.35">
      <c r="A70" s="426" t="s">
        <v>2084</v>
      </c>
      <c r="B70" s="429" t="s">
        <v>2085</v>
      </c>
      <c r="C70" s="429" t="s">
        <v>2086</v>
      </c>
      <c r="D70" s="146" t="s">
        <v>2002</v>
      </c>
      <c r="E70" s="147" t="s">
        <v>1980</v>
      </c>
      <c r="F70" s="140"/>
      <c r="G70" s="141"/>
      <c r="H70" s="139">
        <v>0</v>
      </c>
      <c r="I70" s="141"/>
      <c r="J70" s="141"/>
    </row>
    <row r="71" spans="1:10" x14ac:dyDescent="0.35">
      <c r="A71" s="427"/>
      <c r="B71" s="430"/>
      <c r="C71" s="430"/>
      <c r="D71" s="420" t="s">
        <v>2087</v>
      </c>
      <c r="E71" s="422" t="s">
        <v>1946</v>
      </c>
      <c r="F71" s="146" t="s">
        <v>531</v>
      </c>
      <c r="G71" s="147" t="str">
        <f>'Маппинг со стандартами'!E293</f>
        <v>Верно</v>
      </c>
      <c r="H71" s="139">
        <v>0</v>
      </c>
      <c r="I71" s="147">
        <f>'Маппинг со стандартами'!G293</f>
        <v>1</v>
      </c>
      <c r="J71" s="147">
        <f>'Маппинг со стандартами'!O293</f>
        <v>0</v>
      </c>
    </row>
    <row r="72" spans="1:10" x14ac:dyDescent="0.35">
      <c r="A72" s="427"/>
      <c r="B72" s="430"/>
      <c r="C72" s="430"/>
      <c r="D72" s="421"/>
      <c r="E72" s="423"/>
      <c r="F72" s="146" t="s">
        <v>539</v>
      </c>
      <c r="G72" s="147" t="str">
        <f>'Маппинг со стандартами'!E297</f>
        <v>Не выполняется</v>
      </c>
      <c r="H72" s="139">
        <v>0</v>
      </c>
      <c r="I72" s="147">
        <f>'Маппинг со стандартами'!G297</f>
        <v>0</v>
      </c>
      <c r="J72" s="147">
        <f>'Маппинг со стандартами'!O297</f>
        <v>0</v>
      </c>
    </row>
    <row r="73" spans="1:10" x14ac:dyDescent="0.35">
      <c r="A73" s="427"/>
      <c r="B73" s="430"/>
      <c r="C73" s="430"/>
      <c r="D73" s="421"/>
      <c r="E73" s="423"/>
      <c r="F73" s="146" t="s">
        <v>694</v>
      </c>
      <c r="G73" s="147" t="str">
        <f>'Маппинг со стандартами'!E379</f>
        <v>Не выполняется</v>
      </c>
      <c r="H73" s="139">
        <v>0</v>
      </c>
      <c r="I73" s="147">
        <f>'Маппинг со стандартами'!G379</f>
        <v>0</v>
      </c>
      <c r="J73" s="147">
        <f>'Маппинг со стандартами'!O379</f>
        <v>0</v>
      </c>
    </row>
    <row r="74" spans="1:10" x14ac:dyDescent="0.35">
      <c r="A74" s="427"/>
      <c r="B74" s="430"/>
      <c r="C74" s="430"/>
      <c r="D74" s="421"/>
      <c r="E74" s="423"/>
      <c r="F74" s="146" t="s">
        <v>701</v>
      </c>
      <c r="G74" s="147" t="str">
        <f>'Маппинг со стандартами'!E382</f>
        <v>Не выполняется</v>
      </c>
      <c r="H74" s="139">
        <v>0</v>
      </c>
      <c r="I74" s="147">
        <f>'Маппинг со стандартами'!G382</f>
        <v>0</v>
      </c>
      <c r="J74" s="147">
        <f>'Маппинг со стандартами'!O382</f>
        <v>0</v>
      </c>
    </row>
    <row r="75" spans="1:10" x14ac:dyDescent="0.35">
      <c r="A75" s="427"/>
      <c r="B75" s="430"/>
      <c r="C75" s="430"/>
      <c r="D75" s="421"/>
      <c r="E75" s="423"/>
      <c r="F75" s="146" t="s">
        <v>704</v>
      </c>
      <c r="G75" s="147" t="str">
        <f>'Маппинг со стандартами'!E384</f>
        <v>Не выполняется</v>
      </c>
      <c r="H75" s="139">
        <v>0</v>
      </c>
      <c r="I75" s="147">
        <f>'Маппинг со стандартами'!G384</f>
        <v>0</v>
      </c>
      <c r="J75" s="147">
        <f>'Маппинг со стандартами'!O384</f>
        <v>0</v>
      </c>
    </row>
    <row r="76" spans="1:10" x14ac:dyDescent="0.35">
      <c r="A76" s="427"/>
      <c r="B76" s="430"/>
      <c r="C76" s="430"/>
      <c r="D76" s="421"/>
      <c r="E76" s="423"/>
      <c r="F76" s="146" t="s">
        <v>708</v>
      </c>
      <c r="G76" s="147" t="str">
        <f>'Маппинг со стандартами'!E386</f>
        <v>Не выполняется</v>
      </c>
      <c r="H76" s="139">
        <v>0</v>
      </c>
      <c r="I76" s="147">
        <f>'Маппинг со стандартами'!G386</f>
        <v>0</v>
      </c>
      <c r="J76" s="147">
        <f>'Маппинг со стандартами'!O386</f>
        <v>0</v>
      </c>
    </row>
    <row r="77" spans="1:10" x14ac:dyDescent="0.35">
      <c r="A77" s="427"/>
      <c r="B77" s="430"/>
      <c r="C77" s="430"/>
      <c r="D77" s="421"/>
      <c r="E77" s="423"/>
      <c r="F77" s="146" t="s">
        <v>722</v>
      </c>
      <c r="G77" s="147" t="str">
        <f>'Маппинг со стандартами'!E393</f>
        <v>Не выполняется</v>
      </c>
      <c r="H77" s="139">
        <v>0</v>
      </c>
      <c r="I77" s="147">
        <f>'Маппинг со стандартами'!G393</f>
        <v>0</v>
      </c>
      <c r="J77" s="147">
        <f>'Маппинг со стандартами'!O393</f>
        <v>0</v>
      </c>
    </row>
    <row r="78" spans="1:10" x14ac:dyDescent="0.35">
      <c r="A78" s="427"/>
      <c r="B78" s="430"/>
      <c r="C78" s="431"/>
      <c r="D78" s="146" t="s">
        <v>2003</v>
      </c>
      <c r="E78" s="147" t="s">
        <v>1981</v>
      </c>
      <c r="F78" s="140"/>
      <c r="G78" s="141"/>
      <c r="H78" s="139">
        <v>0</v>
      </c>
      <c r="I78" s="141"/>
      <c r="J78" s="141"/>
    </row>
    <row r="79" spans="1:10" x14ac:dyDescent="0.35">
      <c r="A79" s="427"/>
      <c r="B79" s="430"/>
      <c r="C79" s="429" t="s">
        <v>2088</v>
      </c>
      <c r="D79" s="146" t="s">
        <v>2089</v>
      </c>
      <c r="E79" s="147" t="s">
        <v>2090</v>
      </c>
      <c r="F79" s="146" t="s">
        <v>230</v>
      </c>
      <c r="G79" s="147" t="str">
        <f>'Маппинг со стандартами'!E131</f>
        <v>Не выполняется</v>
      </c>
      <c r="H79" s="139">
        <v>0</v>
      </c>
      <c r="I79" s="147">
        <f>'Маппинг со стандартами'!G131</f>
        <v>0</v>
      </c>
      <c r="J79" s="147">
        <f>'Маппинг со стандартами'!O131</f>
        <v>0</v>
      </c>
    </row>
    <row r="80" spans="1:10" x14ac:dyDescent="0.35">
      <c r="A80" s="427"/>
      <c r="B80" s="430"/>
      <c r="C80" s="430"/>
      <c r="D80" s="146" t="s">
        <v>2091</v>
      </c>
      <c r="E80" s="147" t="s">
        <v>1897</v>
      </c>
      <c r="F80" s="146" t="s">
        <v>47</v>
      </c>
      <c r="G80" s="147" t="str">
        <f>'Маппинг со стандартами'!E19</f>
        <v>Не выполняется</v>
      </c>
      <c r="H80" s="139">
        <v>0</v>
      </c>
      <c r="I80" s="147">
        <f>'Маппинг со стандартами'!G19</f>
        <v>0</v>
      </c>
      <c r="J80" s="147">
        <f>'Маппинг со стандартами'!O19</f>
        <v>0</v>
      </c>
    </row>
    <row r="81" spans="1:10" x14ac:dyDescent="0.35">
      <c r="A81" s="427"/>
      <c r="B81" s="430"/>
      <c r="C81" s="430"/>
      <c r="D81" s="146" t="s">
        <v>2092</v>
      </c>
      <c r="E81" s="147" t="s">
        <v>1919</v>
      </c>
      <c r="F81" s="146" t="s">
        <v>263</v>
      </c>
      <c r="G81" s="147" t="str">
        <f>'Маппинг со стандартами'!E146</f>
        <v>Не выполняется</v>
      </c>
      <c r="H81" s="139">
        <v>0</v>
      </c>
      <c r="I81" s="147">
        <f>'Маппинг со стандартами'!G146</f>
        <v>0</v>
      </c>
      <c r="J81" s="147">
        <f>'Маппинг со стандартами'!O146</f>
        <v>0</v>
      </c>
    </row>
    <row r="82" spans="1:10" x14ac:dyDescent="0.35">
      <c r="A82" s="427"/>
      <c r="B82" s="430"/>
      <c r="C82" s="431"/>
      <c r="D82" s="146" t="s">
        <v>2093</v>
      </c>
      <c r="E82" s="147" t="s">
        <v>1918</v>
      </c>
      <c r="F82" s="146" t="s">
        <v>247</v>
      </c>
      <c r="G82" s="147" t="str">
        <f>'Маппинг со стандартами'!E138</f>
        <v>Не выполняется</v>
      </c>
      <c r="H82" s="139">
        <v>0</v>
      </c>
      <c r="I82" s="147">
        <f>'Маппинг со стандартами'!G138</f>
        <v>0</v>
      </c>
      <c r="J82" s="147">
        <f>'Маппинг со стандартами'!O138</f>
        <v>0</v>
      </c>
    </row>
    <row r="83" spans="1:10" x14ac:dyDescent="0.35">
      <c r="A83" s="427"/>
      <c r="B83" s="430"/>
      <c r="C83" s="429" t="s">
        <v>2094</v>
      </c>
      <c r="D83" s="420" t="s">
        <v>2095</v>
      </c>
      <c r="E83" s="422" t="s">
        <v>1932</v>
      </c>
      <c r="F83" s="146" t="s">
        <v>381</v>
      </c>
      <c r="G83" s="147" t="str">
        <f>'Маппинг со стандартами'!E208</f>
        <v>Верно</v>
      </c>
      <c r="H83" s="139">
        <v>0</v>
      </c>
      <c r="I83" s="147">
        <f>'Маппинг со стандартами'!G208</f>
        <v>1</v>
      </c>
      <c r="J83" s="147">
        <f>'Маппинг со стандартами'!O208</f>
        <v>0</v>
      </c>
    </row>
    <row r="84" spans="1:10" x14ac:dyDescent="0.35">
      <c r="A84" s="427"/>
      <c r="B84" s="430"/>
      <c r="C84" s="430"/>
      <c r="D84" s="421"/>
      <c r="E84" s="423"/>
      <c r="F84" s="146" t="s">
        <v>383</v>
      </c>
      <c r="G84" s="147" t="str">
        <f>'Маппинг со стандартами'!E209</f>
        <v>Не выполняется</v>
      </c>
      <c r="H84" s="139">
        <v>0</v>
      </c>
      <c r="I84" s="147">
        <f>'Маппинг со стандартами'!G209</f>
        <v>0</v>
      </c>
      <c r="J84" s="147">
        <f>'Маппинг со стандартами'!O209</f>
        <v>0</v>
      </c>
    </row>
    <row r="85" spans="1:10" x14ac:dyDescent="0.35">
      <c r="A85" s="427"/>
      <c r="B85" s="430"/>
      <c r="C85" s="430"/>
      <c r="D85" s="424"/>
      <c r="E85" s="425"/>
      <c r="F85" s="146" t="s">
        <v>385</v>
      </c>
      <c r="G85" s="147" t="str">
        <f>'Маппинг со стандартами'!E210</f>
        <v>Не выполняется</v>
      </c>
      <c r="H85" s="139">
        <v>0</v>
      </c>
      <c r="I85" s="147">
        <f>'Маппинг со стандартами'!G210</f>
        <v>0</v>
      </c>
      <c r="J85" s="147">
        <f>'Маппинг со стандартами'!O210</f>
        <v>0</v>
      </c>
    </row>
    <row r="86" spans="1:10" x14ac:dyDescent="0.35">
      <c r="A86" s="427"/>
      <c r="B86" s="430"/>
      <c r="C86" s="430"/>
      <c r="D86" s="146" t="s">
        <v>2096</v>
      </c>
      <c r="E86" s="147" t="s">
        <v>2097</v>
      </c>
      <c r="F86" s="146" t="s">
        <v>708</v>
      </c>
      <c r="G86" s="147" t="str">
        <f>'Маппинг со стандартами'!E386</f>
        <v>Не выполняется</v>
      </c>
      <c r="H86" s="139">
        <v>0</v>
      </c>
      <c r="I86" s="147">
        <f>'Маппинг со стандартами'!G386</f>
        <v>0</v>
      </c>
      <c r="J86" s="147">
        <f>'Маппинг со стандартами'!O386</f>
        <v>0</v>
      </c>
    </row>
    <row r="87" spans="1:10" x14ac:dyDescent="0.35">
      <c r="A87" s="427"/>
      <c r="B87" s="430"/>
      <c r="C87" s="430"/>
      <c r="D87" s="420" t="s">
        <v>2098</v>
      </c>
      <c r="E87" s="422" t="s">
        <v>1910</v>
      </c>
      <c r="F87" s="146" t="s">
        <v>207</v>
      </c>
      <c r="G87" s="147" t="str">
        <f>'Маппинг со стандартами'!E119</f>
        <v>Верно</v>
      </c>
      <c r="H87" s="139">
        <v>0</v>
      </c>
      <c r="I87" s="147">
        <f>'Маппинг со стандартами'!G119</f>
        <v>1</v>
      </c>
      <c r="J87" s="147">
        <f>'Маппинг со стандартами'!O119</f>
        <v>0</v>
      </c>
    </row>
    <row r="88" spans="1:10" x14ac:dyDescent="0.35">
      <c r="A88" s="427"/>
      <c r="B88" s="430"/>
      <c r="C88" s="430"/>
      <c r="D88" s="421"/>
      <c r="E88" s="423"/>
      <c r="F88" s="146" t="s">
        <v>220</v>
      </c>
      <c r="G88" s="147" t="str">
        <f>'Маппинг со стандартами'!E125</f>
        <v>Не выполняется</v>
      </c>
      <c r="H88" s="139">
        <v>0</v>
      </c>
      <c r="I88" s="147">
        <f>'Маппинг со стандартами'!G125</f>
        <v>0</v>
      </c>
      <c r="J88" s="147">
        <f>'Маппинг со стандартами'!O125</f>
        <v>0</v>
      </c>
    </row>
    <row r="89" spans="1:10" x14ac:dyDescent="0.35">
      <c r="A89" s="427"/>
      <c r="B89" s="430"/>
      <c r="C89" s="430"/>
      <c r="D89" s="420" t="s">
        <v>2099</v>
      </c>
      <c r="E89" s="422" t="s">
        <v>1912</v>
      </c>
      <c r="F89" s="146" t="s">
        <v>216</v>
      </c>
      <c r="G89" s="147" t="str">
        <f>'Маппинг со стандартами'!E123</f>
        <v>Не выполняется</v>
      </c>
      <c r="H89" s="139">
        <v>0</v>
      </c>
      <c r="I89" s="147">
        <f>'Маппинг со стандартами'!G123</f>
        <v>0</v>
      </c>
      <c r="J89" s="147">
        <f>'Маппинг со стандартами'!O123</f>
        <v>0</v>
      </c>
    </row>
    <row r="90" spans="1:10" x14ac:dyDescent="0.35">
      <c r="A90" s="427"/>
      <c r="B90" s="430"/>
      <c r="C90" s="430"/>
      <c r="D90" s="424"/>
      <c r="E90" s="425"/>
      <c r="F90" s="146" t="s">
        <v>224</v>
      </c>
      <c r="G90" s="147" t="str">
        <f>'Маппинг со стандартами'!E127</f>
        <v>Не выполняется</v>
      </c>
      <c r="H90" s="139">
        <v>0</v>
      </c>
      <c r="I90" s="147">
        <f>'Маппинг со стандартами'!G127</f>
        <v>0</v>
      </c>
      <c r="J90" s="147">
        <f>'Маппинг со стандартами'!O127</f>
        <v>0</v>
      </c>
    </row>
    <row r="91" spans="1:10" x14ac:dyDescent="0.35">
      <c r="A91" s="427"/>
      <c r="B91" s="430"/>
      <c r="C91" s="430"/>
      <c r="D91" s="420" t="s">
        <v>2100</v>
      </c>
      <c r="E91" s="422" t="s">
        <v>1913</v>
      </c>
      <c r="F91" s="146" t="s">
        <v>218</v>
      </c>
      <c r="G91" s="147" t="str">
        <f>'Маппинг со стандартами'!E124</f>
        <v>Не выполняется</v>
      </c>
      <c r="H91" s="139">
        <v>0</v>
      </c>
      <c r="I91" s="147">
        <f>'Маппинг со стандартами'!G124</f>
        <v>0</v>
      </c>
      <c r="J91" s="147">
        <f>'Маппинг со стандартами'!O124</f>
        <v>0</v>
      </c>
    </row>
    <row r="92" spans="1:10" x14ac:dyDescent="0.35">
      <c r="A92" s="427"/>
      <c r="B92" s="430"/>
      <c r="C92" s="430"/>
      <c r="D92" s="424"/>
      <c r="E92" s="425"/>
      <c r="F92" s="146" t="s">
        <v>639</v>
      </c>
      <c r="G92" s="147" t="str">
        <f>'Маппинг со стандартами'!E352</f>
        <v>Не выполняется</v>
      </c>
      <c r="H92" s="139">
        <v>0</v>
      </c>
      <c r="I92" s="147">
        <f>'Маппинг со стандартами'!G352</f>
        <v>0</v>
      </c>
      <c r="J92" s="147">
        <f>'Маппинг со стандартами'!O352</f>
        <v>0</v>
      </c>
    </row>
    <row r="93" spans="1:10" x14ac:dyDescent="0.35">
      <c r="A93" s="427"/>
      <c r="B93" s="430"/>
      <c r="C93" s="430"/>
      <c r="D93" s="146" t="s">
        <v>2004</v>
      </c>
      <c r="E93" s="147" t="s">
        <v>1964</v>
      </c>
      <c r="F93" s="146" t="s">
        <v>648</v>
      </c>
      <c r="G93" s="147" t="str">
        <f>'Маппинг со стандартами'!E356</f>
        <v>Не выполняется</v>
      </c>
      <c r="H93" s="139">
        <v>0</v>
      </c>
      <c r="I93" s="147">
        <f>'Маппинг со стандартами'!G356</f>
        <v>0</v>
      </c>
      <c r="J93" s="147">
        <f>'Маппинг со стандартами'!O356</f>
        <v>0</v>
      </c>
    </row>
    <row r="94" spans="1:10" x14ac:dyDescent="0.35">
      <c r="A94" s="427"/>
      <c r="B94" s="430"/>
      <c r="C94" s="430"/>
      <c r="D94" s="420" t="s">
        <v>2101</v>
      </c>
      <c r="E94" s="422" t="s">
        <v>1920</v>
      </c>
      <c r="F94" s="146" t="s">
        <v>279</v>
      </c>
      <c r="G94" s="147" t="str">
        <f>'Маппинг со стандартами'!E154</f>
        <v>Верно</v>
      </c>
      <c r="H94" s="139">
        <v>0</v>
      </c>
      <c r="I94" s="147">
        <f>'Маппинг со стандартами'!G154</f>
        <v>1</v>
      </c>
      <c r="J94" s="147">
        <f>'Маппинг со стандартами'!O154</f>
        <v>0</v>
      </c>
    </row>
    <row r="95" spans="1:10" x14ac:dyDescent="0.35">
      <c r="A95" s="427"/>
      <c r="B95" s="430"/>
      <c r="C95" s="430"/>
      <c r="D95" s="421"/>
      <c r="E95" s="423"/>
      <c r="F95" s="146" t="s">
        <v>285</v>
      </c>
      <c r="G95" s="147" t="str">
        <f>'Маппинг со стандартами'!E157</f>
        <v>Не выполняется</v>
      </c>
      <c r="H95" s="139">
        <v>0</v>
      </c>
      <c r="I95" s="147">
        <f>'Маппинг со стандартами'!G157</f>
        <v>0</v>
      </c>
      <c r="J95" s="147">
        <f>'Маппинг со стандартами'!O157</f>
        <v>0</v>
      </c>
    </row>
    <row r="96" spans="1:10" x14ac:dyDescent="0.35">
      <c r="A96" s="427"/>
      <c r="B96" s="430"/>
      <c r="C96" s="431"/>
      <c r="D96" s="424"/>
      <c r="E96" s="425"/>
      <c r="F96" s="146" t="s">
        <v>291</v>
      </c>
      <c r="G96" s="147" t="str">
        <f>'Маппинг со стандартами'!E160</f>
        <v>Не выполняется</v>
      </c>
      <c r="H96" s="139">
        <v>0</v>
      </c>
      <c r="I96" s="147">
        <f>'Маппинг со стандартами'!G160</f>
        <v>0</v>
      </c>
      <c r="J96" s="147">
        <f>'Маппинг со стандартами'!O160</f>
        <v>0</v>
      </c>
    </row>
    <row r="97" spans="1:10" x14ac:dyDescent="0.35">
      <c r="A97" s="427"/>
      <c r="B97" s="430"/>
      <c r="C97" s="429" t="s">
        <v>2102</v>
      </c>
      <c r="D97" s="420" t="s">
        <v>2103</v>
      </c>
      <c r="E97" s="422" t="s">
        <v>1909</v>
      </c>
      <c r="F97" s="146" t="s">
        <v>156</v>
      </c>
      <c r="G97" s="147" t="str">
        <f>'Маппинг со стандартами'!E77</f>
        <v>Не выполняется</v>
      </c>
      <c r="H97" s="139">
        <v>0</v>
      </c>
      <c r="I97" s="147">
        <f>'Маппинг со стандартами'!G77</f>
        <v>0</v>
      </c>
      <c r="J97" s="147">
        <f>'Маппинг со стандартами'!O77</f>
        <v>0</v>
      </c>
    </row>
    <row r="98" spans="1:10" x14ac:dyDescent="0.35">
      <c r="A98" s="427"/>
      <c r="B98" s="430"/>
      <c r="C98" s="430"/>
      <c r="D98" s="424"/>
      <c r="E98" s="425"/>
      <c r="F98" s="146" t="s">
        <v>158</v>
      </c>
      <c r="G98" s="147" t="str">
        <f>'Маппинг со стандартами'!E78</f>
        <v>Не выполняется</v>
      </c>
      <c r="H98" s="139">
        <v>0</v>
      </c>
      <c r="I98" s="147">
        <f>'Маппинг со стандартами'!G78</f>
        <v>0</v>
      </c>
      <c r="J98" s="147">
        <f>'Маппинг со стандартами'!O78</f>
        <v>0</v>
      </c>
    </row>
    <row r="99" spans="1:10" x14ac:dyDescent="0.35">
      <c r="A99" s="427"/>
      <c r="B99" s="431"/>
      <c r="C99" s="431"/>
      <c r="D99" s="146" t="s">
        <v>2005</v>
      </c>
      <c r="E99" s="147" t="s">
        <v>1982</v>
      </c>
      <c r="F99" s="140"/>
      <c r="G99" s="141"/>
      <c r="H99" s="139">
        <v>0</v>
      </c>
      <c r="I99" s="141"/>
      <c r="J99" s="141"/>
    </row>
    <row r="100" spans="1:10" x14ac:dyDescent="0.35">
      <c r="A100" s="427"/>
      <c r="B100" s="441" t="s">
        <v>2104</v>
      </c>
      <c r="C100" s="441" t="s">
        <v>2105</v>
      </c>
      <c r="D100" s="444" t="s">
        <v>2106</v>
      </c>
      <c r="E100" s="447" t="s">
        <v>1916</v>
      </c>
      <c r="F100" s="148" t="s">
        <v>230</v>
      </c>
      <c r="G100" s="149" t="str">
        <f>'Маппинг со стандартами'!E130</f>
        <v>Верно</v>
      </c>
      <c r="H100" s="139">
        <v>0</v>
      </c>
      <c r="I100" s="149">
        <f>'Маппинг со стандартами'!G130</f>
        <v>1</v>
      </c>
      <c r="J100" s="149">
        <f>'Маппинг со стандартами'!O130</f>
        <v>0</v>
      </c>
    </row>
    <row r="101" spans="1:10" x14ac:dyDescent="0.35">
      <c r="A101" s="427"/>
      <c r="B101" s="442"/>
      <c r="C101" s="442"/>
      <c r="D101" s="445"/>
      <c r="E101" s="448"/>
      <c r="F101" s="148" t="s">
        <v>232</v>
      </c>
      <c r="G101" s="149" t="str">
        <f>'Маппинг со стандартами'!E130</f>
        <v>Верно</v>
      </c>
      <c r="H101" s="139">
        <v>0</v>
      </c>
      <c r="I101" s="149">
        <f>'Маппинг со стандартами'!G130</f>
        <v>1</v>
      </c>
      <c r="J101" s="149">
        <f>'Маппинг со стандартами'!O130</f>
        <v>0</v>
      </c>
    </row>
    <row r="102" spans="1:10" x14ac:dyDescent="0.35">
      <c r="A102" s="427"/>
      <c r="B102" s="442"/>
      <c r="C102" s="442"/>
      <c r="D102" s="446"/>
      <c r="E102" s="449"/>
      <c r="F102" s="148" t="s">
        <v>245</v>
      </c>
      <c r="G102" s="149" t="str">
        <f>'Маппинг со стандартами'!E137</f>
        <v>Не выполняется</v>
      </c>
      <c r="H102" s="139">
        <v>0</v>
      </c>
      <c r="I102" s="149">
        <f>'Маппинг со стандартами'!G137</f>
        <v>0</v>
      </c>
      <c r="J102" s="149">
        <f>'Маппинг со стандартами'!O137</f>
        <v>0</v>
      </c>
    </row>
    <row r="103" spans="1:10" x14ac:dyDescent="0.35">
      <c r="A103" s="427"/>
      <c r="B103" s="442"/>
      <c r="C103" s="442"/>
      <c r="D103" s="148" t="s">
        <v>2107</v>
      </c>
      <c r="E103" s="149" t="s">
        <v>2108</v>
      </c>
      <c r="F103" s="140"/>
      <c r="G103" s="141"/>
      <c r="H103" s="139">
        <v>0</v>
      </c>
      <c r="I103" s="141"/>
      <c r="J103" s="141"/>
    </row>
    <row r="104" spans="1:10" x14ac:dyDescent="0.35">
      <c r="A104" s="427"/>
      <c r="B104" s="442"/>
      <c r="C104" s="442"/>
      <c r="D104" s="148" t="s">
        <v>2109</v>
      </c>
      <c r="E104" s="149" t="s">
        <v>2110</v>
      </c>
      <c r="F104" s="148" t="s">
        <v>245</v>
      </c>
      <c r="G104" s="149" t="str">
        <f>'Маппинг со стандартами'!E137</f>
        <v>Не выполняется</v>
      </c>
      <c r="H104" s="139">
        <v>0</v>
      </c>
      <c r="I104" s="149">
        <f>'Маппинг со стандартами'!G137</f>
        <v>0</v>
      </c>
      <c r="J104" s="149">
        <f>'Маппинг со стандартами'!O137</f>
        <v>0</v>
      </c>
    </row>
    <row r="105" spans="1:10" x14ac:dyDescent="0.35">
      <c r="A105" s="427"/>
      <c r="B105" s="442"/>
      <c r="C105" s="442"/>
      <c r="D105" s="148" t="s">
        <v>2006</v>
      </c>
      <c r="E105" s="149" t="s">
        <v>1983</v>
      </c>
      <c r="F105" s="140"/>
      <c r="G105" s="141"/>
      <c r="H105" s="139">
        <v>0</v>
      </c>
      <c r="I105" s="141"/>
      <c r="J105" s="141"/>
    </row>
    <row r="106" spans="1:10" x14ac:dyDescent="0.35">
      <c r="A106" s="427"/>
      <c r="B106" s="442"/>
      <c r="C106" s="443"/>
      <c r="D106" s="148" t="s">
        <v>2111</v>
      </c>
      <c r="E106" s="149" t="s">
        <v>1894</v>
      </c>
      <c r="F106" s="148" t="s">
        <v>32</v>
      </c>
      <c r="G106" s="149" t="str">
        <f>'Маппинг со стандартами'!E11</f>
        <v>Не выполняется</v>
      </c>
      <c r="H106" s="139">
        <v>0</v>
      </c>
      <c r="I106" s="149">
        <f>'Маппинг со стандартами'!G11</f>
        <v>0</v>
      </c>
      <c r="J106" s="149">
        <f>'Маппинг со стандартами'!O11</f>
        <v>0</v>
      </c>
    </row>
    <row r="107" spans="1:10" x14ac:dyDescent="0.35">
      <c r="A107" s="427"/>
      <c r="B107" s="442"/>
      <c r="C107" s="441" t="s">
        <v>2112</v>
      </c>
      <c r="D107" s="444" t="s">
        <v>2113</v>
      </c>
      <c r="E107" s="447" t="s">
        <v>2114</v>
      </c>
      <c r="F107" s="148" t="s">
        <v>36</v>
      </c>
      <c r="G107" s="149" t="str">
        <f>'Маппинг со стандартами'!E13</f>
        <v>Не выполняется</v>
      </c>
      <c r="H107" s="139">
        <v>0</v>
      </c>
      <c r="I107" s="149">
        <f>'Маппинг со стандартами'!G13</f>
        <v>0</v>
      </c>
      <c r="J107" s="149">
        <f>'Маппинг со стандартами'!O13</f>
        <v>0</v>
      </c>
    </row>
    <row r="108" spans="1:10" x14ac:dyDescent="0.35">
      <c r="A108" s="427"/>
      <c r="B108" s="442"/>
      <c r="C108" s="442"/>
      <c r="D108" s="445"/>
      <c r="E108" s="448"/>
      <c r="F108" s="148" t="s">
        <v>41</v>
      </c>
      <c r="G108" s="149" t="str">
        <f>'Маппинг со стандартами'!E16</f>
        <v>Не выполняется</v>
      </c>
      <c r="H108" s="139">
        <v>0</v>
      </c>
      <c r="I108" s="149">
        <f>'Маппинг со стандартами'!G16</f>
        <v>0</v>
      </c>
      <c r="J108" s="149">
        <f>'Маппинг со стандартами'!O16</f>
        <v>0</v>
      </c>
    </row>
    <row r="109" spans="1:10" x14ac:dyDescent="0.35">
      <c r="A109" s="427"/>
      <c r="B109" s="442"/>
      <c r="C109" s="442"/>
      <c r="D109" s="445"/>
      <c r="E109" s="448"/>
      <c r="F109" s="148" t="s">
        <v>43</v>
      </c>
      <c r="G109" s="149" t="str">
        <f>'Маппинг со стандартами'!E17</f>
        <v>Не выполняется</v>
      </c>
      <c r="H109" s="139">
        <v>0</v>
      </c>
      <c r="I109" s="149">
        <f>'Маппинг со стандартами'!G17</f>
        <v>0</v>
      </c>
      <c r="J109" s="149">
        <f>'Маппинг со стандартами'!O17</f>
        <v>0</v>
      </c>
    </row>
    <row r="110" spans="1:10" x14ac:dyDescent="0.35">
      <c r="A110" s="427"/>
      <c r="B110" s="442"/>
      <c r="C110" s="442"/>
      <c r="D110" s="445"/>
      <c r="E110" s="448"/>
      <c r="F110" s="148" t="s">
        <v>59</v>
      </c>
      <c r="G110" s="149" t="str">
        <f>'Маппинг со стандартами'!E25</f>
        <v>Не выполняется</v>
      </c>
      <c r="H110" s="139">
        <v>0</v>
      </c>
      <c r="I110" s="149">
        <f>'Маппинг со стандартами'!G25</f>
        <v>0</v>
      </c>
      <c r="J110" s="149">
        <f>'Маппинг со стандартами'!O25</f>
        <v>0</v>
      </c>
    </row>
    <row r="111" spans="1:10" x14ac:dyDescent="0.35">
      <c r="A111" s="427"/>
      <c r="B111" s="442"/>
      <c r="C111" s="442"/>
      <c r="D111" s="446"/>
      <c r="E111" s="449"/>
      <c r="F111" s="148" t="s">
        <v>63</v>
      </c>
      <c r="G111" s="149" t="str">
        <f>'Маппинг со стандартами'!E27</f>
        <v>Не выполняется</v>
      </c>
      <c r="H111" s="139">
        <v>0</v>
      </c>
      <c r="I111" s="149">
        <f>'Маппинг со стандартами'!G27</f>
        <v>0</v>
      </c>
      <c r="J111" s="149">
        <f>'Маппинг со стандартами'!O27</f>
        <v>0</v>
      </c>
    </row>
    <row r="112" spans="1:10" x14ac:dyDescent="0.35">
      <c r="A112" s="427"/>
      <c r="B112" s="442"/>
      <c r="C112" s="442"/>
      <c r="D112" s="444" t="s">
        <v>2115</v>
      </c>
      <c r="E112" s="447" t="s">
        <v>1906</v>
      </c>
      <c r="F112" s="148" t="s">
        <v>95</v>
      </c>
      <c r="G112" s="149" t="str">
        <f>'Маппинг со стандартами'!E45</f>
        <v>Верно</v>
      </c>
      <c r="H112" s="139">
        <v>0</v>
      </c>
      <c r="I112" s="149">
        <f>'Маппинг со стандартами'!G45</f>
        <v>1</v>
      </c>
      <c r="J112" s="149">
        <f>'Маппинг со стандартами'!O45</f>
        <v>0</v>
      </c>
    </row>
    <row r="113" spans="1:10" x14ac:dyDescent="0.35">
      <c r="A113" s="427"/>
      <c r="B113" s="442"/>
      <c r="C113" s="442"/>
      <c r="D113" s="445"/>
      <c r="E113" s="448"/>
      <c r="F113" s="148" t="s">
        <v>103</v>
      </c>
      <c r="G113" s="149" t="str">
        <f>'Маппинг со стандартами'!E49</f>
        <v>Не выполняется</v>
      </c>
      <c r="H113" s="139">
        <v>0</v>
      </c>
      <c r="I113" s="149">
        <f>'Маппинг со стандартами'!G49</f>
        <v>0</v>
      </c>
      <c r="J113" s="149">
        <f>'Маппинг со стандартами'!O49</f>
        <v>0</v>
      </c>
    </row>
    <row r="114" spans="1:10" x14ac:dyDescent="0.35">
      <c r="A114" s="427"/>
      <c r="B114" s="442"/>
      <c r="C114" s="442"/>
      <c r="D114" s="445"/>
      <c r="E114" s="448"/>
      <c r="F114" s="148" t="s">
        <v>114</v>
      </c>
      <c r="G114" s="149" t="str">
        <f>'Маппинг со стандартами'!E54</f>
        <v>Не выполняется</v>
      </c>
      <c r="H114" s="139">
        <v>0</v>
      </c>
      <c r="I114" s="149">
        <f>'Маппинг со стандартами'!G54</f>
        <v>0</v>
      </c>
      <c r="J114" s="149">
        <f>'Маппинг со стандартами'!O54</f>
        <v>0</v>
      </c>
    </row>
    <row r="115" spans="1:10" x14ac:dyDescent="0.35">
      <c r="A115" s="427"/>
      <c r="B115" s="442"/>
      <c r="C115" s="442"/>
      <c r="D115" s="445"/>
      <c r="E115" s="448"/>
      <c r="F115" s="148" t="s">
        <v>193</v>
      </c>
      <c r="G115" s="149" t="str">
        <f>'Маппинг со стандартами'!E96</f>
        <v>Не выполняется</v>
      </c>
      <c r="H115" s="139">
        <v>0</v>
      </c>
      <c r="I115" s="149">
        <f>'Маппинг со стандартами'!G96</f>
        <v>0</v>
      </c>
      <c r="J115" s="149">
        <f>'Маппинг со стандартами'!O96</f>
        <v>0</v>
      </c>
    </row>
    <row r="116" spans="1:10" x14ac:dyDescent="0.35">
      <c r="A116" s="427"/>
      <c r="B116" s="442"/>
      <c r="C116" s="442"/>
      <c r="D116" s="445"/>
      <c r="E116" s="448"/>
      <c r="F116" s="148" t="s">
        <v>203</v>
      </c>
      <c r="G116" s="149" t="str">
        <f>'Маппинг со стандартами'!E103</f>
        <v>Не выполняется</v>
      </c>
      <c r="H116" s="139">
        <v>0</v>
      </c>
      <c r="I116" s="149">
        <f>'Маппинг со стандартами'!G103</f>
        <v>0</v>
      </c>
      <c r="J116" s="149">
        <f>'Маппинг со стандартами'!O103</f>
        <v>0</v>
      </c>
    </row>
    <row r="117" spans="1:10" x14ac:dyDescent="0.35">
      <c r="A117" s="427"/>
      <c r="B117" s="453" t="s">
        <v>2116</v>
      </c>
      <c r="C117" s="453" t="s">
        <v>2117</v>
      </c>
      <c r="D117" s="456" t="s">
        <v>2118</v>
      </c>
      <c r="E117" s="458" t="s">
        <v>1929</v>
      </c>
      <c r="F117" s="150" t="s">
        <v>349</v>
      </c>
      <c r="G117" s="151" t="str">
        <f>'Маппинг со стандартами'!E191</f>
        <v>Верно</v>
      </c>
      <c r="H117" s="139">
        <v>0</v>
      </c>
      <c r="I117" s="151">
        <f>'Маппинг со стандартами'!G191</f>
        <v>1</v>
      </c>
      <c r="J117" s="151">
        <f>'Маппинг со стандартами'!O191</f>
        <v>0</v>
      </c>
    </row>
    <row r="118" spans="1:10" x14ac:dyDescent="0.35">
      <c r="A118" s="427"/>
      <c r="B118" s="454"/>
      <c r="C118" s="454"/>
      <c r="D118" s="457"/>
      <c r="E118" s="459"/>
      <c r="F118" s="150" t="s">
        <v>354</v>
      </c>
      <c r="G118" s="151" t="str">
        <f>'Маппинг со стандартами'!E193</f>
        <v>Не выполняется</v>
      </c>
      <c r="H118" s="139">
        <v>0</v>
      </c>
      <c r="I118" s="151">
        <f>'Маппинг со стандартами'!G193</f>
        <v>0</v>
      </c>
      <c r="J118" s="151">
        <f>'Маппинг со стандартами'!O193</f>
        <v>0</v>
      </c>
    </row>
    <row r="119" spans="1:10" x14ac:dyDescent="0.35">
      <c r="A119" s="427"/>
      <c r="B119" s="454"/>
      <c r="C119" s="454"/>
      <c r="D119" s="438" t="s">
        <v>2119</v>
      </c>
      <c r="E119" s="458" t="s">
        <v>2120</v>
      </c>
      <c r="F119" s="150" t="s">
        <v>356</v>
      </c>
      <c r="G119" s="151" t="str">
        <f>'Маппинг со стандартами'!E194</f>
        <v>Не выполняется</v>
      </c>
      <c r="H119" s="139">
        <v>0</v>
      </c>
      <c r="I119" s="151">
        <f>'Маппинг со стандартами'!G194</f>
        <v>0</v>
      </c>
      <c r="J119" s="151">
        <f>'Маппинг со стандартами'!O194</f>
        <v>0</v>
      </c>
    </row>
    <row r="120" spans="1:10" x14ac:dyDescent="0.35">
      <c r="A120" s="427"/>
      <c r="B120" s="454"/>
      <c r="C120" s="454"/>
      <c r="D120" s="440"/>
      <c r="E120" s="459"/>
      <c r="F120" s="150" t="s">
        <v>358</v>
      </c>
      <c r="G120" s="151" t="str">
        <f>'Маппинг со стандартами'!E195</f>
        <v>Не выполняется</v>
      </c>
      <c r="H120" s="139">
        <v>0</v>
      </c>
      <c r="I120" s="151">
        <f>'Маппинг со стандартами'!G195</f>
        <v>0</v>
      </c>
      <c r="J120" s="151">
        <f>'Маппинг со стандартами'!O195</f>
        <v>0</v>
      </c>
    </row>
    <row r="121" spans="1:10" x14ac:dyDescent="0.35">
      <c r="A121" s="427"/>
      <c r="B121" s="454"/>
      <c r="C121" s="454"/>
      <c r="D121" s="438" t="s">
        <v>2121</v>
      </c>
      <c r="E121" s="458" t="s">
        <v>2122</v>
      </c>
      <c r="F121" s="150" t="s">
        <v>330</v>
      </c>
      <c r="G121" s="151" t="str">
        <f>'Маппинг со стандартами'!E181</f>
        <v>Не выполняется</v>
      </c>
      <c r="H121" s="139">
        <v>0</v>
      </c>
      <c r="I121" s="151">
        <f>'Маппинг со стандартами'!G181</f>
        <v>0</v>
      </c>
      <c r="J121" s="151">
        <f>'Маппинг со стандартами'!O181</f>
        <v>0</v>
      </c>
    </row>
    <row r="122" spans="1:10" x14ac:dyDescent="0.35">
      <c r="A122" s="427"/>
      <c r="B122" s="454"/>
      <c r="C122" s="454"/>
      <c r="D122" s="440"/>
      <c r="E122" s="459"/>
      <c r="F122" s="150" t="s">
        <v>436</v>
      </c>
      <c r="G122" s="151" t="str">
        <f>'Маппинг со стандартами'!E243</f>
        <v>Не выполняется</v>
      </c>
      <c r="H122" s="139">
        <v>0</v>
      </c>
      <c r="I122" s="151">
        <f>'Маппинг со стандартами'!G243</f>
        <v>0</v>
      </c>
      <c r="J122" s="151">
        <f>'Маппинг со стандартами'!O243</f>
        <v>0</v>
      </c>
    </row>
    <row r="123" spans="1:10" x14ac:dyDescent="0.35">
      <c r="A123" s="427"/>
      <c r="B123" s="454"/>
      <c r="C123" s="454"/>
      <c r="D123" s="150" t="s">
        <v>2007</v>
      </c>
      <c r="E123" s="151" t="s">
        <v>1984</v>
      </c>
      <c r="F123" s="140"/>
      <c r="G123" s="141"/>
      <c r="H123" s="139">
        <v>0</v>
      </c>
      <c r="I123" s="141"/>
      <c r="J123" s="141"/>
    </row>
    <row r="124" spans="1:10" x14ac:dyDescent="0.35">
      <c r="A124" s="427"/>
      <c r="B124" s="454"/>
      <c r="C124" s="454"/>
      <c r="D124" s="456" t="s">
        <v>2123</v>
      </c>
      <c r="E124" s="458" t="s">
        <v>1911</v>
      </c>
      <c r="F124" s="150" t="s">
        <v>214</v>
      </c>
      <c r="G124" s="151" t="str">
        <f>'Маппинг со стандартами'!E122</f>
        <v>Не выполняется</v>
      </c>
      <c r="H124" s="139">
        <v>0</v>
      </c>
      <c r="I124" s="151">
        <f>'Маппинг со стандартами'!G122</f>
        <v>0</v>
      </c>
      <c r="J124" s="151">
        <f>'Маппинг со стандартами'!O122</f>
        <v>0</v>
      </c>
    </row>
    <row r="125" spans="1:10" x14ac:dyDescent="0.35">
      <c r="A125" s="427"/>
      <c r="B125" s="454"/>
      <c r="C125" s="454"/>
      <c r="D125" s="461"/>
      <c r="E125" s="460"/>
      <c r="F125" s="150" t="s">
        <v>222</v>
      </c>
      <c r="G125" s="151" t="str">
        <f>'Маппинг со стандартами'!E126</f>
        <v>Не выполняется</v>
      </c>
      <c r="H125" s="139">
        <v>0</v>
      </c>
      <c r="I125" s="151">
        <f>'Маппинг со стандартами'!G126</f>
        <v>0</v>
      </c>
      <c r="J125" s="151">
        <f>'Маппинг со стандартами'!O126</f>
        <v>0</v>
      </c>
    </row>
    <row r="126" spans="1:10" x14ac:dyDescent="0.35">
      <c r="A126" s="427"/>
      <c r="B126" s="454"/>
      <c r="C126" s="454"/>
      <c r="D126" s="461"/>
      <c r="E126" s="460"/>
      <c r="F126" s="150" t="s">
        <v>356</v>
      </c>
      <c r="G126" s="151" t="str">
        <f>'Маппинг со стандартами'!E194</f>
        <v>Не выполняется</v>
      </c>
      <c r="H126" s="139">
        <v>0</v>
      </c>
      <c r="I126" s="151">
        <f>'Маппинг со стандартами'!G194</f>
        <v>0</v>
      </c>
      <c r="J126" s="151">
        <f>'Маппинг со стандартами'!O194</f>
        <v>0</v>
      </c>
    </row>
    <row r="127" spans="1:10" x14ac:dyDescent="0.35">
      <c r="A127" s="427"/>
      <c r="B127" s="454"/>
      <c r="C127" s="454"/>
      <c r="D127" s="461"/>
      <c r="E127" s="460"/>
      <c r="F127" s="150" t="s">
        <v>358</v>
      </c>
      <c r="G127" s="151" t="str">
        <f>'Маппинг со стандартами'!E195</f>
        <v>Не выполняется</v>
      </c>
      <c r="H127" s="139">
        <v>0</v>
      </c>
      <c r="I127" s="151">
        <f>'Маппинг со стандартами'!G195</f>
        <v>0</v>
      </c>
      <c r="J127" s="151">
        <f>'Маппинг со стандартами'!O195</f>
        <v>0</v>
      </c>
    </row>
    <row r="128" spans="1:10" x14ac:dyDescent="0.35">
      <c r="A128" s="427"/>
      <c r="B128" s="454"/>
      <c r="C128" s="453" t="s">
        <v>2124</v>
      </c>
      <c r="D128" s="438" t="s">
        <v>2125</v>
      </c>
      <c r="E128" s="458" t="s">
        <v>2126</v>
      </c>
      <c r="F128" s="150" t="s">
        <v>330</v>
      </c>
      <c r="G128" s="151" t="str">
        <f>'Маппинг со стандартами'!E181</f>
        <v>Не выполняется</v>
      </c>
      <c r="H128" s="139">
        <v>0</v>
      </c>
      <c r="I128" s="151">
        <f>'Маппинг со стандартами'!G181</f>
        <v>0</v>
      </c>
      <c r="J128" s="151">
        <f>'Маппинг со стандартами'!O181</f>
        <v>0</v>
      </c>
    </row>
    <row r="129" spans="1:10" x14ac:dyDescent="0.35">
      <c r="A129" s="427"/>
      <c r="B129" s="454"/>
      <c r="C129" s="454"/>
      <c r="D129" s="440"/>
      <c r="E129" s="459"/>
      <c r="F129" s="150" t="s">
        <v>436</v>
      </c>
      <c r="G129" s="151" t="str">
        <f>'Маппинг со стандартами'!E243</f>
        <v>Не выполняется</v>
      </c>
      <c r="H129" s="139">
        <v>0</v>
      </c>
      <c r="I129" s="151">
        <f>'Маппинг со стандартами'!G243</f>
        <v>0</v>
      </c>
      <c r="J129" s="151">
        <f>'Маппинг со стандартами'!O243</f>
        <v>0</v>
      </c>
    </row>
    <row r="130" spans="1:10" x14ac:dyDescent="0.35">
      <c r="A130" s="427"/>
      <c r="B130" s="454"/>
      <c r="C130" s="454"/>
      <c r="D130" s="438" t="s">
        <v>2127</v>
      </c>
      <c r="E130" s="458" t="s">
        <v>1922</v>
      </c>
      <c r="F130" s="150" t="s">
        <v>309</v>
      </c>
      <c r="G130" s="151" t="str">
        <f>'Маппинг со стандартами'!E171</f>
        <v>Верно</v>
      </c>
      <c r="H130" s="139">
        <v>0</v>
      </c>
      <c r="I130" s="151">
        <f>'Маппинг со стандартами'!G171</f>
        <v>1</v>
      </c>
      <c r="J130" s="151">
        <f>'Маппинг со стандартами'!O171</f>
        <v>0</v>
      </c>
    </row>
    <row r="131" spans="1:10" x14ac:dyDescent="0.35">
      <c r="A131" s="427"/>
      <c r="B131" s="454"/>
      <c r="C131" s="454"/>
      <c r="D131" s="440"/>
      <c r="E131" s="459"/>
      <c r="F131" s="150" t="s">
        <v>422</v>
      </c>
      <c r="G131" s="151" t="str">
        <f>'Маппинг со стандартами'!E231</f>
        <v>Верно</v>
      </c>
      <c r="H131" s="139">
        <v>0</v>
      </c>
      <c r="I131" s="151">
        <f>'Маппинг со стандартами'!G231</f>
        <v>1</v>
      </c>
      <c r="J131" s="151">
        <f>'Маппинг со стандартами'!O231</f>
        <v>0</v>
      </c>
    </row>
    <row r="132" spans="1:10" x14ac:dyDescent="0.35">
      <c r="A132" s="427"/>
      <c r="B132" s="454"/>
      <c r="C132" s="454"/>
      <c r="D132" s="438" t="s">
        <v>2128</v>
      </c>
      <c r="E132" s="458" t="s">
        <v>1923</v>
      </c>
      <c r="F132" s="150" t="s">
        <v>315</v>
      </c>
      <c r="G132" s="151" t="str">
        <f>'Маппинг со стандартами'!E174</f>
        <v>Не выполняется</v>
      </c>
      <c r="H132" s="139">
        <v>0</v>
      </c>
      <c r="I132" s="151">
        <f>'Маппинг со стандартами'!G174</f>
        <v>0</v>
      </c>
      <c r="J132" s="151">
        <f>'Маппинг со стандартами'!O174</f>
        <v>0</v>
      </c>
    </row>
    <row r="133" spans="1:10" x14ac:dyDescent="0.35">
      <c r="A133" s="427"/>
      <c r="B133" s="454"/>
      <c r="C133" s="454"/>
      <c r="D133" s="439"/>
      <c r="E133" s="460"/>
      <c r="F133" s="150" t="s">
        <v>326</v>
      </c>
      <c r="G133" s="151" t="str">
        <f>'Маппинг со стандартами'!E179</f>
        <v>Не выполняется</v>
      </c>
      <c r="H133" s="139">
        <v>0</v>
      </c>
      <c r="I133" s="151">
        <f>'Маппинг со стандартами'!G179</f>
        <v>0</v>
      </c>
      <c r="J133" s="151">
        <f>'Маппинг со стандартами'!O179</f>
        <v>0</v>
      </c>
    </row>
    <row r="134" spans="1:10" x14ac:dyDescent="0.35">
      <c r="A134" s="427"/>
      <c r="B134" s="454"/>
      <c r="C134" s="454"/>
      <c r="D134" s="439"/>
      <c r="E134" s="460"/>
      <c r="F134" s="150" t="s">
        <v>432</v>
      </c>
      <c r="G134" s="151" t="str">
        <f>'Маппинг со стандартами'!E239</f>
        <v>Не выполняется</v>
      </c>
      <c r="H134" s="139">
        <v>0</v>
      </c>
      <c r="I134" s="151">
        <f>'Маппинг со стандартами'!G239</f>
        <v>0</v>
      </c>
      <c r="J134" s="151">
        <f>'Маппинг со стандартами'!O239</f>
        <v>0</v>
      </c>
    </row>
    <row r="135" spans="1:10" x14ac:dyDescent="0.35">
      <c r="A135" s="427"/>
      <c r="B135" s="454"/>
      <c r="C135" s="454"/>
      <c r="D135" s="440"/>
      <c r="E135" s="459"/>
      <c r="F135" s="150" t="s">
        <v>434</v>
      </c>
      <c r="G135" s="151" t="str">
        <f>'Маппинг со стандартами'!E241</f>
        <v>Не выполняется</v>
      </c>
      <c r="H135" s="139">
        <v>0</v>
      </c>
      <c r="I135" s="151">
        <f>'Маппинг со стандартами'!G241</f>
        <v>0</v>
      </c>
      <c r="J135" s="151">
        <f>'Маппинг со стандартами'!O241</f>
        <v>0</v>
      </c>
    </row>
    <row r="136" spans="1:10" x14ac:dyDescent="0.35">
      <c r="A136" s="427"/>
      <c r="B136" s="454"/>
      <c r="C136" s="454"/>
      <c r="D136" s="438" t="s">
        <v>2129</v>
      </c>
      <c r="E136" s="458" t="s">
        <v>1924</v>
      </c>
      <c r="F136" s="150" t="s">
        <v>322</v>
      </c>
      <c r="G136" s="151" t="str">
        <f>'Маппинг со стандартами'!E177</f>
        <v>Не выполняется</v>
      </c>
      <c r="H136" s="139">
        <v>0</v>
      </c>
      <c r="I136" s="151">
        <f>'Маппинг со стандартами'!G177</f>
        <v>0</v>
      </c>
      <c r="J136" s="151">
        <f>'Маппинг со стандартами'!O177</f>
        <v>0</v>
      </c>
    </row>
    <row r="137" spans="1:10" x14ac:dyDescent="0.35">
      <c r="A137" s="427"/>
      <c r="B137" s="454"/>
      <c r="C137" s="454"/>
      <c r="D137" s="440"/>
      <c r="E137" s="459"/>
      <c r="F137" s="150" t="s">
        <v>431</v>
      </c>
      <c r="G137" s="151" t="str">
        <f>'Маппинг со стандартами'!E238</f>
        <v>Не выполняется</v>
      </c>
      <c r="H137" s="139">
        <v>0</v>
      </c>
      <c r="I137" s="151">
        <f>'Маппинг со стандартами'!G238</f>
        <v>0</v>
      </c>
      <c r="J137" s="151">
        <f>'Маппинг со стандартами'!O238</f>
        <v>0</v>
      </c>
    </row>
    <row r="138" spans="1:10" x14ac:dyDescent="0.35">
      <c r="A138" s="427"/>
      <c r="B138" s="454"/>
      <c r="C138" s="455"/>
      <c r="D138" s="150" t="s">
        <v>2008</v>
      </c>
      <c r="E138" s="151" t="s">
        <v>1985</v>
      </c>
      <c r="F138" s="140"/>
      <c r="G138" s="141"/>
      <c r="H138" s="139">
        <v>0</v>
      </c>
      <c r="I138" s="141"/>
      <c r="J138" s="141"/>
    </row>
    <row r="139" spans="1:10" x14ac:dyDescent="0.35">
      <c r="A139" s="427"/>
      <c r="B139" s="454"/>
      <c r="C139" s="453" t="s">
        <v>2130</v>
      </c>
      <c r="D139" s="438" t="s">
        <v>2131</v>
      </c>
      <c r="E139" s="458" t="s">
        <v>1956</v>
      </c>
      <c r="F139" s="150" t="s">
        <v>593</v>
      </c>
      <c r="G139" s="151" t="str">
        <f>'Маппинг со стандартами'!E327</f>
        <v>Не выполняется</v>
      </c>
      <c r="H139" s="139">
        <v>0</v>
      </c>
      <c r="I139" s="151">
        <f>'Маппинг со стандартами'!G327</f>
        <v>0</v>
      </c>
      <c r="J139" s="151">
        <f>'Маппинг со стандартами'!O327</f>
        <v>0</v>
      </c>
    </row>
    <row r="140" spans="1:10" x14ac:dyDescent="0.35">
      <c r="A140" s="427"/>
      <c r="B140" s="454"/>
      <c r="C140" s="454"/>
      <c r="D140" s="440"/>
      <c r="E140" s="459"/>
      <c r="F140" s="150" t="s">
        <v>639</v>
      </c>
      <c r="G140" s="151" t="str">
        <f>'Маппинг со стандартами'!E352</f>
        <v>Не выполняется</v>
      </c>
      <c r="H140" s="139">
        <v>0</v>
      </c>
      <c r="I140" s="151">
        <f>'Маппинг со стандартами'!G352</f>
        <v>0</v>
      </c>
      <c r="J140" s="151">
        <f>'Маппинг со стандартами'!O352</f>
        <v>0</v>
      </c>
    </row>
    <row r="141" spans="1:10" x14ac:dyDescent="0.35">
      <c r="A141" s="427"/>
      <c r="B141" s="454"/>
      <c r="C141" s="454"/>
      <c r="D141" s="438" t="s">
        <v>2132</v>
      </c>
      <c r="E141" s="458" t="s">
        <v>2133</v>
      </c>
      <c r="F141" s="150" t="s">
        <v>589</v>
      </c>
      <c r="G141" s="151" t="str">
        <f>'Маппинг со стандартами'!E325</f>
        <v>Не выполняется</v>
      </c>
      <c r="H141" s="139">
        <v>0</v>
      </c>
      <c r="I141" s="151">
        <f>'Маппинг со стандартами'!G325</f>
        <v>0</v>
      </c>
      <c r="J141" s="151">
        <f>'Маппинг со стандартами'!O325</f>
        <v>0</v>
      </c>
    </row>
    <row r="142" spans="1:10" x14ac:dyDescent="0.35">
      <c r="A142" s="427"/>
      <c r="B142" s="455"/>
      <c r="C142" s="455"/>
      <c r="D142" s="440"/>
      <c r="E142" s="459"/>
      <c r="F142" s="150" t="s">
        <v>591</v>
      </c>
      <c r="G142" s="151" t="str">
        <f>'Маппинг со стандартами'!E326</f>
        <v>Не выполняется</v>
      </c>
      <c r="H142" s="139">
        <v>0</v>
      </c>
      <c r="I142" s="151">
        <f>'Маппинг со стандартами'!G326</f>
        <v>0</v>
      </c>
      <c r="J142" s="151">
        <f>'Маппинг со стандартами'!O326</f>
        <v>0</v>
      </c>
    </row>
    <row r="143" spans="1:10" x14ac:dyDescent="0.35">
      <c r="A143" s="427"/>
      <c r="B143" s="471" t="s">
        <v>2134</v>
      </c>
      <c r="C143" s="471" t="s">
        <v>2135</v>
      </c>
      <c r="D143" s="474" t="s">
        <v>2136</v>
      </c>
      <c r="E143" s="477" t="s">
        <v>1959</v>
      </c>
      <c r="F143" s="152" t="s">
        <v>610</v>
      </c>
      <c r="G143" s="153" t="str">
        <f>'Маппинг со стандартами'!E336</f>
        <v>Верно</v>
      </c>
      <c r="H143" s="139">
        <v>0</v>
      </c>
      <c r="I143" s="153">
        <f>'Маппинг со стандартами'!G336</f>
        <v>1</v>
      </c>
      <c r="J143" s="153">
        <f>'Маппинг со стандартами'!O336</f>
        <v>0</v>
      </c>
    </row>
    <row r="144" spans="1:10" x14ac:dyDescent="0.35">
      <c r="A144" s="427"/>
      <c r="B144" s="472"/>
      <c r="C144" s="472"/>
      <c r="D144" s="475"/>
      <c r="E144" s="478"/>
      <c r="F144" s="152" t="s">
        <v>613</v>
      </c>
      <c r="G144" s="153" t="str">
        <f>'Маппинг со стандартами'!E338</f>
        <v>Не выполняется</v>
      </c>
      <c r="H144" s="139">
        <v>0</v>
      </c>
      <c r="I144" s="153">
        <f>'Маппинг со стандартами'!G338</f>
        <v>0</v>
      </c>
      <c r="J144" s="153">
        <f>'Маппинг со стандартами'!O338</f>
        <v>0</v>
      </c>
    </row>
    <row r="145" spans="1:10" x14ac:dyDescent="0.35">
      <c r="A145" s="427"/>
      <c r="B145" s="472"/>
      <c r="C145" s="472"/>
      <c r="D145" s="476"/>
      <c r="E145" s="479"/>
      <c r="F145" s="152" t="s">
        <v>623</v>
      </c>
      <c r="G145" s="153" t="str">
        <f>'Маппинг со стандартами'!E343</f>
        <v>Не выполняется</v>
      </c>
      <c r="H145" s="139">
        <v>0</v>
      </c>
      <c r="I145" s="153">
        <f>'Маппинг со стандартами'!G343</f>
        <v>0</v>
      </c>
      <c r="J145" s="153">
        <f>'Маппинг со стандартами'!O343</f>
        <v>0</v>
      </c>
    </row>
    <row r="146" spans="1:10" x14ac:dyDescent="0.35">
      <c r="A146" s="427"/>
      <c r="B146" s="472"/>
      <c r="C146" s="472"/>
      <c r="D146" s="152" t="s">
        <v>2009</v>
      </c>
      <c r="E146" s="153" t="s">
        <v>1986</v>
      </c>
      <c r="F146" s="140"/>
      <c r="G146" s="141"/>
      <c r="H146" s="139">
        <v>0</v>
      </c>
      <c r="I146" s="141"/>
      <c r="J146" s="141"/>
    </row>
    <row r="147" spans="1:10" x14ac:dyDescent="0.35">
      <c r="A147" s="427"/>
      <c r="B147" s="472"/>
      <c r="C147" s="473"/>
      <c r="D147" s="152" t="s">
        <v>2137</v>
      </c>
      <c r="E147" s="153" t="s">
        <v>2138</v>
      </c>
      <c r="F147" s="152" t="s">
        <v>639</v>
      </c>
      <c r="G147" s="153" t="str">
        <f>'Маппинг со стандартами'!E352</f>
        <v>Не выполняется</v>
      </c>
      <c r="H147" s="139">
        <v>0</v>
      </c>
      <c r="I147" s="153">
        <f>'Маппинг со стандартами'!G352</f>
        <v>0</v>
      </c>
      <c r="J147" s="153">
        <f>'Маппинг со стандартами'!O352</f>
        <v>0</v>
      </c>
    </row>
    <row r="148" spans="1:10" x14ac:dyDescent="0.35">
      <c r="A148" s="427"/>
      <c r="B148" s="472"/>
      <c r="C148" s="471" t="s">
        <v>2139</v>
      </c>
      <c r="D148" s="152" t="s">
        <v>2140</v>
      </c>
      <c r="E148" s="153" t="s">
        <v>1957</v>
      </c>
      <c r="F148" s="152" t="s">
        <v>597</v>
      </c>
      <c r="G148" s="153" t="str">
        <f>'Маппинг со стандартами'!E329</f>
        <v>Верно</v>
      </c>
      <c r="H148" s="139">
        <v>0</v>
      </c>
      <c r="I148" s="153">
        <f>'Маппинг со стандартами'!G329</f>
        <v>1</v>
      </c>
      <c r="J148" s="153">
        <f>'Маппинг со стандартами'!O329</f>
        <v>0</v>
      </c>
    </row>
    <row r="149" spans="1:10" x14ac:dyDescent="0.35">
      <c r="A149" s="427"/>
      <c r="B149" s="472"/>
      <c r="C149" s="472"/>
      <c r="D149" s="474" t="s">
        <v>868</v>
      </c>
      <c r="E149" s="477" t="s">
        <v>1903</v>
      </c>
      <c r="F149" s="152" t="s">
        <v>87</v>
      </c>
      <c r="G149" s="153" t="str">
        <f>'Маппинг со стандартами'!E40</f>
        <v>Не выполняется</v>
      </c>
      <c r="H149" s="139">
        <v>0</v>
      </c>
      <c r="I149" s="153">
        <f>'Маппинг со стандартами'!G40</f>
        <v>0</v>
      </c>
      <c r="J149" s="153">
        <f>'Маппинг со стандартами'!O40</f>
        <v>0</v>
      </c>
    </row>
    <row r="150" spans="1:10" x14ac:dyDescent="0.35">
      <c r="A150" s="427"/>
      <c r="B150" s="472"/>
      <c r="C150" s="472"/>
      <c r="D150" s="475"/>
      <c r="E150" s="478"/>
      <c r="F150" s="152" t="s">
        <v>389</v>
      </c>
      <c r="G150" s="153" t="str">
        <f>'Маппинг со стандартами'!E212</f>
        <v>Верно</v>
      </c>
      <c r="H150" s="139">
        <v>0</v>
      </c>
      <c r="I150" s="153">
        <f>'Маппинг со стандартами'!G212</f>
        <v>1</v>
      </c>
      <c r="J150" s="153">
        <f>'Маппинг со стандартами'!O212</f>
        <v>0</v>
      </c>
    </row>
    <row r="151" spans="1:10" x14ac:dyDescent="0.35">
      <c r="A151" s="427"/>
      <c r="B151" s="472"/>
      <c r="C151" s="472"/>
      <c r="D151" s="475"/>
      <c r="E151" s="478"/>
      <c r="F151" s="152" t="s">
        <v>396</v>
      </c>
      <c r="G151" s="153" t="str">
        <f>'Маппинг со стандартами'!E215</f>
        <v>Не выполняется</v>
      </c>
      <c r="H151" s="139">
        <v>0</v>
      </c>
      <c r="I151" s="153">
        <f>'Маппинг со стандартами'!G215</f>
        <v>0</v>
      </c>
      <c r="J151" s="153">
        <f>'Маппинг со стандартами'!O215</f>
        <v>0</v>
      </c>
    </row>
    <row r="152" spans="1:10" x14ac:dyDescent="0.35">
      <c r="A152" s="427"/>
      <c r="B152" s="472"/>
      <c r="C152" s="472"/>
      <c r="D152" s="475"/>
      <c r="E152" s="478"/>
      <c r="F152" s="152" t="s">
        <v>400</v>
      </c>
      <c r="G152" s="153" t="str">
        <f>'Маппинг со стандартами'!E217</f>
        <v>Не выполняется</v>
      </c>
      <c r="H152" s="139">
        <v>0</v>
      </c>
      <c r="I152" s="153">
        <f>'Маппинг со стандартами'!G217</f>
        <v>0</v>
      </c>
      <c r="J152" s="153">
        <f>'Маппинг со стандартами'!O217</f>
        <v>0</v>
      </c>
    </row>
    <row r="153" spans="1:10" x14ac:dyDescent="0.35">
      <c r="A153" s="427"/>
      <c r="B153" s="472"/>
      <c r="C153" s="472"/>
      <c r="D153" s="476"/>
      <c r="E153" s="479"/>
      <c r="F153" s="152" t="s">
        <v>405</v>
      </c>
      <c r="G153" s="153" t="str">
        <f>'Маппинг со стандартами'!E220</f>
        <v>Не выполняется</v>
      </c>
      <c r="H153" s="139">
        <v>0</v>
      </c>
      <c r="I153" s="153">
        <f>'Маппинг со стандартами'!G220</f>
        <v>0</v>
      </c>
      <c r="J153" s="153">
        <f>'Маппинг со стандартами'!O220</f>
        <v>0</v>
      </c>
    </row>
    <row r="154" spans="1:10" x14ac:dyDescent="0.35">
      <c r="A154" s="427"/>
      <c r="B154" s="472"/>
      <c r="C154" s="472"/>
      <c r="D154" s="474" t="s">
        <v>2141</v>
      </c>
      <c r="E154" s="477" t="s">
        <v>1895</v>
      </c>
      <c r="F154" s="152" t="s">
        <v>36</v>
      </c>
      <c r="G154" s="153" t="str">
        <f>'Маппинг со стандартами'!E13</f>
        <v>Не выполняется</v>
      </c>
      <c r="H154" s="139">
        <v>0</v>
      </c>
      <c r="I154" s="153">
        <f>'Маппинг со стандартами'!G13</f>
        <v>0</v>
      </c>
      <c r="J154" s="153">
        <f>'Маппинг со стандартами'!O13</f>
        <v>0</v>
      </c>
    </row>
    <row r="155" spans="1:10" x14ac:dyDescent="0.35">
      <c r="A155" s="427"/>
      <c r="B155" s="472"/>
      <c r="C155" s="472"/>
      <c r="D155" s="475"/>
      <c r="E155" s="478"/>
      <c r="F155" s="152" t="s">
        <v>41</v>
      </c>
      <c r="G155" s="153" t="str">
        <f>'Маппинг со стандартами'!E16</f>
        <v>Не выполняется</v>
      </c>
      <c r="H155" s="139">
        <v>0</v>
      </c>
      <c r="I155" s="153">
        <f>'Маппинг со стандартами'!G16</f>
        <v>0</v>
      </c>
      <c r="J155" s="153">
        <f>'Маппинг со стандартами'!O16</f>
        <v>0</v>
      </c>
    </row>
    <row r="156" spans="1:10" x14ac:dyDescent="0.35">
      <c r="A156" s="427"/>
      <c r="B156" s="472"/>
      <c r="C156" s="472"/>
      <c r="D156" s="475"/>
      <c r="E156" s="478"/>
      <c r="F156" s="152" t="s">
        <v>43</v>
      </c>
      <c r="G156" s="153" t="str">
        <f>'Маппинг со стандартами'!E17</f>
        <v>Не выполняется</v>
      </c>
      <c r="H156" s="139">
        <v>0</v>
      </c>
      <c r="I156" s="153">
        <f>'Маппинг со стандартами'!G17</f>
        <v>0</v>
      </c>
      <c r="J156" s="153">
        <f>'Маппинг со стандартами'!O17</f>
        <v>0</v>
      </c>
    </row>
    <row r="157" spans="1:10" x14ac:dyDescent="0.35">
      <c r="A157" s="427"/>
      <c r="B157" s="472"/>
      <c r="C157" s="472"/>
      <c r="D157" s="475"/>
      <c r="E157" s="478"/>
      <c r="F157" s="152" t="s">
        <v>59</v>
      </c>
      <c r="G157" s="153" t="str">
        <f>'Маппинг со стандартами'!E25</f>
        <v>Не выполняется</v>
      </c>
      <c r="H157" s="139">
        <v>0</v>
      </c>
      <c r="I157" s="153">
        <f>'Маппинг со стандартами'!G25</f>
        <v>0</v>
      </c>
      <c r="J157" s="153">
        <f>'Маппинг со стандартами'!O25</f>
        <v>0</v>
      </c>
    </row>
    <row r="158" spans="1:10" x14ac:dyDescent="0.35">
      <c r="A158" s="427"/>
      <c r="B158" s="472"/>
      <c r="C158" s="472"/>
      <c r="D158" s="475"/>
      <c r="E158" s="478"/>
      <c r="F158" s="152" t="s">
        <v>63</v>
      </c>
      <c r="G158" s="153" t="str">
        <f>'Маппинг со стандартами'!E27</f>
        <v>Не выполняется</v>
      </c>
      <c r="H158" s="139">
        <v>0</v>
      </c>
      <c r="I158" s="153">
        <f>'Маппинг со стандартами'!G27</f>
        <v>0</v>
      </c>
      <c r="J158" s="153">
        <f>'Маппинг со стандартами'!O27</f>
        <v>0</v>
      </c>
    </row>
    <row r="159" spans="1:10" x14ac:dyDescent="0.35">
      <c r="A159" s="428"/>
      <c r="B159" s="473"/>
      <c r="C159" s="473"/>
      <c r="D159" s="476"/>
      <c r="E159" s="479"/>
      <c r="F159" s="152" t="s">
        <v>70</v>
      </c>
      <c r="G159" s="153" t="str">
        <f>'Маппинг со стандартами'!E30</f>
        <v>Не выполняется</v>
      </c>
      <c r="H159" s="139">
        <v>0</v>
      </c>
      <c r="I159" s="153">
        <f>'Маппинг со стандартами'!G30</f>
        <v>0</v>
      </c>
      <c r="J159" s="153">
        <f>'Маппинг со стандартами'!O30</f>
        <v>0</v>
      </c>
    </row>
    <row r="160" spans="1:10" x14ac:dyDescent="0.35">
      <c r="A160" s="504" t="s">
        <v>2142</v>
      </c>
      <c r="B160" s="483" t="s">
        <v>1341</v>
      </c>
      <c r="C160" s="483" t="s">
        <v>2143</v>
      </c>
      <c r="D160" s="486" t="s">
        <v>2144</v>
      </c>
      <c r="E160" s="450" t="s">
        <v>1902</v>
      </c>
      <c r="F160" s="154" t="s">
        <v>74</v>
      </c>
      <c r="G160" s="155" t="str">
        <f>'Маппинг со стандартами'!E33</f>
        <v>Верно</v>
      </c>
      <c r="H160" s="139">
        <v>0</v>
      </c>
      <c r="I160" s="155">
        <f>'Маппинг со стандартами'!G33</f>
        <v>1</v>
      </c>
      <c r="J160" s="155">
        <f>'Маппинг со стандартами'!O33</f>
        <v>0</v>
      </c>
    </row>
    <row r="161" spans="1:10" x14ac:dyDescent="0.35">
      <c r="A161" s="505"/>
      <c r="B161" s="484"/>
      <c r="C161" s="484"/>
      <c r="D161" s="487"/>
      <c r="E161" s="451"/>
      <c r="F161" s="154" t="s">
        <v>78</v>
      </c>
      <c r="G161" s="155" t="str">
        <f>'Маппинг со стандартами'!E35</f>
        <v>Не выполняется</v>
      </c>
      <c r="H161" s="139">
        <v>0</v>
      </c>
      <c r="I161" s="155">
        <f>'Маппинг со стандартами'!G35</f>
        <v>0</v>
      </c>
      <c r="J161" s="155">
        <f>'Маппинг со стандартами'!O35</f>
        <v>0</v>
      </c>
    </row>
    <row r="162" spans="1:10" x14ac:dyDescent="0.35">
      <c r="A162" s="505"/>
      <c r="B162" s="484"/>
      <c r="C162" s="484"/>
      <c r="D162" s="487"/>
      <c r="E162" s="451"/>
      <c r="F162" s="154" t="s">
        <v>80</v>
      </c>
      <c r="G162" s="155" t="str">
        <f>'Маппинг со стандартами'!E36</f>
        <v>Не выполняется</v>
      </c>
      <c r="H162" s="139">
        <v>0</v>
      </c>
      <c r="I162" s="155">
        <f>'Маппинг со стандартами'!G36</f>
        <v>0</v>
      </c>
      <c r="J162" s="155">
        <f>'Маппинг со стандартами'!O36</f>
        <v>0</v>
      </c>
    </row>
    <row r="163" spans="1:10" x14ac:dyDescent="0.35">
      <c r="A163" s="505"/>
      <c r="B163" s="484"/>
      <c r="C163" s="484"/>
      <c r="D163" s="487"/>
      <c r="E163" s="451"/>
      <c r="F163" s="154" t="s">
        <v>97</v>
      </c>
      <c r="G163" s="155" t="str">
        <f>'Маппинг со стандартами'!E46</f>
        <v>Не выполняется</v>
      </c>
      <c r="H163" s="139">
        <v>0</v>
      </c>
      <c r="I163" s="155">
        <f>'Маппинг со стандартами'!G46</f>
        <v>0</v>
      </c>
      <c r="J163" s="155">
        <f>'Маппинг со стандартами'!O46</f>
        <v>0</v>
      </c>
    </row>
    <row r="164" spans="1:10" x14ac:dyDescent="0.35">
      <c r="A164" s="505"/>
      <c r="B164" s="484"/>
      <c r="C164" s="484"/>
      <c r="D164" s="487"/>
      <c r="E164" s="451"/>
      <c r="F164" s="154" t="s">
        <v>101</v>
      </c>
      <c r="G164" s="155" t="str">
        <f>'Маппинг со стандартами'!E48</f>
        <v>Не выполняется</v>
      </c>
      <c r="H164" s="139">
        <v>0</v>
      </c>
      <c r="I164" s="155">
        <f>'Маппинг со стандартами'!G48</f>
        <v>0</v>
      </c>
      <c r="J164" s="155">
        <f>'Маппинг со стандартами'!O48</f>
        <v>0</v>
      </c>
    </row>
    <row r="165" spans="1:10" x14ac:dyDescent="0.35">
      <c r="A165" s="505"/>
      <c r="B165" s="484"/>
      <c r="C165" s="484"/>
      <c r="D165" s="487"/>
      <c r="E165" s="451"/>
      <c r="F165" s="154" t="s">
        <v>191</v>
      </c>
      <c r="G165" s="155" t="str">
        <f>'Маппинг со стандартами'!E95</f>
        <v>Верно</v>
      </c>
      <c r="H165" s="139">
        <v>0</v>
      </c>
      <c r="I165" s="155">
        <f>'Маппинг со стандартами'!G95</f>
        <v>1</v>
      </c>
      <c r="J165" s="155">
        <f>'Маппинг со стандартами'!O95</f>
        <v>0</v>
      </c>
    </row>
    <row r="166" spans="1:10" x14ac:dyDescent="0.35">
      <c r="A166" s="505"/>
      <c r="B166" s="484"/>
      <c r="C166" s="484"/>
      <c r="D166" s="487"/>
      <c r="E166" s="451"/>
      <c r="F166" s="154" t="s">
        <v>448</v>
      </c>
      <c r="G166" s="155" t="str">
        <f>'Маппинг со стандартами'!E251</f>
        <v>Не выполняется</v>
      </c>
      <c r="H166" s="139">
        <v>0</v>
      </c>
      <c r="I166" s="155">
        <f>'Маппинг со стандартами'!G251</f>
        <v>0</v>
      </c>
      <c r="J166" s="155">
        <f>'Маппинг со стандартами'!O251</f>
        <v>0</v>
      </c>
    </row>
    <row r="167" spans="1:10" x14ac:dyDescent="0.35">
      <c r="A167" s="505"/>
      <c r="B167" s="484"/>
      <c r="C167" s="484"/>
      <c r="D167" s="487"/>
      <c r="E167" s="451"/>
      <c r="F167" s="154" t="s">
        <v>465</v>
      </c>
      <c r="G167" s="155" t="str">
        <f>'Маппинг со стандартами'!E259</f>
        <v>Не выполняется</v>
      </c>
      <c r="H167" s="139">
        <v>0</v>
      </c>
      <c r="I167" s="155">
        <f>'Маппинг со стандартами'!G259</f>
        <v>0</v>
      </c>
      <c r="J167" s="155">
        <f>'Маппинг со стандартами'!O259</f>
        <v>0</v>
      </c>
    </row>
    <row r="168" spans="1:10" x14ac:dyDescent="0.35">
      <c r="A168" s="505"/>
      <c r="B168" s="484"/>
      <c r="C168" s="484"/>
      <c r="D168" s="488"/>
      <c r="E168" s="452"/>
      <c r="F168" s="154" t="s">
        <v>469</v>
      </c>
      <c r="G168" s="155" t="str">
        <f>'Маппинг со стандартами'!E261</f>
        <v>Не выполняется</v>
      </c>
      <c r="H168" s="139">
        <v>0</v>
      </c>
      <c r="I168" s="155">
        <f>'Маппинг со стандартами'!G261</f>
        <v>0</v>
      </c>
      <c r="J168" s="155">
        <f>'Маппинг со стандартами'!O261</f>
        <v>0</v>
      </c>
    </row>
    <row r="169" spans="1:10" x14ac:dyDescent="0.35">
      <c r="A169" s="505"/>
      <c r="B169" s="484"/>
      <c r="C169" s="484"/>
      <c r="D169" s="154" t="s">
        <v>2145</v>
      </c>
      <c r="E169" s="155" t="s">
        <v>2146</v>
      </c>
      <c r="F169" s="154" t="s">
        <v>469</v>
      </c>
      <c r="G169" s="155" t="str">
        <f>'Маппинг со стандартами'!E261</f>
        <v>Не выполняется</v>
      </c>
      <c r="H169" s="139">
        <v>0</v>
      </c>
      <c r="I169" s="155">
        <f>'Маппинг со стандартами'!G261</f>
        <v>0</v>
      </c>
      <c r="J169" s="155">
        <f>'Маппинг со стандартами'!O261</f>
        <v>0</v>
      </c>
    </row>
    <row r="170" spans="1:10" x14ac:dyDescent="0.35">
      <c r="A170" s="505"/>
      <c r="B170" s="484"/>
      <c r="C170" s="484"/>
      <c r="D170" s="154" t="s">
        <v>2010</v>
      </c>
      <c r="E170" s="155" t="s">
        <v>1987</v>
      </c>
      <c r="F170" s="140"/>
      <c r="G170" s="141"/>
      <c r="H170" s="139">
        <v>0</v>
      </c>
      <c r="I170" s="141"/>
      <c r="J170" s="141"/>
    </row>
    <row r="171" spans="1:10" x14ac:dyDescent="0.35">
      <c r="A171" s="505"/>
      <c r="B171" s="484"/>
      <c r="C171" s="484"/>
      <c r="D171" s="486" t="s">
        <v>2147</v>
      </c>
      <c r="E171" s="450" t="s">
        <v>1892</v>
      </c>
      <c r="F171" s="154" t="s">
        <v>21</v>
      </c>
      <c r="G171" s="155" t="str">
        <f>'Маппинг со стандартами'!E6</f>
        <v>Не выполняется</v>
      </c>
      <c r="H171" s="139">
        <v>0</v>
      </c>
      <c r="I171" s="155">
        <f>'Маппинг со стандартами'!G6</f>
        <v>0</v>
      </c>
      <c r="J171" s="155">
        <f>'Маппинг со стандартами'!O6</f>
        <v>0</v>
      </c>
    </row>
    <row r="172" spans="1:10" x14ac:dyDescent="0.35">
      <c r="A172" s="505"/>
      <c r="B172" s="484"/>
      <c r="C172" s="484"/>
      <c r="D172" s="487"/>
      <c r="E172" s="451"/>
      <c r="F172" s="154" t="s">
        <v>85</v>
      </c>
      <c r="G172" s="155" t="str">
        <f>'Маппинг со стандартами'!E39</f>
        <v>Не выполняется</v>
      </c>
      <c r="H172" s="139">
        <v>0</v>
      </c>
      <c r="I172" s="155">
        <f>'Маппинг со стандартами'!G39</f>
        <v>0</v>
      </c>
      <c r="J172" s="155">
        <f>'Маппинг со стандартами'!O39</f>
        <v>0</v>
      </c>
    </row>
    <row r="173" spans="1:10" x14ac:dyDescent="0.35">
      <c r="A173" s="505"/>
      <c r="B173" s="484"/>
      <c r="C173" s="484"/>
      <c r="D173" s="487"/>
      <c r="E173" s="451"/>
      <c r="F173" s="154" t="s">
        <v>151</v>
      </c>
      <c r="G173" s="155" t="str">
        <f>'Маппинг со стандартами'!E73</f>
        <v>Не выполняется</v>
      </c>
      <c r="H173" s="139">
        <v>0</v>
      </c>
      <c r="I173" s="155">
        <f>'Маппинг со стандартами'!G73</f>
        <v>0</v>
      </c>
      <c r="J173" s="155">
        <f>'Маппинг со стандартами'!O73</f>
        <v>0</v>
      </c>
    </row>
    <row r="174" spans="1:10" x14ac:dyDescent="0.35">
      <c r="A174" s="505"/>
      <c r="B174" s="484"/>
      <c r="C174" s="484"/>
      <c r="D174" s="487"/>
      <c r="E174" s="451"/>
      <c r="F174" s="154" t="s">
        <v>394</v>
      </c>
      <c r="G174" s="155" t="str">
        <f>'Маппинг со стандартами'!E214</f>
        <v>Не выполняется</v>
      </c>
      <c r="H174" s="139">
        <v>0</v>
      </c>
      <c r="I174" s="155">
        <f>'Маппинг со стандартами'!G214</f>
        <v>0</v>
      </c>
      <c r="J174" s="155">
        <f>'Маппинг со стандартами'!O214</f>
        <v>0</v>
      </c>
    </row>
    <row r="175" spans="1:10" x14ac:dyDescent="0.35">
      <c r="A175" s="505"/>
      <c r="B175" s="484"/>
      <c r="C175" s="484"/>
      <c r="D175" s="487"/>
      <c r="E175" s="451"/>
      <c r="F175" s="154" t="s">
        <v>398</v>
      </c>
      <c r="G175" s="155" t="str">
        <f>'Маппинг со стандартами'!E216</f>
        <v>Не выполняется</v>
      </c>
      <c r="H175" s="139">
        <v>0</v>
      </c>
      <c r="I175" s="155">
        <f>'Маппинг со стандартами'!G216</f>
        <v>0</v>
      </c>
      <c r="J175" s="155">
        <f>'Маппинг со стандартами'!O216</f>
        <v>0</v>
      </c>
    </row>
    <row r="176" spans="1:10" x14ac:dyDescent="0.35">
      <c r="A176" s="505"/>
      <c r="B176" s="484"/>
      <c r="C176" s="484"/>
      <c r="D176" s="487"/>
      <c r="E176" s="451"/>
      <c r="F176" s="154" t="s">
        <v>503</v>
      </c>
      <c r="G176" s="155" t="str">
        <f>'Маппинг со стандартами'!E279</f>
        <v>Верно</v>
      </c>
      <c r="H176" s="139">
        <v>0</v>
      </c>
      <c r="I176" s="155">
        <f>'Маппинг со стандартами'!G279</f>
        <v>1</v>
      </c>
      <c r="J176" s="155">
        <f>'Маппинг со стандартами'!O279</f>
        <v>0</v>
      </c>
    </row>
    <row r="177" spans="1:10" x14ac:dyDescent="0.35">
      <c r="A177" s="505"/>
      <c r="B177" s="484"/>
      <c r="C177" s="484"/>
      <c r="D177" s="487"/>
      <c r="E177" s="451"/>
      <c r="F177" s="154" t="s">
        <v>505</v>
      </c>
      <c r="G177" s="155" t="str">
        <f>'Маппинг со стандартами'!E280</f>
        <v>Не выполняется</v>
      </c>
      <c r="H177" s="139">
        <v>0</v>
      </c>
      <c r="I177" s="155">
        <f>'Маппинг со стандартами'!G280</f>
        <v>0</v>
      </c>
      <c r="J177" s="155">
        <f>'Маппинг со стандартами'!O280</f>
        <v>0</v>
      </c>
    </row>
    <row r="178" spans="1:10" x14ac:dyDescent="0.35">
      <c r="A178" s="505"/>
      <c r="B178" s="484"/>
      <c r="C178" s="484"/>
      <c r="D178" s="488"/>
      <c r="E178" s="452"/>
      <c r="F178" s="154" t="s">
        <v>506</v>
      </c>
      <c r="G178" s="155" t="str">
        <f>'Маппинг со стандартами'!E281</f>
        <v>Не выполняется</v>
      </c>
      <c r="H178" s="139">
        <v>0</v>
      </c>
      <c r="I178" s="155">
        <f>'Маппинг со стандартами'!G281</f>
        <v>0</v>
      </c>
      <c r="J178" s="155">
        <f>'Маппинг со стандартами'!O281</f>
        <v>0</v>
      </c>
    </row>
    <row r="179" spans="1:10" x14ac:dyDescent="0.35">
      <c r="A179" s="505"/>
      <c r="B179" s="484"/>
      <c r="C179" s="485"/>
      <c r="D179" s="154" t="s">
        <v>2011</v>
      </c>
      <c r="E179" s="155" t="s">
        <v>1988</v>
      </c>
      <c r="F179" s="140"/>
      <c r="G179" s="141"/>
      <c r="H179" s="139">
        <v>0</v>
      </c>
      <c r="I179" s="141"/>
      <c r="J179" s="141"/>
    </row>
    <row r="180" spans="1:10" x14ac:dyDescent="0.35">
      <c r="A180" s="505"/>
      <c r="B180" s="484"/>
      <c r="C180" s="483" t="s">
        <v>2148</v>
      </c>
      <c r="D180" s="486" t="s">
        <v>2149</v>
      </c>
      <c r="E180" s="450" t="s">
        <v>1960</v>
      </c>
      <c r="F180" s="154" t="s">
        <v>627</v>
      </c>
      <c r="G180" s="155" t="str">
        <f>'Маппинг со стандартами'!E346</f>
        <v>Верно</v>
      </c>
      <c r="H180" s="139">
        <v>0</v>
      </c>
      <c r="I180" s="155">
        <f>'Маппинг со стандартами'!G346</f>
        <v>1</v>
      </c>
      <c r="J180" s="155">
        <f>'Маппинг со стандартами'!O346</f>
        <v>0</v>
      </c>
    </row>
    <row r="181" spans="1:10" x14ac:dyDescent="0.35">
      <c r="A181" s="505"/>
      <c r="B181" s="484"/>
      <c r="C181" s="484"/>
      <c r="D181" s="487"/>
      <c r="E181" s="451"/>
      <c r="F181" s="154" t="s">
        <v>629</v>
      </c>
      <c r="G181" s="155" t="str">
        <f>'Маппинг со стандартами'!E347</f>
        <v>Не выполняется</v>
      </c>
      <c r="H181" s="139">
        <v>0</v>
      </c>
      <c r="I181" s="155">
        <f>'Маппинг со стандартами'!G347</f>
        <v>0</v>
      </c>
      <c r="J181" s="155">
        <f>'Маппинг со стандартами'!O347</f>
        <v>0</v>
      </c>
    </row>
    <row r="182" spans="1:10" x14ac:dyDescent="0.35">
      <c r="A182" s="505"/>
      <c r="B182" s="484"/>
      <c r="C182" s="484"/>
      <c r="D182" s="487"/>
      <c r="E182" s="451"/>
      <c r="F182" s="154" t="s">
        <v>635</v>
      </c>
      <c r="G182" s="155" t="str">
        <f>'Маппинг со стандартами'!E350</f>
        <v>Не выполняется</v>
      </c>
      <c r="H182" s="139">
        <v>0</v>
      </c>
      <c r="I182" s="155">
        <f>'Маппинг со стандартами'!G350</f>
        <v>0</v>
      </c>
      <c r="J182" s="155">
        <f>'Маппинг со стандартами'!O350</f>
        <v>0</v>
      </c>
    </row>
    <row r="183" spans="1:10" x14ac:dyDescent="0.35">
      <c r="A183" s="505"/>
      <c r="B183" s="484"/>
      <c r="C183" s="484"/>
      <c r="D183" s="487"/>
      <c r="E183" s="451"/>
      <c r="F183" s="154" t="s">
        <v>637</v>
      </c>
      <c r="G183" s="155" t="str">
        <f>'Маппинг со стандартами'!E351</f>
        <v>Не выполняется</v>
      </c>
      <c r="H183" s="139">
        <v>0</v>
      </c>
      <c r="I183" s="155">
        <f>'Маппинг со стандартами'!G351</f>
        <v>0</v>
      </c>
      <c r="J183" s="155">
        <f>'Маппинг со стандартами'!O351</f>
        <v>0</v>
      </c>
    </row>
    <row r="184" spans="1:10" x14ac:dyDescent="0.35">
      <c r="A184" s="505"/>
      <c r="B184" s="484"/>
      <c r="C184" s="484"/>
      <c r="D184" s="487"/>
      <c r="E184" s="451"/>
      <c r="F184" s="154" t="s">
        <v>641</v>
      </c>
      <c r="G184" s="155" t="str">
        <f>'Маппинг со стандартами'!E353</f>
        <v>Не выполняется</v>
      </c>
      <c r="H184" s="139">
        <v>0</v>
      </c>
      <c r="I184" s="155">
        <f>'Маппинг со стандартами'!G353</f>
        <v>0</v>
      </c>
      <c r="J184" s="155">
        <f>'Маппинг со стандартами'!O353</f>
        <v>0</v>
      </c>
    </row>
    <row r="185" spans="1:10" x14ac:dyDescent="0.35">
      <c r="A185" s="505"/>
      <c r="B185" s="484"/>
      <c r="C185" s="484"/>
      <c r="D185" s="487"/>
      <c r="E185" s="451"/>
      <c r="F185" s="154" t="s">
        <v>643</v>
      </c>
      <c r="G185" s="155" t="str">
        <f>'Маппинг со стандартами'!E354</f>
        <v>Верно</v>
      </c>
      <c r="H185" s="139">
        <v>0</v>
      </c>
      <c r="I185" s="155">
        <f>'Маппинг со стандартами'!G354</f>
        <v>1</v>
      </c>
      <c r="J185" s="155">
        <f>'Маппинг со стандартами'!O354</f>
        <v>0</v>
      </c>
    </row>
    <row r="186" spans="1:10" x14ac:dyDescent="0.35">
      <c r="A186" s="505"/>
      <c r="B186" s="484"/>
      <c r="C186" s="484"/>
      <c r="D186" s="488"/>
      <c r="E186" s="452"/>
      <c r="F186" s="154" t="s">
        <v>645</v>
      </c>
      <c r="G186" s="155" t="str">
        <f>'Маппинг со стандартами'!E355</f>
        <v>Не выполняется</v>
      </c>
      <c r="H186" s="139">
        <v>0</v>
      </c>
      <c r="I186" s="155">
        <f>'Маппинг со стандартами'!G355</f>
        <v>0</v>
      </c>
      <c r="J186" s="155">
        <f>'Маппинг со стандартами'!O355</f>
        <v>0</v>
      </c>
    </row>
    <row r="187" spans="1:10" x14ac:dyDescent="0.35">
      <c r="A187" s="505"/>
      <c r="B187" s="484"/>
      <c r="C187" s="484"/>
      <c r="D187" s="486" t="s">
        <v>2150</v>
      </c>
      <c r="E187" s="450" t="s">
        <v>1925</v>
      </c>
      <c r="F187" s="154" t="s">
        <v>224</v>
      </c>
      <c r="G187" s="155" t="str">
        <f>'Маппинг со стандартами'!E127</f>
        <v>Не выполняется</v>
      </c>
      <c r="H187" s="139">
        <v>0</v>
      </c>
      <c r="I187" s="155">
        <f>'Маппинг со стандартами'!G127</f>
        <v>0</v>
      </c>
      <c r="J187" s="155">
        <f>'Маппинг со стандартами'!O127</f>
        <v>0</v>
      </c>
    </row>
    <row r="188" spans="1:10" x14ac:dyDescent="0.35">
      <c r="A188" s="505"/>
      <c r="B188" s="484"/>
      <c r="C188" s="484"/>
      <c r="D188" s="487"/>
      <c r="E188" s="451"/>
      <c r="F188" s="154" t="s">
        <v>291</v>
      </c>
      <c r="G188" s="155" t="str">
        <f>'Маппинг со стандартами'!E160</f>
        <v>Не выполняется</v>
      </c>
      <c r="H188" s="139">
        <v>0</v>
      </c>
      <c r="I188" s="155">
        <f>'Маппинг со стандартами'!G160</f>
        <v>0</v>
      </c>
      <c r="J188" s="155">
        <f>'Маппинг со стандартами'!O160</f>
        <v>0</v>
      </c>
    </row>
    <row r="189" spans="1:10" x14ac:dyDescent="0.35">
      <c r="A189" s="505"/>
      <c r="B189" s="484"/>
      <c r="C189" s="484"/>
      <c r="D189" s="487"/>
      <c r="E189" s="451"/>
      <c r="F189" s="154" t="s">
        <v>324</v>
      </c>
      <c r="G189" s="155" t="str">
        <f>'Маппинг со стандартами'!E178</f>
        <v>Не выполняется</v>
      </c>
      <c r="H189" s="139">
        <v>0</v>
      </c>
      <c r="I189" s="155">
        <f>'Маппинг со стандартами'!G178</f>
        <v>0</v>
      </c>
      <c r="J189" s="155">
        <f>'Маппинг со стандартами'!O178</f>
        <v>0</v>
      </c>
    </row>
    <row r="190" spans="1:10" x14ac:dyDescent="0.35">
      <c r="A190" s="505"/>
      <c r="B190" s="484"/>
      <c r="C190" s="484"/>
      <c r="D190" s="487"/>
      <c r="E190" s="451"/>
      <c r="F190" s="154" t="s">
        <v>326</v>
      </c>
      <c r="G190" s="155" t="str">
        <f>'Маппинг со стандартами'!E179</f>
        <v>Не выполняется</v>
      </c>
      <c r="H190" s="139">
        <v>0</v>
      </c>
      <c r="I190" s="155">
        <f>'Маппинг со стандартами'!G179</f>
        <v>0</v>
      </c>
      <c r="J190" s="155">
        <f>'Маппинг со стандартами'!O179</f>
        <v>0</v>
      </c>
    </row>
    <row r="191" spans="1:10" x14ac:dyDescent="0.35">
      <c r="A191" s="505"/>
      <c r="B191" s="484"/>
      <c r="C191" s="484"/>
      <c r="D191" s="488"/>
      <c r="E191" s="452"/>
      <c r="F191" s="154" t="s">
        <v>476</v>
      </c>
      <c r="G191" s="155" t="str">
        <f>'Маппинг со стандартами'!E265</f>
        <v>Не выполняется</v>
      </c>
      <c r="H191" s="139">
        <v>0</v>
      </c>
      <c r="I191" s="155">
        <f>'Маппинг со стандартами'!G265</f>
        <v>0</v>
      </c>
      <c r="J191" s="155">
        <f>'Маппинг со стандартами'!O265</f>
        <v>0</v>
      </c>
    </row>
    <row r="192" spans="1:10" x14ac:dyDescent="0.35">
      <c r="A192" s="505"/>
      <c r="B192" s="484"/>
      <c r="C192" s="485"/>
      <c r="D192" s="154" t="s">
        <v>2151</v>
      </c>
      <c r="E192" s="155" t="s">
        <v>2152</v>
      </c>
      <c r="F192" s="154" t="s">
        <v>637</v>
      </c>
      <c r="G192" s="155" t="str">
        <f>'Маппинг со стандартами'!E351</f>
        <v>Не выполняется</v>
      </c>
      <c r="H192" s="139">
        <v>0</v>
      </c>
      <c r="I192" s="155">
        <f>'Маппинг со стандартами'!G351</f>
        <v>0</v>
      </c>
      <c r="J192" s="155">
        <f>'Маппинг со стандартами'!O351</f>
        <v>0</v>
      </c>
    </row>
    <row r="193" spans="1:10" x14ac:dyDescent="0.35">
      <c r="A193" s="505"/>
      <c r="B193" s="484"/>
      <c r="C193" s="483" t="s">
        <v>2012</v>
      </c>
      <c r="D193" s="154" t="s">
        <v>2012</v>
      </c>
      <c r="E193" s="155" t="s">
        <v>1989</v>
      </c>
      <c r="F193" s="140"/>
      <c r="G193" s="141"/>
      <c r="H193" s="139">
        <v>0</v>
      </c>
      <c r="I193" s="141"/>
      <c r="J193" s="141"/>
    </row>
    <row r="194" spans="1:10" x14ac:dyDescent="0.35">
      <c r="A194" s="505"/>
      <c r="B194" s="485"/>
      <c r="C194" s="485"/>
      <c r="D194" s="154" t="s">
        <v>2013</v>
      </c>
      <c r="E194" s="155" t="s">
        <v>1990</v>
      </c>
      <c r="F194" s="154" t="s">
        <v>417</v>
      </c>
      <c r="G194" s="155" t="str">
        <f>'Маппинг со стандартами'!E228</f>
        <v>Не выполняется</v>
      </c>
      <c r="H194" s="139">
        <v>0</v>
      </c>
      <c r="I194" s="155">
        <f>'Маппинг со стандартами'!G228</f>
        <v>0</v>
      </c>
      <c r="J194" s="155">
        <f>'Маппинг со стандартами'!O228</f>
        <v>0</v>
      </c>
    </row>
    <row r="195" spans="1:10" x14ac:dyDescent="0.35">
      <c r="A195" s="505"/>
      <c r="B195" s="465" t="s">
        <v>2153</v>
      </c>
      <c r="C195" s="465" t="s">
        <v>2154</v>
      </c>
      <c r="D195" s="462" t="s">
        <v>2155</v>
      </c>
      <c r="E195" s="468" t="s">
        <v>1931</v>
      </c>
      <c r="F195" s="156" t="s">
        <v>359</v>
      </c>
      <c r="G195" s="157" t="str">
        <f>'Маппинг со стандартами'!E196</f>
        <v>Верно</v>
      </c>
      <c r="H195" s="139">
        <v>0</v>
      </c>
      <c r="I195" s="157">
        <f>'Маппинг со стандартами'!G196</f>
        <v>1</v>
      </c>
      <c r="J195" s="157">
        <f>'Маппинг со стандартами'!O196</f>
        <v>0</v>
      </c>
    </row>
    <row r="196" spans="1:10" x14ac:dyDescent="0.35">
      <c r="A196" s="505"/>
      <c r="B196" s="466"/>
      <c r="C196" s="466"/>
      <c r="D196" s="463"/>
      <c r="E196" s="469"/>
      <c r="F196" s="156" t="s">
        <v>364</v>
      </c>
      <c r="G196" s="157" t="str">
        <f>'Маппинг со стандартами'!E199</f>
        <v>Не выполняется</v>
      </c>
      <c r="H196" s="139">
        <v>0</v>
      </c>
      <c r="I196" s="157">
        <f>'Маппинг со стандартами'!G199</f>
        <v>0</v>
      </c>
      <c r="J196" s="157">
        <f>'Маппинг со стандартами'!O199</f>
        <v>0</v>
      </c>
    </row>
    <row r="197" spans="1:10" x14ac:dyDescent="0.35">
      <c r="A197" s="505"/>
      <c r="B197" s="466"/>
      <c r="C197" s="466"/>
      <c r="D197" s="463"/>
      <c r="E197" s="469"/>
      <c r="F197" s="156" t="s">
        <v>370</v>
      </c>
      <c r="G197" s="157" t="str">
        <f>'Маппинг со стандартами'!E202</f>
        <v>Не выполняется</v>
      </c>
      <c r="H197" s="139">
        <v>0</v>
      </c>
      <c r="I197" s="157">
        <f>'Маппинг со стандартами'!G202</f>
        <v>0</v>
      </c>
      <c r="J197" s="157">
        <f>'Маппинг со стандартами'!O202</f>
        <v>0</v>
      </c>
    </row>
    <row r="198" spans="1:10" x14ac:dyDescent="0.35">
      <c r="A198" s="505"/>
      <c r="B198" s="466"/>
      <c r="C198" s="466"/>
      <c r="D198" s="463"/>
      <c r="E198" s="469"/>
      <c r="F198" s="156" t="s">
        <v>480</v>
      </c>
      <c r="G198" s="157" t="str">
        <f>'Маппинг со стандартами'!E267</f>
        <v>Верно</v>
      </c>
      <c r="H198" s="139">
        <v>0</v>
      </c>
      <c r="I198" s="157">
        <f>'Маппинг со стандартами'!G267</f>
        <v>1</v>
      </c>
      <c r="J198" s="157">
        <f>'Маппинг со стандартами'!O267</f>
        <v>0</v>
      </c>
    </row>
    <row r="199" spans="1:10" x14ac:dyDescent="0.35">
      <c r="A199" s="505"/>
      <c r="B199" s="466"/>
      <c r="C199" s="466"/>
      <c r="D199" s="463"/>
      <c r="E199" s="469"/>
      <c r="F199" s="156" t="s">
        <v>482</v>
      </c>
      <c r="G199" s="157" t="str">
        <f>'Маппинг со стандартами'!E268</f>
        <v>Не выполняется</v>
      </c>
      <c r="H199" s="139">
        <v>0</v>
      </c>
      <c r="I199" s="157">
        <f>'Маппинг со стандартами'!G268</f>
        <v>0</v>
      </c>
      <c r="J199" s="157">
        <f>'Маппинг со стандартами'!O268</f>
        <v>0</v>
      </c>
    </row>
    <row r="200" spans="1:10" x14ac:dyDescent="0.35">
      <c r="A200" s="505"/>
      <c r="B200" s="466"/>
      <c r="C200" s="466"/>
      <c r="D200" s="464"/>
      <c r="E200" s="470"/>
      <c r="F200" s="156" t="s">
        <v>491</v>
      </c>
      <c r="G200" s="157" t="str">
        <f>'Маппинг со стандартами'!E273</f>
        <v>Не выполняется</v>
      </c>
      <c r="H200" s="139">
        <v>0</v>
      </c>
      <c r="I200" s="157">
        <f>'Маппинг со стандартами'!G273</f>
        <v>0</v>
      </c>
      <c r="J200" s="157">
        <f>'Маппинг со стандартами'!O273</f>
        <v>0</v>
      </c>
    </row>
    <row r="201" spans="1:10" x14ac:dyDescent="0.35">
      <c r="A201" s="505"/>
      <c r="B201" s="466"/>
      <c r="C201" s="466"/>
      <c r="D201" s="462" t="s">
        <v>2014</v>
      </c>
      <c r="E201" s="468" t="s">
        <v>2156</v>
      </c>
      <c r="F201" s="156" t="s">
        <v>589</v>
      </c>
      <c r="G201" s="157" t="str">
        <f>'Маппинг со стандартами'!E325</f>
        <v>Не выполняется</v>
      </c>
      <c r="H201" s="139">
        <v>0</v>
      </c>
      <c r="I201" s="157">
        <f>'Маппинг со стандартами'!G325</f>
        <v>0</v>
      </c>
      <c r="J201" s="157">
        <f>'Маппинг со стандартами'!O325</f>
        <v>0</v>
      </c>
    </row>
    <row r="202" spans="1:10" x14ac:dyDescent="0.35">
      <c r="A202" s="505"/>
      <c r="B202" s="466"/>
      <c r="C202" s="466"/>
      <c r="D202" s="464"/>
      <c r="E202" s="470"/>
      <c r="F202" s="156" t="s">
        <v>591</v>
      </c>
      <c r="G202" s="157" t="str">
        <f>'Маппинг со стандартами'!E326</f>
        <v>Не выполняется</v>
      </c>
      <c r="H202" s="139">
        <v>0</v>
      </c>
      <c r="I202" s="157">
        <f>'Маппинг со стандартами'!G326</f>
        <v>0</v>
      </c>
      <c r="J202" s="157">
        <f>'Маппинг со стандартами'!O326</f>
        <v>0</v>
      </c>
    </row>
    <row r="203" spans="1:10" x14ac:dyDescent="0.35">
      <c r="A203" s="505"/>
      <c r="B203" s="466"/>
      <c r="C203" s="466"/>
      <c r="D203" s="480" t="s">
        <v>2157</v>
      </c>
      <c r="E203" s="468" t="s">
        <v>2158</v>
      </c>
      <c r="F203" s="156" t="s">
        <v>339</v>
      </c>
      <c r="G203" s="157" t="str">
        <f>'Маппинг со стандартами'!E185</f>
        <v>Верно</v>
      </c>
      <c r="H203" s="139">
        <v>0</v>
      </c>
      <c r="I203" s="157">
        <f>'Маппинг со стандартами'!G185</f>
        <v>1</v>
      </c>
      <c r="J203" s="157">
        <f>'Маппинг со стандартами'!O185</f>
        <v>0</v>
      </c>
    </row>
    <row r="204" spans="1:10" x14ac:dyDescent="0.35">
      <c r="A204" s="505"/>
      <c r="B204" s="466"/>
      <c r="C204" s="466"/>
      <c r="D204" s="481"/>
      <c r="E204" s="469"/>
      <c r="F204" s="156" t="s">
        <v>341</v>
      </c>
      <c r="G204" s="157" t="str">
        <f>'Маппинг со стандартами'!E186</f>
        <v>Не выполняется</v>
      </c>
      <c r="H204" s="139">
        <v>0</v>
      </c>
      <c r="I204" s="157">
        <f>'Маппинг со стандартами'!G186</f>
        <v>0</v>
      </c>
      <c r="J204" s="157">
        <f>'Маппинг со стандартами'!O186</f>
        <v>0</v>
      </c>
    </row>
    <row r="205" spans="1:10" x14ac:dyDescent="0.35">
      <c r="A205" s="505"/>
      <c r="B205" s="466"/>
      <c r="C205" s="466"/>
      <c r="D205" s="481"/>
      <c r="E205" s="469"/>
      <c r="F205" s="156" t="s">
        <v>346</v>
      </c>
      <c r="G205" s="157" t="str">
        <f>'Маппинг со стандартами'!E189</f>
        <v>Не выполняется</v>
      </c>
      <c r="H205" s="139">
        <v>0</v>
      </c>
      <c r="I205" s="157">
        <f>'Маппинг со стандартами'!G189</f>
        <v>0</v>
      </c>
      <c r="J205" s="157">
        <f>'Маппинг со стандартами'!O189</f>
        <v>0</v>
      </c>
    </row>
    <row r="206" spans="1:10" x14ac:dyDescent="0.35">
      <c r="A206" s="505"/>
      <c r="B206" s="466"/>
      <c r="C206" s="466"/>
      <c r="D206" s="481"/>
      <c r="E206" s="469"/>
      <c r="F206" s="156" t="s">
        <v>409</v>
      </c>
      <c r="G206" s="157" t="str">
        <f>'Маппинг со стандартами'!E223</f>
        <v>Верно</v>
      </c>
      <c r="H206" s="139">
        <v>0</v>
      </c>
      <c r="I206" s="157">
        <f>'Маппинг со стандартами'!G223</f>
        <v>1</v>
      </c>
      <c r="J206" s="157">
        <f>'Маппинг со стандартами'!O223</f>
        <v>0</v>
      </c>
    </row>
    <row r="207" spans="1:10" x14ac:dyDescent="0.35">
      <c r="A207" s="505"/>
      <c r="B207" s="466"/>
      <c r="C207" s="467"/>
      <c r="D207" s="482"/>
      <c r="E207" s="470"/>
      <c r="F207" s="156" t="s">
        <v>412</v>
      </c>
      <c r="G207" s="157" t="str">
        <f>'Маппинг со стандартами'!E225</f>
        <v>Не выполняется</v>
      </c>
      <c r="H207" s="139">
        <v>0</v>
      </c>
      <c r="I207" s="157">
        <f>'Маппинг со стандартами'!G225</f>
        <v>0</v>
      </c>
      <c r="J207" s="157">
        <f>'Маппинг со стандартами'!O225</f>
        <v>0</v>
      </c>
    </row>
    <row r="208" spans="1:10" x14ac:dyDescent="0.35">
      <c r="A208" s="505"/>
      <c r="B208" s="466"/>
      <c r="C208" s="465" t="s">
        <v>2159</v>
      </c>
      <c r="D208" s="156" t="s">
        <v>2160</v>
      </c>
      <c r="E208" s="157" t="s">
        <v>2161</v>
      </c>
      <c r="F208" s="156" t="s">
        <v>417</v>
      </c>
      <c r="G208" s="157" t="str">
        <f>'Маппинг со стандартами'!E228</f>
        <v>Не выполняется</v>
      </c>
      <c r="H208" s="139">
        <v>0</v>
      </c>
      <c r="I208" s="157">
        <f>'Маппинг со стандартами'!G228</f>
        <v>0</v>
      </c>
      <c r="J208" s="157">
        <f>'Маппинг со стандартами'!O228</f>
        <v>0</v>
      </c>
    </row>
    <row r="209" spans="1:10" x14ac:dyDescent="0.35">
      <c r="A209" s="505"/>
      <c r="B209" s="466"/>
      <c r="C209" s="466"/>
      <c r="D209" s="156" t="s">
        <v>2162</v>
      </c>
      <c r="E209" s="157" t="s">
        <v>1991</v>
      </c>
      <c r="F209" s="140"/>
      <c r="G209" s="141"/>
      <c r="H209" s="139">
        <v>0</v>
      </c>
      <c r="I209" s="141"/>
      <c r="J209" s="141"/>
    </row>
    <row r="210" spans="1:10" x14ac:dyDescent="0.35">
      <c r="A210" s="505"/>
      <c r="B210" s="466"/>
      <c r="C210" s="466"/>
      <c r="D210" s="462" t="s">
        <v>2163</v>
      </c>
      <c r="E210" s="468" t="s">
        <v>2164</v>
      </c>
      <c r="F210" s="156" t="s">
        <v>339</v>
      </c>
      <c r="G210" s="157" t="str">
        <f>'Маппинг со стандартами'!E185</f>
        <v>Верно</v>
      </c>
      <c r="H210" s="139">
        <v>0</v>
      </c>
      <c r="I210" s="157">
        <f>'Маппинг со стандартами'!G185</f>
        <v>1</v>
      </c>
      <c r="J210" s="157">
        <f>'Маппинг со стандартами'!O185</f>
        <v>0</v>
      </c>
    </row>
    <row r="211" spans="1:10" x14ac:dyDescent="0.35">
      <c r="A211" s="505"/>
      <c r="B211" s="466"/>
      <c r="C211" s="466"/>
      <c r="D211" s="463"/>
      <c r="E211" s="469"/>
      <c r="F211" s="156" t="s">
        <v>341</v>
      </c>
      <c r="G211" s="157" t="str">
        <f>'Маппинг со стандартами'!E186</f>
        <v>Не выполняется</v>
      </c>
      <c r="H211" s="139">
        <v>0</v>
      </c>
      <c r="I211" s="157">
        <f>'Маппинг со стандартами'!G186</f>
        <v>0</v>
      </c>
      <c r="J211" s="157">
        <f>'Маппинг со стандартами'!O186</f>
        <v>0</v>
      </c>
    </row>
    <row r="212" spans="1:10" x14ac:dyDescent="0.35">
      <c r="A212" s="505"/>
      <c r="B212" s="466"/>
      <c r="C212" s="466"/>
      <c r="D212" s="463"/>
      <c r="E212" s="469"/>
      <c r="F212" s="156" t="s">
        <v>346</v>
      </c>
      <c r="G212" s="157" t="str">
        <f>'Маппинг со стандартами'!E189</f>
        <v>Не выполняется</v>
      </c>
      <c r="H212" s="139">
        <v>0</v>
      </c>
      <c r="I212" s="157">
        <f>'Маппинг со стандартами'!G189</f>
        <v>0</v>
      </c>
      <c r="J212" s="157">
        <f>'Маппинг со стандартами'!O189</f>
        <v>0</v>
      </c>
    </row>
    <row r="213" spans="1:10" x14ac:dyDescent="0.35">
      <c r="A213" s="505"/>
      <c r="B213" s="466"/>
      <c r="C213" s="466"/>
      <c r="D213" s="463"/>
      <c r="E213" s="469"/>
      <c r="F213" s="156" t="s">
        <v>409</v>
      </c>
      <c r="G213" s="157" t="str">
        <f>'Маппинг со стандартами'!E223</f>
        <v>Верно</v>
      </c>
      <c r="H213" s="139">
        <v>0</v>
      </c>
      <c r="I213" s="157">
        <f>'Маппинг со стандартами'!G223</f>
        <v>1</v>
      </c>
      <c r="J213" s="157">
        <f>'Маппинг со стандартами'!O223</f>
        <v>0</v>
      </c>
    </row>
    <row r="214" spans="1:10" x14ac:dyDescent="0.35">
      <c r="A214" s="505"/>
      <c r="B214" s="466"/>
      <c r="C214" s="466"/>
      <c r="D214" s="463"/>
      <c r="E214" s="469"/>
      <c r="F214" s="156" t="s">
        <v>412</v>
      </c>
      <c r="G214" s="157" t="str">
        <f>'Маппинг со стандартами'!E225</f>
        <v>Не выполняется</v>
      </c>
      <c r="H214" s="139">
        <v>0</v>
      </c>
      <c r="I214" s="157">
        <f>'Маппинг со стандартами'!G225</f>
        <v>0</v>
      </c>
      <c r="J214" s="157">
        <f>'Маппинг со стандартами'!O225</f>
        <v>0</v>
      </c>
    </row>
    <row r="215" spans="1:10" x14ac:dyDescent="0.35">
      <c r="A215" s="505"/>
      <c r="B215" s="466"/>
      <c r="C215" s="466"/>
      <c r="D215" s="463"/>
      <c r="E215" s="469"/>
      <c r="F215" s="156" t="s">
        <v>480</v>
      </c>
      <c r="G215" s="157" t="str">
        <f>'Маппинг со стандартами'!E267</f>
        <v>Верно</v>
      </c>
      <c r="H215" s="139">
        <v>0</v>
      </c>
      <c r="I215" s="157">
        <f>'Маппинг со стандартами'!G267</f>
        <v>1</v>
      </c>
      <c r="J215" s="157">
        <f>'Маппинг со стандартами'!O267</f>
        <v>0</v>
      </c>
    </row>
    <row r="216" spans="1:10" x14ac:dyDescent="0.35">
      <c r="A216" s="506"/>
      <c r="B216" s="467"/>
      <c r="C216" s="467"/>
      <c r="D216" s="464"/>
      <c r="E216" s="470"/>
      <c r="F216" s="156" t="s">
        <v>491</v>
      </c>
      <c r="G216" s="157" t="str">
        <f>'Маппинг со стандартами'!E273</f>
        <v>Не выполняется</v>
      </c>
      <c r="H216" s="139">
        <v>0</v>
      </c>
      <c r="I216" s="157">
        <f>'Маппинг со стандартами'!G273</f>
        <v>0</v>
      </c>
      <c r="J216" s="157">
        <f>'Маппинг со стандартами'!O273</f>
        <v>0</v>
      </c>
    </row>
    <row r="217" spans="1:10" x14ac:dyDescent="0.35">
      <c r="A217" s="489" t="s">
        <v>2165</v>
      </c>
      <c r="B217" s="490"/>
      <c r="C217" s="495" t="s">
        <v>2166</v>
      </c>
      <c r="D217" s="158" t="s">
        <v>2167</v>
      </c>
      <c r="E217" s="159" t="s">
        <v>1937</v>
      </c>
      <c r="F217" s="158" t="s">
        <v>510</v>
      </c>
      <c r="G217" s="159" t="str">
        <f>'Маппинг со стандартами'!E284</f>
        <v>Не выполняется</v>
      </c>
      <c r="H217" s="139">
        <v>0</v>
      </c>
      <c r="I217" s="159">
        <f>'Маппинг со стандартами'!G284</f>
        <v>0</v>
      </c>
      <c r="J217" s="159">
        <f>'Маппинг со стандартами'!O284</f>
        <v>0</v>
      </c>
    </row>
    <row r="218" spans="1:10" x14ac:dyDescent="0.35">
      <c r="A218" s="491"/>
      <c r="B218" s="492"/>
      <c r="C218" s="496"/>
      <c r="D218" s="498" t="s">
        <v>2168</v>
      </c>
      <c r="E218" s="501" t="s">
        <v>1936</v>
      </c>
      <c r="F218" s="158" t="s">
        <v>508</v>
      </c>
      <c r="G218" s="159" t="str">
        <f>'Маппинг со стандартами'!E283</f>
        <v>Верно</v>
      </c>
      <c r="H218" s="139">
        <v>0</v>
      </c>
      <c r="I218" s="159">
        <f>'Маппинг со стандартами'!G283</f>
        <v>1</v>
      </c>
      <c r="J218" s="159">
        <f>'Маппинг со стандартами'!O283</f>
        <v>0</v>
      </c>
    </row>
    <row r="219" spans="1:10" x14ac:dyDescent="0.35">
      <c r="A219" s="491"/>
      <c r="B219" s="492"/>
      <c r="C219" s="496"/>
      <c r="D219" s="499"/>
      <c r="E219" s="502"/>
      <c r="F219" s="158" t="s">
        <v>513</v>
      </c>
      <c r="G219" s="159" t="str">
        <f>'Маппинг со стандартами'!E285</f>
        <v>Не выполняется</v>
      </c>
      <c r="H219" s="139">
        <v>0</v>
      </c>
      <c r="I219" s="159">
        <f>'Маппинг со стандартами'!G285</f>
        <v>0</v>
      </c>
      <c r="J219" s="159">
        <f>'Маппинг со стандартами'!O285</f>
        <v>0</v>
      </c>
    </row>
    <row r="220" spans="1:10" x14ac:dyDescent="0.35">
      <c r="A220" s="491"/>
      <c r="B220" s="492"/>
      <c r="C220" s="496"/>
      <c r="D220" s="499"/>
      <c r="E220" s="502"/>
      <c r="F220" s="158" t="s">
        <v>515</v>
      </c>
      <c r="G220" s="159" t="str">
        <f>'Маппинг со стандартами'!E286</f>
        <v>Не выполняется</v>
      </c>
      <c r="H220" s="139">
        <v>0</v>
      </c>
      <c r="I220" s="159">
        <f>'Маппинг со стандартами'!G286</f>
        <v>0</v>
      </c>
      <c r="J220" s="159">
        <f>'Маппинг со стандартами'!O286</f>
        <v>0</v>
      </c>
    </row>
    <row r="221" spans="1:10" x14ac:dyDescent="0.35">
      <c r="A221" s="491"/>
      <c r="B221" s="492"/>
      <c r="C221" s="496"/>
      <c r="D221" s="499"/>
      <c r="E221" s="502"/>
      <c r="F221" s="158" t="s">
        <v>524</v>
      </c>
      <c r="G221" s="159" t="str">
        <f>'Маппинг со стандартами'!E290</f>
        <v>Не выполняется</v>
      </c>
      <c r="H221" s="139">
        <v>0</v>
      </c>
      <c r="I221" s="159">
        <f>'Маппинг со стандартами'!G290</f>
        <v>0</v>
      </c>
      <c r="J221" s="159">
        <f>'Маппинг со стандартами'!O290</f>
        <v>0</v>
      </c>
    </row>
    <row r="222" spans="1:10" x14ac:dyDescent="0.35">
      <c r="A222" s="491"/>
      <c r="B222" s="492"/>
      <c r="C222" s="496"/>
      <c r="D222" s="500"/>
      <c r="E222" s="503"/>
      <c r="F222" s="158" t="s">
        <v>526</v>
      </c>
      <c r="G222" s="159" t="str">
        <f>'Маппинг со стандартами'!E291</f>
        <v>Не выполняется</v>
      </c>
      <c r="H222" s="139">
        <v>0</v>
      </c>
      <c r="I222" s="159">
        <f>'Маппинг со стандартами'!G291</f>
        <v>0</v>
      </c>
      <c r="J222" s="159">
        <f>'Маппинг со стандартами'!O291</f>
        <v>0</v>
      </c>
    </row>
    <row r="223" spans="1:10" x14ac:dyDescent="0.35">
      <c r="A223" s="491"/>
      <c r="B223" s="492"/>
      <c r="C223" s="496"/>
      <c r="D223" s="158" t="s">
        <v>2015</v>
      </c>
      <c r="E223" s="159" t="s">
        <v>1992</v>
      </c>
      <c r="F223" s="140"/>
      <c r="G223" s="141"/>
      <c r="H223" s="139">
        <v>0</v>
      </c>
      <c r="I223" s="141"/>
      <c r="J223" s="141"/>
    </row>
    <row r="224" spans="1:10" x14ac:dyDescent="0.35">
      <c r="A224" s="491"/>
      <c r="B224" s="492"/>
      <c r="C224" s="496"/>
      <c r="D224" s="498" t="s">
        <v>2169</v>
      </c>
      <c r="E224" s="501" t="s">
        <v>1939</v>
      </c>
      <c r="F224" s="158" t="s">
        <v>522</v>
      </c>
      <c r="G224" s="159" t="str">
        <f>'Маппинг со стандартами'!E289</f>
        <v>Не выполняется</v>
      </c>
      <c r="H224" s="139">
        <v>0</v>
      </c>
      <c r="I224" s="159">
        <f>'Маппинг со стандартами'!G289</f>
        <v>0</v>
      </c>
      <c r="J224" s="159">
        <f>'Маппинг со стандартами'!O289</f>
        <v>0</v>
      </c>
    </row>
    <row r="225" spans="1:10" x14ac:dyDescent="0.35">
      <c r="A225" s="491"/>
      <c r="B225" s="492"/>
      <c r="C225" s="496"/>
      <c r="D225" s="499"/>
      <c r="E225" s="502"/>
      <c r="F225" s="158" t="s">
        <v>526</v>
      </c>
      <c r="G225" s="159" t="str">
        <f>'Маппинг со стандартами'!E291</f>
        <v>Не выполняется</v>
      </c>
      <c r="H225" s="139">
        <v>0</v>
      </c>
      <c r="I225" s="159">
        <f>'Маппинг со стандартами'!G291</f>
        <v>0</v>
      </c>
      <c r="J225" s="159">
        <f>'Маппинг со стандартами'!O291</f>
        <v>0</v>
      </c>
    </row>
    <row r="226" spans="1:10" x14ac:dyDescent="0.35">
      <c r="A226" s="491"/>
      <c r="B226" s="492"/>
      <c r="C226" s="497"/>
      <c r="D226" s="500"/>
      <c r="E226" s="503"/>
      <c r="F226" s="158" t="s">
        <v>529</v>
      </c>
      <c r="G226" s="159" t="str">
        <f>'Маппинг со стандартами'!E292</f>
        <v>Не выполняется</v>
      </c>
      <c r="H226" s="139">
        <v>0</v>
      </c>
      <c r="I226" s="159">
        <f>'Маппинг со стандартами'!G292</f>
        <v>0</v>
      </c>
      <c r="J226" s="159">
        <f>'Маппинг со стандартами'!O292</f>
        <v>0</v>
      </c>
    </row>
    <row r="227" spans="1:10" x14ac:dyDescent="0.35">
      <c r="A227" s="491"/>
      <c r="B227" s="492"/>
      <c r="C227" s="495" t="s">
        <v>2170</v>
      </c>
      <c r="D227" s="498" t="s">
        <v>2171</v>
      </c>
      <c r="E227" s="501" t="s">
        <v>1938</v>
      </c>
      <c r="F227" s="158" t="s">
        <v>519</v>
      </c>
      <c r="G227" s="159" t="str">
        <f>'Маппинг со стандартами'!E288</f>
        <v>Не выполняется</v>
      </c>
      <c r="H227" s="139">
        <v>0</v>
      </c>
      <c r="I227" s="159">
        <f>'Маппинг со стандартами'!G288</f>
        <v>0</v>
      </c>
      <c r="J227" s="159">
        <f>'Маппинг со стандартами'!O288</f>
        <v>0</v>
      </c>
    </row>
    <row r="228" spans="1:10" x14ac:dyDescent="0.35">
      <c r="A228" s="491"/>
      <c r="B228" s="492"/>
      <c r="C228" s="496"/>
      <c r="D228" s="499"/>
      <c r="E228" s="502"/>
      <c r="F228" s="158" t="s">
        <v>714</v>
      </c>
      <c r="G228" s="159" t="str">
        <f>'Маппинг со стандартами'!E389</f>
        <v>Не выполняется</v>
      </c>
      <c r="H228" s="139">
        <v>0</v>
      </c>
      <c r="I228" s="159">
        <f>'Маппинг со стандартами'!G389</f>
        <v>0</v>
      </c>
      <c r="J228" s="159">
        <f>'Маппинг со стандартами'!O389</f>
        <v>0</v>
      </c>
    </row>
    <row r="229" spans="1:10" x14ac:dyDescent="0.35">
      <c r="A229" s="491"/>
      <c r="B229" s="492"/>
      <c r="C229" s="496"/>
      <c r="D229" s="500"/>
      <c r="E229" s="503"/>
      <c r="F229" s="158" t="s">
        <v>718</v>
      </c>
      <c r="G229" s="159" t="str">
        <f>'Маппинг со стандартами'!E391</f>
        <v>Не выполняется</v>
      </c>
      <c r="H229" s="139">
        <v>0</v>
      </c>
      <c r="I229" s="159">
        <f>'Маппинг со стандартами'!G391</f>
        <v>0</v>
      </c>
      <c r="J229" s="159">
        <f>'Маппинг со стандартами'!O391</f>
        <v>0</v>
      </c>
    </row>
    <row r="230" spans="1:10" x14ac:dyDescent="0.35">
      <c r="A230" s="491"/>
      <c r="B230" s="492"/>
      <c r="C230" s="496"/>
      <c r="D230" s="158" t="s">
        <v>2016</v>
      </c>
      <c r="E230" s="159" t="s">
        <v>1993</v>
      </c>
      <c r="F230" s="158" t="s">
        <v>524</v>
      </c>
      <c r="G230" s="159" t="str">
        <f>'Маппинг со стандартами'!E290</f>
        <v>Не выполняется</v>
      </c>
      <c r="H230" s="139">
        <v>0</v>
      </c>
      <c r="I230" s="159">
        <f>'Маппинг со стандартами'!G290</f>
        <v>0</v>
      </c>
      <c r="J230" s="159">
        <f>'Маппинг со стандартами'!O290</f>
        <v>0</v>
      </c>
    </row>
    <row r="231" spans="1:10" x14ac:dyDescent="0.35">
      <c r="A231" s="491"/>
      <c r="B231" s="492"/>
      <c r="C231" s="496"/>
      <c r="D231" s="158" t="s">
        <v>2017</v>
      </c>
      <c r="E231" s="159" t="s">
        <v>1994</v>
      </c>
      <c r="F231" s="140"/>
      <c r="G231" s="141"/>
      <c r="H231" s="139">
        <v>0</v>
      </c>
      <c r="I231" s="141"/>
      <c r="J231" s="141"/>
    </row>
    <row r="232" spans="1:10" x14ac:dyDescent="0.35">
      <c r="A232" s="491"/>
      <c r="B232" s="492"/>
      <c r="C232" s="496"/>
      <c r="D232" s="498" t="s">
        <v>911</v>
      </c>
      <c r="E232" s="501" t="s">
        <v>1969</v>
      </c>
      <c r="F232" s="158" t="s">
        <v>686</v>
      </c>
      <c r="G232" s="159" t="str">
        <f>'Маппинг со стандартами'!E376</f>
        <v>Верно</v>
      </c>
      <c r="H232" s="139">
        <v>0</v>
      </c>
      <c r="I232" s="159">
        <f>'Маппинг со стандартами'!G376</f>
        <v>1</v>
      </c>
      <c r="J232" s="159">
        <f>'Маппинг со стандартами'!O376</f>
        <v>0</v>
      </c>
    </row>
    <row r="233" spans="1:10" x14ac:dyDescent="0.35">
      <c r="A233" s="491"/>
      <c r="B233" s="492"/>
      <c r="C233" s="496"/>
      <c r="D233" s="499"/>
      <c r="E233" s="502"/>
      <c r="F233" s="158" t="s">
        <v>689</v>
      </c>
      <c r="G233" s="159" t="str">
        <f>'Маппинг со стандартами'!E377</f>
        <v>Не выполняется</v>
      </c>
      <c r="H233" s="139">
        <v>0</v>
      </c>
      <c r="I233" s="159">
        <f>'Маппинг со стандартами'!G377</f>
        <v>0</v>
      </c>
      <c r="J233" s="159">
        <f>'Маппинг со стандартами'!O377</f>
        <v>0</v>
      </c>
    </row>
    <row r="234" spans="1:10" x14ac:dyDescent="0.35">
      <c r="A234" s="491"/>
      <c r="B234" s="492"/>
      <c r="C234" s="496"/>
      <c r="D234" s="499"/>
      <c r="E234" s="502"/>
      <c r="F234" s="158" t="s">
        <v>691</v>
      </c>
      <c r="G234" s="159" t="str">
        <f>'Маппинг со стандартами'!E378</f>
        <v>Не выполняется</v>
      </c>
      <c r="H234" s="139">
        <v>0</v>
      </c>
      <c r="I234" s="159">
        <f>'Маппинг со стандартами'!G378</f>
        <v>0</v>
      </c>
      <c r="J234" s="159">
        <f>'Маппинг со стандартами'!O378</f>
        <v>0</v>
      </c>
    </row>
    <row r="235" spans="1:10" x14ac:dyDescent="0.35">
      <c r="A235" s="491"/>
      <c r="B235" s="492"/>
      <c r="C235" s="496"/>
      <c r="D235" s="499"/>
      <c r="E235" s="502"/>
      <c r="F235" s="158" t="s">
        <v>696</v>
      </c>
      <c r="G235" s="159" t="str">
        <f>'Маппинг со стандартами'!E380</f>
        <v>Не выполняется</v>
      </c>
      <c r="H235" s="139">
        <v>0</v>
      </c>
      <c r="I235" s="159">
        <f>'Маппинг со стандартами'!G380</f>
        <v>0</v>
      </c>
      <c r="J235" s="159">
        <f>'Маппинг со стандартами'!O380</f>
        <v>0</v>
      </c>
    </row>
    <row r="236" spans="1:10" x14ac:dyDescent="0.35">
      <c r="A236" s="491"/>
      <c r="B236" s="492"/>
      <c r="C236" s="497"/>
      <c r="D236" s="500"/>
      <c r="E236" s="503"/>
      <c r="F236" s="158" t="s">
        <v>698</v>
      </c>
      <c r="G236" s="159" t="str">
        <f>'Маппинг со стандартами'!E381</f>
        <v>Не выполняется</v>
      </c>
      <c r="H236" s="139">
        <v>0</v>
      </c>
      <c r="I236" s="159">
        <f>'Маппинг со стандартами'!G381</f>
        <v>0</v>
      </c>
      <c r="J236" s="159">
        <f>'Маппинг со стандартами'!O381</f>
        <v>0</v>
      </c>
    </row>
    <row r="237" spans="1:10" x14ac:dyDescent="0.35">
      <c r="A237" s="491"/>
      <c r="B237" s="492"/>
      <c r="C237" s="495" t="s">
        <v>2172</v>
      </c>
      <c r="D237" s="498" t="s">
        <v>2173</v>
      </c>
      <c r="E237" s="501" t="s">
        <v>1944</v>
      </c>
      <c r="F237" s="158" t="s">
        <v>531</v>
      </c>
      <c r="G237" s="159" t="str">
        <f>'Маппинг со стандартами'!E293</f>
        <v>Верно</v>
      </c>
      <c r="H237" s="139">
        <v>0</v>
      </c>
      <c r="I237" s="159">
        <f>'Маппинг со стандартами'!G293</f>
        <v>1</v>
      </c>
      <c r="J237" s="159">
        <f>'Маппинг со стандартами'!O293</f>
        <v>0</v>
      </c>
    </row>
    <row r="238" spans="1:10" x14ac:dyDescent="0.35">
      <c r="A238" s="491"/>
      <c r="B238" s="492"/>
      <c r="C238" s="496"/>
      <c r="D238" s="500"/>
      <c r="E238" s="503"/>
      <c r="F238" s="158" t="s">
        <v>535</v>
      </c>
      <c r="G238" s="159" t="str">
        <f>'Маппинг со стандартами'!E295</f>
        <v>Не выполняется</v>
      </c>
      <c r="H238" s="139">
        <v>0</v>
      </c>
      <c r="I238" s="159">
        <f>'Маппинг со стандартами'!G295</f>
        <v>0</v>
      </c>
      <c r="J238" s="159">
        <f>'Маппинг со стандартами'!O295</f>
        <v>0</v>
      </c>
    </row>
    <row r="239" spans="1:10" x14ac:dyDescent="0.35">
      <c r="A239" s="491"/>
      <c r="B239" s="492"/>
      <c r="C239" s="496"/>
      <c r="D239" s="498" t="s">
        <v>2174</v>
      </c>
      <c r="E239" s="501" t="s">
        <v>1945</v>
      </c>
      <c r="F239" s="158" t="s">
        <v>537</v>
      </c>
      <c r="G239" s="159" t="str">
        <f>'Маппинг со стандартами'!E296</f>
        <v>Не выполняется</v>
      </c>
      <c r="H239" s="139">
        <v>0</v>
      </c>
      <c r="I239" s="159">
        <f>'Маппинг со стандартами'!G296</f>
        <v>0</v>
      </c>
      <c r="J239" s="159">
        <f>'Маппинг со стандартами'!O296</f>
        <v>0</v>
      </c>
    </row>
    <row r="240" spans="1:10" x14ac:dyDescent="0.35">
      <c r="A240" s="491"/>
      <c r="B240" s="492"/>
      <c r="C240" s="496"/>
      <c r="D240" s="500"/>
      <c r="E240" s="503"/>
      <c r="F240" s="158" t="s">
        <v>541</v>
      </c>
      <c r="G240" s="159" t="str">
        <f>'Маппинг со стандартами'!E298</f>
        <v>Не выполняется</v>
      </c>
      <c r="H240" s="139">
        <v>0</v>
      </c>
      <c r="I240" s="159">
        <f>'Маппинг со стандартами'!G298</f>
        <v>0</v>
      </c>
      <c r="J240" s="159">
        <f>'Маппинг со стандартами'!O298</f>
        <v>0</v>
      </c>
    </row>
    <row r="241" spans="1:10" x14ac:dyDescent="0.35">
      <c r="A241" s="493"/>
      <c r="B241" s="494"/>
      <c r="C241" s="497"/>
      <c r="D241" s="158" t="s">
        <v>2175</v>
      </c>
      <c r="E241" s="159" t="s">
        <v>1943</v>
      </c>
      <c r="F241" s="158" t="s">
        <v>533</v>
      </c>
      <c r="G241" s="159" t="str">
        <f>'Маппинг со стандартами'!E294</f>
        <v>Не выполняется</v>
      </c>
      <c r="H241" s="139">
        <v>0</v>
      </c>
      <c r="I241" s="159">
        <f>'Маппинг со стандартами'!G294</f>
        <v>0</v>
      </c>
      <c r="J241" s="159">
        <f>'Маппинг со стандартами'!O294</f>
        <v>0</v>
      </c>
    </row>
  </sheetData>
  <mergeCells count="131">
    <mergeCell ref="E195:E200"/>
    <mergeCell ref="E203:E207"/>
    <mergeCell ref="A217:B241"/>
    <mergeCell ref="C217:C226"/>
    <mergeCell ref="D218:D222"/>
    <mergeCell ref="E218:E222"/>
    <mergeCell ref="D224:D226"/>
    <mergeCell ref="E224:E226"/>
    <mergeCell ref="A160:A216"/>
    <mergeCell ref="C227:C236"/>
    <mergeCell ref="D227:D229"/>
    <mergeCell ref="E227:E229"/>
    <mergeCell ref="D232:D236"/>
    <mergeCell ref="E232:E236"/>
    <mergeCell ref="C237:C241"/>
    <mergeCell ref="D237:D238"/>
    <mergeCell ref="E237:E238"/>
    <mergeCell ref="D239:D240"/>
    <mergeCell ref="E239:E240"/>
    <mergeCell ref="D187:D191"/>
    <mergeCell ref="E187:E191"/>
    <mergeCell ref="C193:C194"/>
    <mergeCell ref="B195:B216"/>
    <mergeCell ref="C195:C207"/>
    <mergeCell ref="D195:D200"/>
    <mergeCell ref="C208:C216"/>
    <mergeCell ref="D210:D216"/>
    <mergeCell ref="E210:E216"/>
    <mergeCell ref="B143:B159"/>
    <mergeCell ref="C143:C147"/>
    <mergeCell ref="D143:D145"/>
    <mergeCell ref="E143:E145"/>
    <mergeCell ref="C148:C159"/>
    <mergeCell ref="D149:D153"/>
    <mergeCell ref="E149:E153"/>
    <mergeCell ref="D154:D159"/>
    <mergeCell ref="E154:E159"/>
    <mergeCell ref="D201:D202"/>
    <mergeCell ref="E201:E202"/>
    <mergeCell ref="D203:D207"/>
    <mergeCell ref="B160:B194"/>
    <mergeCell ref="C160:C179"/>
    <mergeCell ref="D160:D168"/>
    <mergeCell ref="E160:E168"/>
    <mergeCell ref="D171:D178"/>
    <mergeCell ref="E171:E178"/>
    <mergeCell ref="C180:C192"/>
    <mergeCell ref="D180:D186"/>
    <mergeCell ref="E180:E186"/>
    <mergeCell ref="B117:B142"/>
    <mergeCell ref="C117:C127"/>
    <mergeCell ref="D117:D118"/>
    <mergeCell ref="E117:E118"/>
    <mergeCell ref="D119:D120"/>
    <mergeCell ref="E119:E120"/>
    <mergeCell ref="E132:E135"/>
    <mergeCell ref="D136:D137"/>
    <mergeCell ref="E136:E137"/>
    <mergeCell ref="C139:C142"/>
    <mergeCell ref="D139:D140"/>
    <mergeCell ref="E139:E140"/>
    <mergeCell ref="D141:D142"/>
    <mergeCell ref="E141:E142"/>
    <mergeCell ref="D121:D122"/>
    <mergeCell ref="E121:E122"/>
    <mergeCell ref="D124:D127"/>
    <mergeCell ref="E124:E127"/>
    <mergeCell ref="C128:C138"/>
    <mergeCell ref="D128:D129"/>
    <mergeCell ref="E128:E129"/>
    <mergeCell ref="D130:D131"/>
    <mergeCell ref="E130:E131"/>
    <mergeCell ref="D132:D135"/>
    <mergeCell ref="D94:D96"/>
    <mergeCell ref="E94:E96"/>
    <mergeCell ref="C97:C99"/>
    <mergeCell ref="D97:D98"/>
    <mergeCell ref="E97:E98"/>
    <mergeCell ref="B100:B116"/>
    <mergeCell ref="C100:C106"/>
    <mergeCell ref="D100:D102"/>
    <mergeCell ref="E100:E102"/>
    <mergeCell ref="C107:C116"/>
    <mergeCell ref="D107:D111"/>
    <mergeCell ref="E107:E111"/>
    <mergeCell ref="D112:D116"/>
    <mergeCell ref="E112:E116"/>
    <mergeCell ref="D87:D88"/>
    <mergeCell ref="E87:E88"/>
    <mergeCell ref="D89:D90"/>
    <mergeCell ref="E89:E90"/>
    <mergeCell ref="D91:D92"/>
    <mergeCell ref="E91:E92"/>
    <mergeCell ref="E67:E69"/>
    <mergeCell ref="A70:A159"/>
    <mergeCell ref="B70:B99"/>
    <mergeCell ref="C70:C78"/>
    <mergeCell ref="D71:D77"/>
    <mergeCell ref="E71:E77"/>
    <mergeCell ref="C79:C82"/>
    <mergeCell ref="C83:C96"/>
    <mergeCell ref="D83:D85"/>
    <mergeCell ref="E83:E85"/>
    <mergeCell ref="B34:B69"/>
    <mergeCell ref="C34:C50"/>
    <mergeCell ref="D34:D38"/>
    <mergeCell ref="E34:E38"/>
    <mergeCell ref="D39:D50"/>
    <mergeCell ref="E39:E50"/>
    <mergeCell ref="C51:C69"/>
    <mergeCell ref="D51:D66"/>
    <mergeCell ref="A2:A69"/>
    <mergeCell ref="B2:B12"/>
    <mergeCell ref="C2:C6"/>
    <mergeCell ref="C7:C12"/>
    <mergeCell ref="D8:D9"/>
    <mergeCell ref="E8:E9"/>
    <mergeCell ref="B13:B33"/>
    <mergeCell ref="C13:C23"/>
    <mergeCell ref="D14:D18"/>
    <mergeCell ref="E14:E18"/>
    <mergeCell ref="E51:E66"/>
    <mergeCell ref="D67:D69"/>
    <mergeCell ref="D20:D21"/>
    <mergeCell ref="E20:E21"/>
    <mergeCell ref="C24:C28"/>
    <mergeCell ref="D26:D27"/>
    <mergeCell ref="E26:E27"/>
    <mergeCell ref="C29:C33"/>
    <mergeCell ref="D31:D32"/>
    <mergeCell ref="E31:E3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eta_data xmlns="7aa221e3-2679-4b7f-8501-9ead081fcbbd" xsi:nil="true"/>
  </documentManagement>
</p:properties>
</file>

<file path=customXml/item2.xml>��< ? x m l   v e r s i o n = " 1 . 0 "   e n c o d i n g = " u t f - 1 6 " ? > < D a t a M a s h u p   x m l n s = " h t t p : / / s c h e m a s . m i c r o s o f t . c o m / D a t a M a s h u p " > A A A A A E w E A A B Q S w M E F A A C A A g A K I N c W t 3 p 5 O + l A A A A 9 w A A A B I A H A B D b 2 5 m a W c v U G F j a 2 F n Z S 5 4 b W w g o h g A K K A U A A A A A A A A A A A A A A A A A A A A A A A A A A A A h Y 8 9 D o I w A I W v Q r r T F h g E U s r g K o n R a F y b U q E R i u m P 5 W 4 O H s k r i F H U z f F 9 7 x v e u 1 9 v p B z 7 L r g I b e S g C h B B D A K h + F B L 1 R T A 2 W O Y g p K S N e M n 1 o h g k p X J R 1 M X o L X 2 n C P k v Y c + g Y N u U I x x h A 7 V a s t b 0 T P w k e V / O Z T K W K a 4 A J T s X 2 N o D K M k g 1 G 6 y C A m a K a k k u p r x N P g Z / s D y d J 1 1 m l B t Q s 3 O 4 L m S N D 7 B H 0 A U E s D B B Q A A g A I A C i D 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g 1 x a r M E A K 0 U B A A A p A g A A E w A c A E Z v c m 1 1 b G F z L 1 N l Y 3 R p b 2 4 x L m 0 g o h g A K K A U A A A A A A A A A A A A A A A A A A A A A A A A A A A A n V D L S s N A F N 0 H 8 g / D u E l g D G 2 t L i x Z S N M u X C j S b M S 4 i O m o g 8 m M Z K b a U g r W j Q t / o C u / Q U Q x P t r + w s 0 f O T G K D y i I A 8 O 9 9 9 z X u U f S S D H B U a e 0 1 Y Z p m I Y 8 D l P a R U s Y b m C e X 8 A s H 8 M 0 v 4 Y n B C + Q 5 e P 8 E s E U Z n D 3 j u V j B P c 6 e o U H j d 5 q m y G r Z m P k o p g q 0 0 D 6 w a T o 0 o O u d E k G z z r X l G e O J 6 J e Q r m y 2 i y m T l N w p Q N p 4 d Z 6 s B v y L u 1 7 T J 4 E m y 0 / 8 D r b g b f R D r 4 z K g Y t c 3 o e / J e m o / o K 2 2 T P o z F L m K K p i x u Y o K a I e w m X b p 2 g F o 9 E l / E j d 2 2 1 U q k S t N M T i n b U I K b u l + t s C U 7 3 b V K e q l W b w O P H m u K X l P T 1 G c w L U f z w Q P f 4 a c j l o U i T c p s / O K X S + i 0 T G Q 5 x m a 9 q X k r X I E X 7 a k T Q J 1 5 b g K 8 s w O s / 8 J F t G o z / h X f j D V B L A Q I t A B Q A A g A I A C i D X F r d 6 e T v p Q A A A P c A A A A S A A A A A A A A A A A A A A A A A A A A A A B D b 2 5 m a W c v U G F j a 2 F n Z S 5 4 b W x Q S w E C L Q A U A A I A C A A o g 1 x a D 8 r p q 6 Q A A A D p A A A A E w A A A A A A A A A A A A A A A A D x A A A A W 0 N v b n R l b n R f V H l w Z X N d L n h t b F B L A Q I t A B Q A A g A I A C i D X F q s w Q A r R Q E A A C k C A A A T A A A A A A A A A A A A A A A A A O I 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N A A A A A A A A x 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N 2 Q z N j l l Z C 1 i M 2 N k L T R l Z G Y t Y T U 3 Y i 1 h Z T d i N D k 0 N D d i O T A i I C 8 + P E V u d H J 5 I F R 5 c G U 9 I k J 1 Z m Z l c k 5 l e H R S Z W Z y Z X N o I i B W Y W x 1 Z T 0 i b D E i I C 8 + P E V u d H J 5 I F R 5 c G U 9 I l J l c 3 V s d F R 5 c G U i I F Z h b H V l P S J z V G F i b G U i I C 8 + P E V u d H J 5 I F R 5 c G U 9 I k 5 h b W V V c G R h d G V k Q W Z 0 Z X J G a W x s I i B W Y W x 1 Z T 0 i b D A i I C 8 + P E V u d H J 5 I F R 5 c G U 9 I k Z p b G x U Y X J n Z X Q i I F Z h b H V l P S J z 0 J 7 Q v 9 G A 0 L 7 R g d C 9 0 Y v Q u V / Q u 9 C 4 0 Y H R g l / Q v d C + 0 L L R i 9 C 5 X 9 G B X 9 C 0 0 L 7 Q v N C 1 0 L 3 Q s N C 8 0 L h f X z I 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0 N v b H V t b k N v d W 5 0 J n F 1 b 3 Q 7 O j Q s J n F 1 b 3 Q 7 S 2 V 5 Q 2 9 s d W 1 u T m F t Z X M m c X V v d D s 6 W 1 0 s J n F 1 b 3 Q 7 Q 2 9 s d W 1 u S W R l b n R p d G l l c y Z x d W 9 0 O z p b J n F 1 b 3 Q 7 U 2 V j d G l v b j E v 0 J 7 Q v 9 G A 0 L 7 R g d C 9 0 Y v Q u S D Q u 9 C 4 0 Y H R g i D Q v d C + 0 L L R i 9 C 5 I N G B I N C 0 0 L 7 Q v N C 1 0 L 3 Q s N C 8 0 L g g K D I p L 0 F 1 d G 9 S Z W 1 v d m V k Q 2 9 s d W 1 u c z E u e 0 N v b H V t b j E s M H 0 m c X V v d D s s J n F 1 b 3 Q 7 U 2 V j d G l v b j E v 0 J 7 Q v 9 G A 0 L 7 R g d C 9 0 Y v Q u S D Q u 9 C 4 0 Y H R g i D Q v d C + 0 L L R i 9 C 5 I N G B I N C 0 0 L 7 Q v N C 1 0 L 3 Q s N C 8 0 L g g K D I p L 0 F 1 d G 9 S Z W 1 v d m V k Q 2 9 s d W 1 u c z E u e 0 N v b H V t b j I s M X 0 m c X V v d D s s J n F 1 b 3 Q 7 U 2 V j d G l v b j E v 0 J 7 Q v 9 G A 0 L 7 R g d C 9 0 Y v Q u S D Q u 9 C 4 0 Y H R g i D Q v d C + 0 L L R i 9 C 5 I N G B I N C 0 0 L 7 Q v N C 1 0 L 3 Q s N C 8 0 L g g K D I p L 0 F 1 d G 9 S Z W 1 v d m V k Q 2 9 s d W 1 u c z E u e 0 N v b H V t b j M s M n 0 m c X V v d D s s J n F 1 b 3 Q 7 U 2 V j d G l v b j E v 0 J 7 Q v 9 G A 0 L 7 R g d C 9 0 Y v Q u S D Q u 9 C 4 0 Y H R g i D Q v d C + 0 L L R i 9 C 5 I N G B I N C 0 0 L 7 Q v N C 1 0 L 3 Q s N C 8 0 L g g K D I p L 0 F 1 d G 9 S Z W 1 v d m V k Q 2 9 s d W 1 u c z E 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1 L T A y L T I 3 V D E z O j Q y O j I 4 L j c 2 N T c 2 M D J a I i A v P j x F b n R y e S B U e X B l P S J G a W x s R X J y b 3 J D b 3 V u d C I g V m F s d W U 9 I m w w I i A v P j x F b n R y e S B U e X B l P S J G a W x s R X J y b 3 J D b 2 R l I i B W Y W x 1 Z T 0 i c 1 V u a 2 5 v d 2 4 i I C 8 + P E V u d H J 5 I F R 5 c G U 9 I k Z p b G x D b 3 V u d C I g V m F s d W U 9 I m w 0 M S I g L z 4 8 R W 5 0 c n k g V H l w Z T 0 i Q W R k Z W R U b 0 R h d G F N b 2 R l b C I g V m F s d W U 9 I m w w I i A v P j w v U 3 R h Y m x l R W 5 0 c m l l c z 4 8 L 0 l 0 Z W 0 + P E l 0 Z W 0 + P E l 0 Z W 1 M b 2 N h d G l v b j 4 8 S X R l b V R 5 c G U + R m 9 y b X V s Y T w v S X R l b V R 5 c G U + P E l 0 Z W 1 Q Y X R o P l N l Y 3 R p b 2 4 x L y V E M C U 5 R S V E M C V C R i V E M S U 4 M C V E M C V C R S V E M S U 4 M S V E M C V C R C V E M S U 4 Q i V E M C V C O S U y M C V E M C V C Q i V E M C V C O C V E M S U 4 M S V E M S U 4 M i U y M C V E M C V C R C V E M C V C R S V E M C V C M i V E M S U 4 Q i V E M C V C O S U y M C V E M S U 4 M S U y M C V E M C V C N C V E M C V C R S V E M C V C Q y V E M C V C N S V E M C V C R C V E M C V C M C V E M C V C Q y V E M C V C O C U y M C g y K S 8 l R D A l O T g l R D E l O D E l R D E l O D I l R D A l Q k U l R D E l O D c l R D A l Q k Q l R D A l Q j g l R D A l Q k E 8 L 0 l 0 Z W 1 Q Y X R o P j w v S X R l b U x v Y 2 F 0 a W 9 u P j x T d G F i b G V F b n R y a W V z I C 8 + P C 9 J d G V t P j x J d G V t P j x J d G V t T G 9 j Y X R p b 2 4 + P E l 0 Z W 1 U e X B l P k Z v c m 1 1 b G E 8 L 0 l 0 Z W 1 U e X B l P j x J d G V t U G F 0 a D 5 T Z W N 0 a W 9 u M S 8 l R D A l O U U l R D A l Q k Y l R D E l O D A l R D A l Q k U l R D E l O D E l R D A l Q k Q l R D E l O E I l R D A l Q j k l M j A l R D A l Q k I l R D A l Q j g l R D E l O D E l R D E l O D I l M j A l R D A l Q k Q l R D A l Q k U l R D A l Q j I l R D E l O E I l R D A l Q j k l M j A l R D E l O D E l M j A l R D A l Q j Q l R D A l Q k U l R D A l Q k M l R D A l Q j U l R D A l Q k Q l R D A l Q j A l R D A l Q k M l R D A l Q j g l M j A o M i k 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I g 5 4 y M c 4 k p C j J Q g Y U c P t d Y A A A A A A g A A A A A A E G Y A A A A B A A A g A A A A e w 8 3 d q a e r O / Q O h E p U y X B 6 v J H J O z y D c h l H f T U M R W E d l 0 A A A A A D o A A A A A C A A A g A A A A i b G M x P t A 9 Q q c x 7 8 U I u j f e p b o o B 5 n 3 T C A k X M F 5 j M 2 7 C 1 Q A A A A l 3 X g e l w E G 9 R L 7 C 8 i B a s 9 P P o 7 C a u c W i + i 9 L J o J m Z q r E s o W c V U 6 S E 3 g z k / O c g 8 + Z 8 8 7 c N B k b y f q S y Z S e i J 3 u W R U a u 7 B r 7 t U B l A j 2 b b w Z Y i g q 9 A A A A A s M e r a y r s 5 u k R S I Z m o B w 1 g / U Y 0 4 P Z G I 7 m 0 q z X T G C p V q 2 0 D X 8 9 v h Y Q F u a a u c Y R p b r o h M g A J L u W 7 8 3 H f + m V k m 3 u W A = = < / 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3" ma:contentTypeDescription="Создание документа." ma:contentTypeScope="" ma:versionID="2c0b967ad34bbc7280160eedba1ebf65">
  <xsd:schema xmlns:xsd="http://www.w3.org/2001/XMLSchema" xmlns:xs="http://www.w3.org/2001/XMLSchema" xmlns:p="http://schemas.microsoft.com/office/2006/metadata/properties" xmlns:ns2="761b51ea-73c7-430a-8a38-0ce42770504b" xmlns:ns3="7aa221e3-2679-4b7f-8501-9ead081fcbbd" targetNamespace="http://schemas.microsoft.com/office/2006/metadata/properties" ma:root="true" ma:fieldsID="31711765d5ae13ef6aa18ca09936d202" ns2:_="" ns3:_="">
    <xsd:import namespace="761b51ea-73c7-430a-8a38-0ce42770504b"/>
    <xsd:import namespace="7aa221e3-2679-4b7f-8501-9ead081fcbbd"/>
    <xsd:element name="properties">
      <xsd:complexType>
        <xsd:sequence>
          <xsd:element name="documentManagement">
            <xsd:complexType>
              <xsd:all>
                <xsd:element ref="ns2:SharedWithUsers" minOccurs="0"/>
                <xsd:element ref="ns2:SharedWithDetails" minOccurs="0"/>
                <xsd:element ref="ns3:meta_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a221e3-2679-4b7f-8501-9ead081fcbbd" elementFormDefault="qualified">
    <xsd:import namespace="http://schemas.microsoft.com/office/2006/documentManagement/types"/>
    <xsd:import namespace="http://schemas.microsoft.com/office/infopath/2007/PartnerControls"/>
    <xsd:element name="meta_data" ma:index="10" nillable="true" ma:displayName="meta_data" ma:internalName="meta_data">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112758-BB96-4875-A396-BB1ACDB6BE8D}">
  <ds:schemaRefs>
    <ds:schemaRef ds:uri="http://schemas.microsoft.com/office/infopath/2007/PartnerControls"/>
    <ds:schemaRef ds:uri="http://www.w3.org/XML/1998/namespace"/>
    <ds:schemaRef ds:uri="http://schemas.microsoft.com/office/2006/documentManagement/types"/>
    <ds:schemaRef ds:uri="http://purl.org/dc/elements/1.1/"/>
    <ds:schemaRef ds:uri="761b51ea-73c7-430a-8a38-0ce42770504b"/>
    <ds:schemaRef ds:uri="http://schemas.microsoft.com/office/2006/metadata/properties"/>
    <ds:schemaRef ds:uri="http://schemas.openxmlformats.org/package/2006/metadata/core-properties"/>
    <ds:schemaRef ds:uri="7aa221e3-2679-4b7f-8501-9ead081fcbbd"/>
    <ds:schemaRef ds:uri="http://purl.org/dc/dcmitype/"/>
    <ds:schemaRef ds:uri="http://purl.org/dc/terms/"/>
  </ds:schemaRefs>
</ds:datastoreItem>
</file>

<file path=customXml/itemProps2.xml><?xml version="1.0" encoding="utf-8"?>
<ds:datastoreItem xmlns:ds="http://schemas.openxmlformats.org/officeDocument/2006/customXml" ds:itemID="{178CD57D-0057-4D40-9288-B058CE626555}">
  <ds:schemaRefs>
    <ds:schemaRef ds:uri="http://schemas.microsoft.com/DataMashup"/>
  </ds:schemaRefs>
</ds:datastoreItem>
</file>

<file path=customXml/itemProps3.xml><?xml version="1.0" encoding="utf-8"?>
<ds:datastoreItem xmlns:ds="http://schemas.openxmlformats.org/officeDocument/2006/customXml" ds:itemID="{6BE6C974-3AB1-41CF-8397-618F0A43992C}">
  <ds:schemaRefs>
    <ds:schemaRef ds:uri="http://schemas.microsoft.com/sharepoint/v3/contenttype/forms"/>
  </ds:schemaRefs>
</ds:datastoreItem>
</file>

<file path=customXml/itemProps4.xml><?xml version="1.0" encoding="utf-8"?>
<ds:datastoreItem xmlns:ds="http://schemas.openxmlformats.org/officeDocument/2006/customXml" ds:itemID="{2B92752C-0476-45EC-ABF0-CAB85A95A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b51ea-73c7-430a-8a38-0ce42770504b"/>
    <ds:schemaRef ds:uri="7aa221e3-2679-4b7f-8501-9ead081fcb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Маппинг со стандартами</vt:lpstr>
      <vt:lpstr>Heatmap</vt:lpstr>
      <vt:lpstr>Пирамида зрелости</vt:lpstr>
      <vt:lpstr>Карта DAF</vt:lpstr>
      <vt:lpstr>miniRoadmap</vt:lpstr>
      <vt:lpstr>Документы для процессов DSO</vt:lpstr>
      <vt:lpstr>Расчет FTE DSO</vt:lpstr>
      <vt:lpstr>Расчет FTE AppSec</vt:lpstr>
      <vt:lpstr>PT TableTop</vt:lpstr>
      <vt:lpstr>SAMM_mapping</vt:lpstr>
      <vt:lpstr>DSOMM_mapping</vt:lpstr>
      <vt:lpstr>old. Кирилламида</vt:lpstr>
      <vt:lpstr>Условные обозначения</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Конопак Антон</dc:creator>
  <cp:keywords/>
  <dc:description/>
  <cp:lastModifiedBy>Карманов Владимир В.</cp:lastModifiedBy>
  <cp:revision/>
  <dcterms:created xsi:type="dcterms:W3CDTF">2023-02-21T08:03:34Z</dcterms:created>
  <dcterms:modified xsi:type="dcterms:W3CDTF">2025-07-07T22:08:23Z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