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ЭтаКнига" defaultThemeVersion="164011"/>
  <mc:AlternateContent xmlns:mc="http://schemas.openxmlformats.org/markup-compatibility/2006">
    <mc:Choice Requires="x15">
      <x15ac:absPath xmlns:x15ac="http://schemas.microsoft.com/office/spreadsheetml/2010/11/ac" url="C:\Users\vv.karmanov\Documents\DSO tools [edu]\METHODOLOGY\DAF\скрипт даф\"/>
    </mc:Choice>
  </mc:AlternateContent>
  <bookViews>
    <workbookView xWindow="0" yWindow="0" windowWidth="28800" windowHeight="13580" tabRatio="950"/>
  </bookViews>
  <sheets>
    <sheet name="Общее, домены, поддомены" sheetId="49" r:id="rId1"/>
    <sheet name="Результаты аудита" sheetId="4" r:id="rId2"/>
    <sheet name="Практики" sheetId="21" r:id="rId3"/>
    <sheet name="Кирилламида" sheetId="19" r:id="rId4"/>
    <sheet name="Карта DAF" sheetId="13" r:id="rId5"/>
    <sheet name="miniRoadmap" sheetId="29" r:id="rId6"/>
    <sheet name="Документы для процессов DSO" sheetId="26" r:id="rId7"/>
    <sheet name="FTE DevSecOps" sheetId="30" r:id="rId8"/>
    <sheet name="FTE AppSec" sheetId="34" r:id="rId9"/>
    <sheet name="PT TableTop_mapping" sheetId="37" r:id="rId10"/>
    <sheet name="SAMM_mapping" sheetId="43" r:id="rId11"/>
    <sheet name="DSOMM_mapping" sheetId="47" r:id="rId12"/>
    <sheet name="ГОСТ56939_mapping" sheetId="50" r:id="rId13"/>
    <sheet name="old. Кирилламида" sheetId="15" state="hidden" r:id="rId14"/>
    <sheet name="Условные обозначения" sheetId="3" state="hidden" r:id="rId15"/>
  </sheets>
  <definedNames>
    <definedName name="_Hlk170302268" localSheetId="6">'Документы для процессов DSO'!#REF!</definedName>
    <definedName name="_xlnm._FilterDatabase" localSheetId="2" hidden="1">Практики!$I$1:$I$412</definedName>
    <definedName name="Неверно">#REF!</definedName>
    <definedName name="П_Неверно">#REF!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I2" i="50" l="1"/>
  <c r="F415" i="50"/>
  <c r="F414" i="50"/>
  <c r="F413" i="50"/>
  <c r="F412" i="50"/>
  <c r="F411" i="50"/>
  <c r="F410" i="50"/>
  <c r="F409" i="50"/>
  <c r="F408" i="50"/>
  <c r="F407" i="50"/>
  <c r="F406" i="50"/>
  <c r="F405" i="50"/>
  <c r="F404" i="50"/>
  <c r="F403" i="50"/>
  <c r="F402" i="50"/>
  <c r="F401" i="50"/>
  <c r="F400" i="50"/>
  <c r="F399" i="50"/>
  <c r="F345" i="50"/>
  <c r="F334" i="50"/>
  <c r="F333" i="50"/>
  <c r="F332" i="50"/>
  <c r="F331" i="50"/>
  <c r="F330" i="50"/>
  <c r="F329" i="50"/>
  <c r="F328" i="50"/>
  <c r="F327" i="50"/>
  <c r="F325" i="50"/>
  <c r="F312" i="50"/>
  <c r="F309" i="50"/>
  <c r="F308" i="50"/>
  <c r="F297" i="50"/>
  <c r="F296" i="50"/>
  <c r="F295" i="50"/>
  <c r="F294" i="50"/>
  <c r="F293" i="50"/>
  <c r="F292" i="50"/>
  <c r="F291" i="50"/>
  <c r="F289" i="50"/>
  <c r="F277" i="50"/>
  <c r="F276" i="50"/>
  <c r="F275" i="50"/>
  <c r="F274" i="50"/>
  <c r="F273" i="50"/>
  <c r="F272" i="50"/>
  <c r="F271" i="50"/>
  <c r="F270" i="50"/>
  <c r="F269" i="50"/>
  <c r="F268" i="50"/>
  <c r="F267" i="50"/>
  <c r="F266" i="50"/>
  <c r="F265" i="50"/>
  <c r="F264" i="50"/>
  <c r="F263" i="50"/>
  <c r="F255" i="50"/>
  <c r="F254" i="50"/>
  <c r="F253" i="50"/>
  <c r="F252" i="50"/>
  <c r="F251" i="50"/>
  <c r="F250" i="50"/>
  <c r="F249" i="50"/>
  <c r="F248" i="50"/>
  <c r="F247" i="50"/>
  <c r="F246" i="50"/>
  <c r="F245" i="50"/>
  <c r="F236" i="50"/>
  <c r="F235" i="50"/>
  <c r="F234" i="50"/>
  <c r="F233" i="50"/>
  <c r="F232" i="50"/>
  <c r="F219" i="50"/>
  <c r="F218" i="50"/>
  <c r="F217" i="50"/>
  <c r="F215" i="50"/>
  <c r="F214" i="50"/>
  <c r="F213" i="50"/>
  <c r="F212" i="50"/>
  <c r="F210" i="50"/>
  <c r="F209" i="50"/>
  <c r="F207" i="50"/>
  <c r="F185" i="50"/>
  <c r="F183" i="50"/>
  <c r="F182" i="50"/>
  <c r="F181" i="50"/>
  <c r="F180" i="50"/>
  <c r="F179" i="50"/>
  <c r="F178" i="50"/>
  <c r="F177" i="50"/>
  <c r="F176" i="50"/>
  <c r="F175" i="50"/>
  <c r="F174" i="50"/>
  <c r="F173" i="50"/>
  <c r="F172" i="50"/>
  <c r="F171" i="50"/>
  <c r="F170" i="50"/>
  <c r="F169" i="50"/>
  <c r="F154" i="50"/>
  <c r="F152" i="50"/>
  <c r="F151" i="50"/>
  <c r="F150" i="50"/>
  <c r="F149" i="50"/>
  <c r="F148" i="50"/>
  <c r="F110" i="50"/>
  <c r="F107" i="50"/>
  <c r="F106" i="50"/>
  <c r="F105" i="50"/>
  <c r="F91" i="50"/>
  <c r="F80" i="50"/>
  <c r="F79" i="50"/>
  <c r="F78" i="50"/>
  <c r="F76" i="50"/>
  <c r="F75" i="50"/>
  <c r="F74" i="50"/>
  <c r="F62" i="50"/>
  <c r="F47" i="50"/>
  <c r="F46" i="50"/>
  <c r="F44" i="50"/>
  <c r="F33" i="50"/>
  <c r="F32" i="50"/>
  <c r="F29" i="50"/>
  <c r="F28" i="50"/>
  <c r="F27" i="50"/>
  <c r="F11" i="50"/>
  <c r="F10" i="50"/>
  <c r="H2" i="50" s="1"/>
  <c r="H257" i="47"/>
  <c r="H256" i="47"/>
  <c r="H253" i="47"/>
  <c r="H250" i="47"/>
  <c r="H248" i="47"/>
  <c r="H247" i="47"/>
  <c r="H246" i="47"/>
  <c r="H245" i="47"/>
  <c r="H244" i="47"/>
  <c r="H243" i="47"/>
  <c r="H242" i="47"/>
  <c r="H241" i="47"/>
  <c r="H240" i="47"/>
  <c r="H238" i="47"/>
  <c r="H237" i="47"/>
  <c r="H236" i="47"/>
  <c r="H235" i="47"/>
  <c r="H229" i="47"/>
  <c r="H228" i="47"/>
  <c r="H223" i="47"/>
  <c r="H222" i="47"/>
  <c r="H221" i="47"/>
  <c r="H219" i="47"/>
  <c r="H218" i="47"/>
  <c r="H216" i="47"/>
  <c r="H215" i="47"/>
  <c r="H214" i="47"/>
  <c r="H213" i="47"/>
  <c r="H212" i="47"/>
  <c r="H211" i="47"/>
  <c r="H210" i="47"/>
  <c r="H209" i="47"/>
  <c r="H208" i="47"/>
  <c r="H207" i="47"/>
  <c r="H201" i="47"/>
  <c r="H200" i="47"/>
  <c r="H198" i="47"/>
  <c r="H197" i="47"/>
  <c r="H196" i="47"/>
  <c r="H193" i="47"/>
  <c r="H192" i="47"/>
  <c r="H191" i="47"/>
  <c r="H190" i="47"/>
  <c r="H189" i="47"/>
  <c r="H188" i="47"/>
  <c r="H187" i="47"/>
  <c r="H186" i="47"/>
  <c r="H184" i="47"/>
  <c r="H183" i="47"/>
  <c r="H182" i="47"/>
  <c r="H178" i="47"/>
  <c r="H175" i="47"/>
  <c r="H174" i="47"/>
  <c r="H173" i="47"/>
  <c r="H172" i="47"/>
  <c r="H171" i="47"/>
  <c r="H170" i="47"/>
  <c r="H169" i="47"/>
  <c r="H168" i="47"/>
  <c r="H167" i="47"/>
  <c r="H166" i="47"/>
  <c r="H165" i="47"/>
  <c r="H164" i="47"/>
  <c r="H163" i="47"/>
  <c r="H162" i="47"/>
  <c r="H148" i="47"/>
  <c r="H147" i="47"/>
  <c r="H146" i="47"/>
  <c r="H145" i="47"/>
  <c r="H143" i="47"/>
  <c r="H142" i="47"/>
  <c r="H141" i="47"/>
  <c r="H136" i="47"/>
  <c r="H135" i="47"/>
  <c r="H134" i="47"/>
  <c r="H124" i="47"/>
  <c r="H119" i="47"/>
  <c r="H118" i="47"/>
  <c r="H115" i="47"/>
  <c r="H114" i="47"/>
  <c r="H113" i="47"/>
  <c r="H112" i="47"/>
  <c r="H108" i="47"/>
  <c r="H97" i="47"/>
  <c r="H96" i="47"/>
  <c r="H93" i="47"/>
  <c r="H91" i="47"/>
  <c r="H88" i="47"/>
  <c r="H87" i="47"/>
  <c r="H86" i="47"/>
  <c r="H85" i="47"/>
  <c r="H84" i="47"/>
  <c r="H83" i="47"/>
  <c r="H82" i="47"/>
  <c r="H81" i="47"/>
  <c r="H80" i="47"/>
  <c r="H79" i="47"/>
  <c r="H78" i="47"/>
  <c r="H77" i="47"/>
  <c r="H76" i="47"/>
  <c r="H75" i="47"/>
  <c r="H74" i="47"/>
  <c r="H73" i="47"/>
  <c r="H72" i="47"/>
  <c r="H69" i="47"/>
  <c r="H67" i="47"/>
  <c r="H66" i="47"/>
  <c r="H65" i="47"/>
  <c r="H64" i="47"/>
  <c r="H58" i="47"/>
  <c r="H56" i="47"/>
  <c r="H55" i="47"/>
  <c r="H54" i="47"/>
  <c r="H53" i="47"/>
  <c r="H49" i="47"/>
  <c r="H48" i="47"/>
  <c r="H45" i="47"/>
  <c r="H42" i="47"/>
  <c r="H41" i="47"/>
  <c r="H40" i="47"/>
  <c r="H39" i="47"/>
  <c r="H38" i="47"/>
  <c r="H21" i="47"/>
  <c r="H20" i="47"/>
  <c r="H19" i="47"/>
  <c r="H18" i="47"/>
  <c r="H16" i="47"/>
  <c r="H15" i="47"/>
  <c r="H14" i="47"/>
  <c r="H13" i="47"/>
  <c r="H12" i="47"/>
  <c r="H11" i="47"/>
  <c r="H7" i="47"/>
  <c r="H6" i="47"/>
  <c r="H5" i="47"/>
  <c r="H4" i="47"/>
  <c r="H178" i="43"/>
  <c r="H177" i="43"/>
  <c r="H176" i="43"/>
  <c r="H175" i="43"/>
  <c r="H174" i="43"/>
  <c r="H173" i="43"/>
  <c r="H172" i="43"/>
  <c r="H167" i="43"/>
  <c r="H166" i="43"/>
  <c r="H165" i="43"/>
  <c r="H164" i="43"/>
  <c r="H162" i="43"/>
  <c r="H161" i="43"/>
  <c r="H160" i="43"/>
  <c r="H159" i="43"/>
  <c r="H158" i="43"/>
  <c r="H157" i="43"/>
  <c r="H156" i="43"/>
  <c r="H153" i="43"/>
  <c r="H150" i="43"/>
  <c r="H149" i="43"/>
  <c r="H144" i="43"/>
  <c r="H143" i="43"/>
  <c r="H142" i="43"/>
  <c r="H141" i="43"/>
  <c r="H140" i="43"/>
  <c r="H139" i="43"/>
  <c r="H138" i="43"/>
  <c r="H137" i="43"/>
  <c r="H136" i="43"/>
  <c r="H135" i="43"/>
  <c r="H134" i="43"/>
  <c r="H133" i="43"/>
  <c r="H132" i="43"/>
  <c r="H131" i="43"/>
  <c r="H130" i="43"/>
  <c r="H129" i="43"/>
  <c r="H128" i="43"/>
  <c r="H127" i="43"/>
  <c r="H126" i="43"/>
  <c r="H125" i="43"/>
  <c r="H124" i="43"/>
  <c r="H123" i="43"/>
  <c r="H120" i="43"/>
  <c r="H119" i="43"/>
  <c r="H118" i="43"/>
  <c r="H116" i="43"/>
  <c r="H115" i="43"/>
  <c r="H113" i="43"/>
  <c r="H112" i="43"/>
  <c r="H105" i="43"/>
  <c r="H99" i="43"/>
  <c r="H98" i="43"/>
  <c r="H97" i="43"/>
  <c r="H96" i="43"/>
  <c r="H95" i="43"/>
  <c r="H94" i="43"/>
  <c r="H93" i="43"/>
  <c r="H90" i="43"/>
  <c r="H89" i="43"/>
  <c r="H88" i="43"/>
  <c r="H87" i="43"/>
  <c r="H86" i="43"/>
  <c r="H85" i="43"/>
  <c r="H84" i="43"/>
  <c r="H83" i="43"/>
  <c r="H81" i="43"/>
  <c r="H80" i="43"/>
  <c r="H77" i="43"/>
  <c r="H76" i="43"/>
  <c r="H75" i="43"/>
  <c r="H74" i="43"/>
  <c r="H73" i="43"/>
  <c r="H72" i="43"/>
  <c r="H71" i="43"/>
  <c r="H70" i="43"/>
  <c r="H69" i="43"/>
  <c r="H68" i="43"/>
  <c r="H67" i="43"/>
  <c r="H66" i="43"/>
  <c r="H65" i="43"/>
  <c r="H64" i="43"/>
  <c r="H63" i="43"/>
  <c r="H62" i="43"/>
  <c r="H61" i="43"/>
  <c r="H57" i="43"/>
  <c r="H56" i="43"/>
  <c r="H55" i="43"/>
  <c r="H53" i="43"/>
  <c r="H47" i="43"/>
  <c r="H46" i="43"/>
  <c r="H45" i="43"/>
  <c r="H44" i="43"/>
  <c r="H43" i="43"/>
  <c r="H41" i="43"/>
  <c r="H40" i="43"/>
  <c r="H39" i="43"/>
  <c r="H38" i="43"/>
  <c r="H36" i="43"/>
  <c r="H35" i="43"/>
  <c r="H34" i="43"/>
  <c r="H31" i="43"/>
  <c r="H30" i="43"/>
  <c r="H29" i="43"/>
  <c r="H28" i="43"/>
  <c r="H27" i="43"/>
  <c r="H26" i="43"/>
  <c r="H25" i="43"/>
  <c r="H24" i="43"/>
  <c r="H23" i="43"/>
  <c r="H22" i="43"/>
  <c r="H21" i="43"/>
  <c r="H20" i="43"/>
  <c r="H19" i="43"/>
  <c r="H14" i="43"/>
  <c r="H13" i="43"/>
  <c r="H12" i="43"/>
  <c r="H10" i="43"/>
  <c r="H9" i="43"/>
  <c r="H8" i="43"/>
  <c r="H7" i="43"/>
  <c r="H6" i="43"/>
  <c r="H5" i="43"/>
  <c r="H4" i="43"/>
  <c r="J238" i="37"/>
  <c r="J237" i="37"/>
  <c r="J236" i="37"/>
  <c r="J235" i="37"/>
  <c r="J234" i="37"/>
  <c r="J233" i="37"/>
  <c r="J232" i="37"/>
  <c r="J231" i="37"/>
  <c r="J230" i="37"/>
  <c r="J229" i="37"/>
  <c r="J227" i="37"/>
  <c r="J226" i="37"/>
  <c r="J225" i="37"/>
  <c r="J224" i="37"/>
  <c r="J223" i="37"/>
  <c r="J222" i="37"/>
  <c r="J221" i="37"/>
  <c r="J219" i="37"/>
  <c r="J218" i="37"/>
  <c r="J217" i="37"/>
  <c r="J216" i="37"/>
  <c r="J215" i="37"/>
  <c r="J214" i="37"/>
  <c r="J213" i="37"/>
  <c r="J212" i="37"/>
  <c r="J211" i="37"/>
  <c r="J210" i="37"/>
  <c r="J209" i="37"/>
  <c r="J208" i="37"/>
  <c r="J207" i="37"/>
  <c r="J205" i="37"/>
  <c r="J204" i="37"/>
  <c r="J203" i="37"/>
  <c r="J202" i="37"/>
  <c r="J201" i="37"/>
  <c r="J200" i="37"/>
  <c r="J199" i="37"/>
  <c r="J198" i="37"/>
  <c r="J197" i="37"/>
  <c r="J196" i="37"/>
  <c r="J195" i="37"/>
  <c r="J194" i="37"/>
  <c r="J193" i="37"/>
  <c r="J192" i="37"/>
  <c r="J191" i="37"/>
  <c r="J189" i="37"/>
  <c r="J188" i="37"/>
  <c r="J187" i="37"/>
  <c r="J186" i="37"/>
  <c r="J185" i="37"/>
  <c r="J184" i="37"/>
  <c r="J183" i="37"/>
  <c r="J182" i="37"/>
  <c r="J181" i="37"/>
  <c r="J180" i="37"/>
  <c r="J179" i="37"/>
  <c r="J178" i="37"/>
  <c r="J177" i="37"/>
  <c r="J175" i="37"/>
  <c r="J174" i="37"/>
  <c r="J173" i="37"/>
  <c r="J172" i="37"/>
  <c r="J171" i="37"/>
  <c r="J170" i="37"/>
  <c r="J169" i="37"/>
  <c r="J168" i="37"/>
  <c r="J166" i="37"/>
  <c r="J165" i="37"/>
  <c r="J164" i="37"/>
  <c r="J163" i="37"/>
  <c r="J162" i="37"/>
  <c r="J161" i="37"/>
  <c r="J160" i="37"/>
  <c r="J159" i="37"/>
  <c r="J158" i="37"/>
  <c r="J157" i="37"/>
  <c r="J156" i="37"/>
  <c r="J155" i="37"/>
  <c r="J154" i="37"/>
  <c r="J153" i="37"/>
  <c r="J152" i="37"/>
  <c r="J151" i="37"/>
  <c r="J150" i="37"/>
  <c r="J149" i="37"/>
  <c r="J148" i="37"/>
  <c r="J147" i="37"/>
  <c r="J146" i="37"/>
  <c r="J145" i="37"/>
  <c r="J143" i="37"/>
  <c r="J142" i="37"/>
  <c r="J141" i="37"/>
  <c r="J140" i="37"/>
  <c r="J139" i="37"/>
  <c r="J138" i="37"/>
  <c r="J137" i="37"/>
  <c r="J135" i="37"/>
  <c r="J134" i="37"/>
  <c r="J133" i="37"/>
  <c r="J132" i="37"/>
  <c r="J131" i="37"/>
  <c r="J130" i="37"/>
  <c r="J129" i="37"/>
  <c r="J128" i="37"/>
  <c r="J127" i="37"/>
  <c r="J126" i="37"/>
  <c r="J125" i="37"/>
  <c r="J124" i="37"/>
  <c r="J123" i="37"/>
  <c r="J121" i="37"/>
  <c r="J120" i="37"/>
  <c r="J119" i="37"/>
  <c r="J118" i="37"/>
  <c r="J117" i="37"/>
  <c r="J116" i="37"/>
  <c r="J115" i="37"/>
  <c r="J114" i="37"/>
  <c r="J113" i="37"/>
  <c r="J112" i="37"/>
  <c r="J111" i="37"/>
  <c r="J110" i="37"/>
  <c r="J109" i="37"/>
  <c r="J108" i="37"/>
  <c r="J107" i="37"/>
  <c r="J106" i="37"/>
  <c r="J104" i="37"/>
  <c r="J102" i="37"/>
  <c r="J101" i="37"/>
  <c r="J100" i="37"/>
  <c r="J98" i="37"/>
  <c r="J97" i="37"/>
  <c r="J96" i="37"/>
  <c r="J95" i="37"/>
  <c r="J94" i="37"/>
  <c r="J93" i="37"/>
  <c r="J92" i="37"/>
  <c r="J91" i="37"/>
  <c r="J90" i="37"/>
  <c r="J89" i="37"/>
  <c r="J88" i="37"/>
  <c r="J87" i="37"/>
  <c r="J86" i="37"/>
  <c r="J85" i="37"/>
  <c r="J84" i="37"/>
  <c r="J83" i="37"/>
  <c r="J82" i="37"/>
  <c r="J81" i="37"/>
  <c r="J80" i="37"/>
  <c r="J79" i="37"/>
  <c r="J77" i="37"/>
  <c r="J76" i="37"/>
  <c r="J75" i="37"/>
  <c r="J74" i="37"/>
  <c r="J73" i="37"/>
  <c r="J72" i="37"/>
  <c r="J71" i="37"/>
  <c r="J69" i="37"/>
  <c r="J68" i="37"/>
  <c r="J67" i="37"/>
  <c r="J66" i="37"/>
  <c r="J65" i="37"/>
  <c r="J64" i="37"/>
  <c r="J63" i="37"/>
  <c r="J62" i="37"/>
  <c r="J61" i="37"/>
  <c r="J60" i="37"/>
  <c r="J59" i="37"/>
  <c r="J58" i="37"/>
  <c r="J57" i="37"/>
  <c r="J56" i="37"/>
  <c r="J55" i="37"/>
  <c r="J54" i="37"/>
  <c r="J53" i="37"/>
  <c r="J52" i="37"/>
  <c r="J51" i="37"/>
  <c r="J50" i="37"/>
  <c r="J49" i="37"/>
  <c r="J48" i="37"/>
  <c r="J47" i="37"/>
  <c r="J46" i="37"/>
  <c r="J45" i="37"/>
  <c r="J44" i="37"/>
  <c r="J43" i="37"/>
  <c r="J42" i="37"/>
  <c r="J41" i="37"/>
  <c r="J40" i="37"/>
  <c r="J39" i="37"/>
  <c r="J38" i="37"/>
  <c r="J37" i="37"/>
  <c r="J36" i="37"/>
  <c r="J35" i="37"/>
  <c r="J34" i="37"/>
  <c r="J33" i="37"/>
  <c r="J32" i="37"/>
  <c r="J31" i="37"/>
  <c r="J30" i="37"/>
  <c r="J28" i="37"/>
  <c r="J27" i="37"/>
  <c r="J26" i="37"/>
  <c r="J25" i="37"/>
  <c r="J24" i="37"/>
  <c r="J23" i="37"/>
  <c r="J22" i="37"/>
  <c r="J21" i="37"/>
  <c r="J20" i="37"/>
  <c r="J19" i="37"/>
  <c r="J18" i="37"/>
  <c r="J17" i="37"/>
  <c r="J16" i="37"/>
  <c r="J15" i="37"/>
  <c r="J14" i="37"/>
  <c r="J13" i="37"/>
  <c r="J12" i="37"/>
  <c r="J10" i="37"/>
  <c r="J9" i="37"/>
  <c r="J8" i="37"/>
  <c r="B3" i="21"/>
  <c r="G3" i="21"/>
  <c r="G4" i="21"/>
  <c r="G9" i="21"/>
  <c r="G11" i="21"/>
  <c r="G14" i="21"/>
  <c r="B16" i="21"/>
  <c r="G16" i="21"/>
  <c r="G17" i="21"/>
  <c r="G22" i="21"/>
  <c r="G24" i="21"/>
  <c r="G26" i="21"/>
  <c r="B32" i="21"/>
  <c r="G32" i="21"/>
  <c r="G33" i="21"/>
  <c r="G35" i="21"/>
  <c r="B36" i="21"/>
  <c r="G36" i="21"/>
  <c r="G37" i="21"/>
  <c r="G39" i="21"/>
  <c r="G41" i="21"/>
  <c r="G43" i="21"/>
  <c r="B44" i="21"/>
  <c r="G44" i="21"/>
  <c r="G45" i="21"/>
  <c r="G49" i="21"/>
  <c r="G50" i="21"/>
  <c r="G53" i="21"/>
  <c r="B54" i="21"/>
  <c r="G54" i="21"/>
  <c r="G55" i="21"/>
  <c r="G62" i="21"/>
  <c r="G68" i="21"/>
  <c r="G72" i="21"/>
  <c r="B75" i="21"/>
  <c r="G75" i="21"/>
  <c r="G76" i="21"/>
  <c r="G81" i="21"/>
  <c r="G87" i="21"/>
  <c r="G93" i="21"/>
  <c r="B94" i="21"/>
  <c r="G94" i="21"/>
  <c r="G95" i="21"/>
  <c r="G100" i="21"/>
  <c r="G102" i="21"/>
  <c r="G103" i="21"/>
  <c r="B106" i="21"/>
  <c r="G106" i="21"/>
  <c r="G107" i="21"/>
  <c r="G109" i="21"/>
  <c r="G113" i="21"/>
  <c r="G118" i="21"/>
  <c r="B119" i="21"/>
  <c r="G119" i="21"/>
  <c r="G120" i="21"/>
  <c r="G122" i="21"/>
  <c r="G126" i="21"/>
  <c r="G129" i="21"/>
  <c r="B130" i="21"/>
  <c r="G130" i="21"/>
  <c r="G131" i="21"/>
  <c r="G134" i="21"/>
  <c r="G139" i="21"/>
  <c r="G143" i="21"/>
  <c r="B144" i="21"/>
  <c r="G144" i="21"/>
  <c r="G145" i="21"/>
  <c r="G148" i="21"/>
  <c r="G151" i="21"/>
  <c r="G152" i="21"/>
  <c r="B154" i="21"/>
  <c r="G154" i="21"/>
  <c r="G155" i="21"/>
  <c r="G159" i="21"/>
  <c r="G162" i="21"/>
  <c r="G165" i="21"/>
  <c r="B166" i="21"/>
  <c r="G166" i="21"/>
  <c r="G167" i="21"/>
  <c r="G169" i="21"/>
  <c r="B172" i="21"/>
  <c r="G172" i="21"/>
  <c r="G173" i="21"/>
  <c r="G175" i="21"/>
  <c r="G179" i="21"/>
  <c r="G183" i="21"/>
  <c r="B186" i="21"/>
  <c r="G186" i="21"/>
  <c r="G187" i="21"/>
  <c r="G190" i="21"/>
  <c r="G191" i="21"/>
  <c r="B192" i="21"/>
  <c r="G192" i="21"/>
  <c r="G193" i="21"/>
  <c r="G194" i="21"/>
  <c r="G196" i="21"/>
  <c r="B197" i="21"/>
  <c r="G197" i="21"/>
  <c r="G198" i="21"/>
  <c r="G200" i="21"/>
  <c r="G203" i="21"/>
  <c r="G207" i="21"/>
  <c r="H197" i="21" s="1"/>
  <c r="B209" i="21"/>
  <c r="G209" i="21"/>
  <c r="G210" i="21"/>
  <c r="G211" i="21"/>
  <c r="B214" i="21"/>
  <c r="G214" i="21"/>
  <c r="G215" i="21"/>
  <c r="G217" i="21"/>
  <c r="G219" i="21"/>
  <c r="G222" i="21"/>
  <c r="B225" i="21"/>
  <c r="G225" i="21"/>
  <c r="G226" i="21"/>
  <c r="G229" i="21"/>
  <c r="G230" i="21"/>
  <c r="G231" i="21"/>
  <c r="B233" i="21"/>
  <c r="G233" i="21"/>
  <c r="G234" i="21"/>
  <c r="G237" i="21"/>
  <c r="G241" i="21"/>
  <c r="G245" i="21"/>
  <c r="B248" i="21"/>
  <c r="G248" i="21"/>
  <c r="G249" i="21"/>
  <c r="G254" i="21"/>
  <c r="G256" i="21"/>
  <c r="G257" i="21"/>
  <c r="B258" i="21"/>
  <c r="G258" i="21"/>
  <c r="G259" i="21"/>
  <c r="G261" i="21"/>
  <c r="G263" i="21"/>
  <c r="B264" i="21"/>
  <c r="G264" i="21"/>
  <c r="G265" i="21"/>
  <c r="G266" i="21"/>
  <c r="G267" i="21"/>
  <c r="B268" i="21"/>
  <c r="G268" i="21"/>
  <c r="G269" i="21"/>
  <c r="G271" i="21"/>
  <c r="G274" i="21"/>
  <c r="G278" i="21"/>
  <c r="B280" i="21"/>
  <c r="G280" i="21"/>
  <c r="G281" i="21"/>
  <c r="G282" i="21"/>
  <c r="B285" i="21"/>
  <c r="G285" i="21"/>
  <c r="G286" i="21"/>
  <c r="G288" i="21"/>
  <c r="G292" i="21"/>
  <c r="G294" i="21"/>
  <c r="B295" i="21"/>
  <c r="G295" i="21"/>
  <c r="G296" i="21"/>
  <c r="G297" i="21"/>
  <c r="G299" i="21"/>
  <c r="G302" i="21"/>
  <c r="B306" i="21"/>
  <c r="G306" i="21"/>
  <c r="G307" i="21"/>
  <c r="G310" i="21"/>
  <c r="G313" i="21"/>
  <c r="G316" i="21"/>
  <c r="B317" i="21"/>
  <c r="G317" i="21"/>
  <c r="G318" i="21"/>
  <c r="G320" i="21"/>
  <c r="G323" i="21"/>
  <c r="G326" i="21"/>
  <c r="B327" i="21"/>
  <c r="G327" i="21"/>
  <c r="G328" i="21"/>
  <c r="G329" i="21"/>
  <c r="G330" i="21"/>
  <c r="G331" i="21"/>
  <c r="B332" i="21"/>
  <c r="G332" i="21"/>
  <c r="G333" i="21"/>
  <c r="G335" i="21"/>
  <c r="G336" i="21"/>
  <c r="G338" i="21"/>
  <c r="B339" i="21"/>
  <c r="G339" i="21"/>
  <c r="G340" i="21"/>
  <c r="G342" i="21"/>
  <c r="G344" i="21"/>
  <c r="G347" i="21"/>
  <c r="B350" i="21"/>
  <c r="G350" i="21"/>
  <c r="G351" i="21"/>
  <c r="G352" i="21"/>
  <c r="G354" i="21"/>
  <c r="G357" i="21"/>
  <c r="B358" i="21"/>
  <c r="G358" i="21"/>
  <c r="G359" i="21"/>
  <c r="G361" i="21"/>
  <c r="G362" i="21"/>
  <c r="G365" i="21"/>
  <c r="B368" i="21"/>
  <c r="G368" i="21"/>
  <c r="G369" i="21"/>
  <c r="G371" i="21"/>
  <c r="C372" i="21"/>
  <c r="B373" i="21"/>
  <c r="G373" i="21"/>
  <c r="G374" i="21"/>
  <c r="G376" i="21"/>
  <c r="G379" i="21"/>
  <c r="B382" i="21"/>
  <c r="G382" i="21"/>
  <c r="G383" i="21"/>
  <c r="G384" i="21"/>
  <c r="G386" i="21"/>
  <c r="G390" i="21"/>
  <c r="B394" i="21"/>
  <c r="G394" i="21"/>
  <c r="G395" i="21"/>
  <c r="G397" i="21"/>
  <c r="G401" i="21"/>
  <c r="H154" i="21" l="1"/>
  <c r="H166" i="21"/>
  <c r="H54" i="21"/>
  <c r="H3" i="21"/>
  <c r="H268" i="21"/>
  <c r="H317" i="21"/>
  <c r="H209" i="21"/>
  <c r="J2" i="50"/>
  <c r="H350" i="21"/>
  <c r="H119" i="21"/>
  <c r="H44" i="21"/>
  <c r="H172" i="21"/>
  <c r="H368" i="21"/>
  <c r="H306" i="21"/>
  <c r="H144" i="21"/>
  <c r="H280" i="21"/>
  <c r="H192" i="21"/>
  <c r="H16" i="21"/>
  <c r="H373" i="21"/>
  <c r="H94" i="21"/>
  <c r="H75" i="21"/>
  <c r="H382" i="21"/>
  <c r="H32" i="21"/>
  <c r="H327" i="21"/>
  <c r="H106" i="21"/>
  <c r="H285" i="21"/>
  <c r="H332" i="21"/>
  <c r="H394" i="21"/>
  <c r="H339" i="21"/>
  <c r="H358" i="21"/>
  <c r="H295" i="21"/>
  <c r="H186" i="21"/>
  <c r="H130" i="21"/>
  <c r="H36" i="21"/>
  <c r="H258" i="21"/>
  <c r="H214" i="21"/>
  <c r="H233" i="21"/>
  <c r="H225" i="21"/>
  <c r="H248" i="21"/>
  <c r="H264" i="21"/>
  <c r="E44" i="50"/>
  <c r="E33" i="50"/>
  <c r="E415" i="50"/>
  <c r="E414" i="50"/>
  <c r="E413" i="50"/>
  <c r="E412" i="50"/>
  <c r="E411" i="50"/>
  <c r="E410" i="50"/>
  <c r="E409" i="50"/>
  <c r="E408" i="50"/>
  <c r="E407" i="50"/>
  <c r="E406" i="50"/>
  <c r="E405" i="50"/>
  <c r="E404" i="50"/>
  <c r="E403" i="50"/>
  <c r="E402" i="50"/>
  <c r="E401" i="50"/>
  <c r="E400" i="50"/>
  <c r="E399" i="50"/>
  <c r="E345" i="50"/>
  <c r="E334" i="50"/>
  <c r="E333" i="50"/>
  <c r="E332" i="50"/>
  <c r="E331" i="50"/>
  <c r="E330" i="50"/>
  <c r="E329" i="50"/>
  <c r="E328" i="50"/>
  <c r="E327" i="50"/>
  <c r="E325" i="50"/>
  <c r="E312" i="50"/>
  <c r="E309" i="50"/>
  <c r="E308" i="50"/>
  <c r="E297" i="50"/>
  <c r="E296" i="50"/>
  <c r="E295" i="50"/>
  <c r="E294" i="50"/>
  <c r="E293" i="50"/>
  <c r="E292" i="50"/>
  <c r="E291" i="50"/>
  <c r="E289" i="50"/>
  <c r="E277" i="50"/>
  <c r="E276" i="50"/>
  <c r="E275" i="50"/>
  <c r="E274" i="50"/>
  <c r="E273" i="50"/>
  <c r="E272" i="50"/>
  <c r="E271" i="50"/>
  <c r="E270" i="50"/>
  <c r="E269" i="50"/>
  <c r="E268" i="50"/>
  <c r="E267" i="50"/>
  <c r="E266" i="50"/>
  <c r="E265" i="50"/>
  <c r="E264" i="50"/>
  <c r="E263" i="50"/>
  <c r="E255" i="50"/>
  <c r="E254" i="50"/>
  <c r="E253" i="50"/>
  <c r="E252" i="50"/>
  <c r="E251" i="50"/>
  <c r="E250" i="50"/>
  <c r="E249" i="50"/>
  <c r="E248" i="50"/>
  <c r="E247" i="50"/>
  <c r="E246" i="50"/>
  <c r="E245" i="50"/>
  <c r="E236" i="50"/>
  <c r="E235" i="50"/>
  <c r="E234" i="50"/>
  <c r="E233" i="50"/>
  <c r="E232" i="50"/>
  <c r="E219" i="50"/>
  <c r="E218" i="50"/>
  <c r="E217" i="50"/>
  <c r="E215" i="50"/>
  <c r="E214" i="50"/>
  <c r="E213" i="50"/>
  <c r="E212" i="50"/>
  <c r="E210" i="50"/>
  <c r="E209" i="50"/>
  <c r="E207" i="50"/>
  <c r="E185" i="50"/>
  <c r="E183" i="50"/>
  <c r="E182" i="50"/>
  <c r="E181" i="50"/>
  <c r="E180" i="50"/>
  <c r="E179" i="50"/>
  <c r="E178" i="50"/>
  <c r="E177" i="50"/>
  <c r="E176" i="50"/>
  <c r="E175" i="50"/>
  <c r="E174" i="50"/>
  <c r="E173" i="50"/>
  <c r="E172" i="50"/>
  <c r="E171" i="50"/>
  <c r="E170" i="50"/>
  <c r="E169" i="50"/>
  <c r="E154" i="50"/>
  <c r="E152" i="50"/>
  <c r="E151" i="50"/>
  <c r="E150" i="50"/>
  <c r="E149" i="50"/>
  <c r="E148" i="50"/>
  <c r="E110" i="50"/>
  <c r="E107" i="50"/>
  <c r="E106" i="50"/>
  <c r="E105" i="50"/>
  <c r="E91" i="50"/>
  <c r="E80" i="50"/>
  <c r="E79" i="50"/>
  <c r="E78" i="50"/>
  <c r="E76" i="50"/>
  <c r="E75" i="50"/>
  <c r="E74" i="50"/>
  <c r="E62" i="50"/>
  <c r="E47" i="50"/>
  <c r="E46" i="50"/>
  <c r="E32" i="50"/>
  <c r="E29" i="50"/>
  <c r="E28" i="50"/>
  <c r="E27" i="50"/>
  <c r="E11" i="50"/>
  <c r="E10" i="50"/>
  <c r="L2" i="47"/>
  <c r="D11" i="50"/>
  <c r="D10" i="50"/>
  <c r="D345" i="50"/>
  <c r="D80" i="50"/>
  <c r="D312" i="50"/>
  <c r="D277" i="50"/>
  <c r="D185" i="50"/>
  <c r="D181" i="50"/>
  <c r="D154" i="50"/>
  <c r="D76" i="50"/>
  <c r="D44" i="50"/>
  <c r="D91" i="50"/>
  <c r="D107" i="50"/>
  <c r="D47" i="50"/>
  <c r="D46" i="50"/>
  <c r="D110" i="50"/>
  <c r="D106" i="50"/>
  <c r="D105" i="50"/>
  <c r="D33" i="50"/>
  <c r="D32" i="50"/>
  <c r="D29" i="50"/>
  <c r="D28" i="50"/>
  <c r="D27" i="50"/>
  <c r="D62" i="50"/>
  <c r="D415" i="50"/>
  <c r="D183" i="50"/>
  <c r="D180" i="50"/>
  <c r="D179" i="50"/>
  <c r="D178" i="50"/>
  <c r="D177" i="50"/>
  <c r="D176" i="50"/>
  <c r="D175" i="50"/>
  <c r="D174" i="50"/>
  <c r="D414" i="50"/>
  <c r="D413" i="50"/>
  <c r="D412" i="50"/>
  <c r="D411" i="50"/>
  <c r="D410" i="50"/>
  <c r="D409" i="50"/>
  <c r="D408" i="50"/>
  <c r="D399" i="50"/>
  <c r="D334" i="50"/>
  <c r="D333" i="50"/>
  <c r="D332" i="50"/>
  <c r="D407" i="50"/>
  <c r="D406" i="50"/>
  <c r="D405" i="50"/>
  <c r="D404" i="50"/>
  <c r="D331" i="50"/>
  <c r="D247" i="50"/>
  <c r="D255" i="50"/>
  <c r="D254" i="50"/>
  <c r="D249" i="50"/>
  <c r="D308" i="50"/>
  <c r="D309" i="50"/>
  <c r="D325" i="50"/>
  <c r="D330" i="50"/>
  <c r="D329" i="50"/>
  <c r="D328" i="50"/>
  <c r="D327" i="50"/>
  <c r="D182" i="50"/>
  <c r="D173" i="50"/>
  <c r="D172" i="50"/>
  <c r="D171" i="50"/>
  <c r="D170" i="50"/>
  <c r="D169" i="50"/>
  <c r="D246" i="50"/>
  <c r="D251" i="50"/>
  <c r="D250" i="50"/>
  <c r="D276" i="50" l="1"/>
  <c r="D275" i="50"/>
  <c r="D79" i="50"/>
  <c r="D403" i="50"/>
  <c r="D267" i="50"/>
  <c r="D271" i="50"/>
  <c r="D274" i="50"/>
  <c r="D270" i="50"/>
  <c r="D264" i="50"/>
  <c r="D269" i="50"/>
  <c r="D400" i="50"/>
  <c r="D273" i="50"/>
  <c r="D272" i="50"/>
  <c r="D268" i="50"/>
  <c r="D402" i="50"/>
  <c r="D401" i="50"/>
  <c r="D149" i="50"/>
  <c r="D152" i="50"/>
  <c r="D148" i="50"/>
  <c r="D151" i="50"/>
  <c r="D150" i="50"/>
  <c r="D297" i="50"/>
  <c r="D296" i="50"/>
  <c r="D289" i="50"/>
  <c r="D295" i="50"/>
  <c r="D293" i="50"/>
  <c r="D292" i="50"/>
  <c r="D294" i="50"/>
  <c r="D291" i="50"/>
  <c r="D214" i="50"/>
  <c r="D210" i="50"/>
  <c r="D213" i="50"/>
  <c r="D218" i="50"/>
  <c r="D236" i="50"/>
  <c r="D78" i="50"/>
  <c r="D75" i="50"/>
  <c r="D74" i="50"/>
  <c r="D235" i="50"/>
  <c r="D234" i="50"/>
  <c r="D233" i="50"/>
  <c r="D232" i="50"/>
  <c r="D212" i="50"/>
  <c r="D219" i="50"/>
  <c r="D217" i="50"/>
  <c r="D207" i="50"/>
  <c r="D245" i="50"/>
  <c r="D253" i="50"/>
  <c r="D252" i="50"/>
  <c r="D248" i="50"/>
  <c r="D266" i="50"/>
  <c r="D209" i="50"/>
  <c r="D215" i="50"/>
  <c r="D265" i="50"/>
  <c r="D263" i="50"/>
  <c r="G6" i="43" l="1"/>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46" i="19"/>
  <c r="H6" i="30" l="1"/>
  <c r="H5" i="30"/>
  <c r="B42" i="29" l="1"/>
  <c r="B41" i="29"/>
  <c r="B40" i="29"/>
  <c r="B39" i="29"/>
  <c r="B38" i="29"/>
  <c r="B37" i="29"/>
  <c r="B36" i="29"/>
  <c r="B35" i="29"/>
  <c r="B34" i="29"/>
  <c r="B33" i="29"/>
  <c r="B32" i="29"/>
  <c r="B31" i="29"/>
  <c r="B30" i="29"/>
  <c r="B29" i="29"/>
  <c r="B28" i="29"/>
  <c r="B27" i="29"/>
  <c r="B26" i="29"/>
  <c r="B25" i="29"/>
  <c r="B24" i="29"/>
  <c r="B23" i="29"/>
  <c r="B22" i="29"/>
  <c r="B21" i="29"/>
  <c r="B18" i="29"/>
  <c r="B17" i="29"/>
  <c r="B16" i="29"/>
  <c r="B15" i="29"/>
  <c r="B14" i="29"/>
  <c r="B13" i="29"/>
  <c r="B12" i="29"/>
  <c r="B11" i="29"/>
  <c r="B10" i="29"/>
  <c r="B9" i="29"/>
  <c r="B8" i="29"/>
  <c r="B7" i="29"/>
  <c r="B6" i="29"/>
  <c r="B5" i="29"/>
  <c r="B4" i="29"/>
  <c r="B3" i="29"/>
  <c r="B20" i="29"/>
  <c r="B19" i="29"/>
  <c r="I154" i="37" l="1"/>
  <c r="I153" i="37"/>
  <c r="I152" i="37"/>
  <c r="I109" i="37"/>
  <c r="I108" i="37"/>
  <c r="I107" i="37"/>
  <c r="I39" i="37"/>
  <c r="G155" i="37"/>
  <c r="G154" i="37"/>
  <c r="G153" i="37"/>
  <c r="G152" i="37"/>
  <c r="G110" i="37"/>
  <c r="G109" i="37"/>
  <c r="G108" i="37"/>
  <c r="G107" i="37"/>
  <c r="G97" i="43" l="1"/>
  <c r="F47" i="19" l="1"/>
  <c r="H46" i="19"/>
  <c r="E57" i="19"/>
  <c r="F57" i="19" l="1" a="1"/>
  <c r="F57" i="19" s="1"/>
  <c r="I156" i="37"/>
  <c r="G47" i="19"/>
  <c r="K4" i="4"/>
  <c r="I110" i="37"/>
  <c r="I155" i="37"/>
  <c r="H123" i="30"/>
  <c r="H122" i="30"/>
  <c r="H121" i="30"/>
  <c r="H115" i="30"/>
  <c r="H114" i="30"/>
  <c r="H113" i="30"/>
  <c r="H108" i="30"/>
  <c r="H107" i="30"/>
  <c r="H106" i="30"/>
  <c r="H105" i="30"/>
  <c r="H104" i="30"/>
  <c r="H103" i="30"/>
  <c r="H101" i="30"/>
  <c r="H100" i="30"/>
  <c r="H99" i="30"/>
  <c r="H93" i="30"/>
  <c r="H92" i="30"/>
  <c r="H91" i="30"/>
  <c r="H90" i="30"/>
  <c r="H89" i="30"/>
  <c r="H88" i="30"/>
  <c r="H87" i="30"/>
  <c r="H85" i="30"/>
  <c r="H84" i="30"/>
  <c r="H78" i="30"/>
  <c r="H77" i="30"/>
  <c r="H76" i="30"/>
  <c r="H75" i="30"/>
  <c r="H74" i="30"/>
  <c r="H73" i="30"/>
  <c r="H72" i="30"/>
  <c r="H66" i="30"/>
  <c r="H65" i="30"/>
  <c r="H64" i="30"/>
  <c r="H63" i="30"/>
  <c r="H61" i="30"/>
  <c r="H60" i="30"/>
  <c r="H59" i="30"/>
  <c r="H53" i="30"/>
  <c r="H52" i="30"/>
  <c r="H51" i="30"/>
  <c r="H50" i="30"/>
  <c r="H49" i="30"/>
  <c r="H47" i="30"/>
  <c r="H46" i="30"/>
  <c r="H45" i="30"/>
  <c r="H44" i="30"/>
  <c r="H38" i="30"/>
  <c r="H37" i="30"/>
  <c r="H36" i="30"/>
  <c r="H35" i="30"/>
  <c r="H34" i="30"/>
  <c r="H33" i="30"/>
  <c r="H31" i="30"/>
  <c r="H30" i="30"/>
  <c r="H29" i="30"/>
  <c r="H23" i="30"/>
  <c r="H22" i="30"/>
  <c r="H21" i="30"/>
  <c r="H20" i="30"/>
  <c r="H18" i="30"/>
  <c r="H17" i="30"/>
  <c r="H16" i="30"/>
  <c r="H15" i="30"/>
  <c r="K14" i="30"/>
  <c r="H13" i="30"/>
  <c r="H12" i="30"/>
  <c r="H11" i="30"/>
  <c r="H10" i="30"/>
  <c r="H9" i="30"/>
  <c r="H8" i="30"/>
  <c r="K7" i="30"/>
  <c r="K9" i="30" s="1"/>
  <c r="K11" i="30" s="1"/>
  <c r="H67" i="30" l="1"/>
  <c r="H79" i="30"/>
  <c r="H81" i="30" s="1"/>
  <c r="H94" i="30"/>
  <c r="H95" i="30" s="1"/>
  <c r="H54" i="30"/>
  <c r="H55" i="30" s="1"/>
  <c r="H109" i="30"/>
  <c r="H111" i="30" s="1"/>
  <c r="H24" i="30"/>
  <c r="H26" i="30" s="1"/>
  <c r="H39" i="30"/>
  <c r="H40" i="30" s="1"/>
  <c r="H116" i="30"/>
  <c r="H117" i="30" s="1"/>
  <c r="H124" i="30"/>
  <c r="H125" i="30" s="1"/>
  <c r="H69" i="30"/>
  <c r="H68" i="30"/>
  <c r="H110" i="30"/>
  <c r="H80" i="30"/>
  <c r="H126" i="30" l="1"/>
  <c r="H25" i="30"/>
  <c r="H118" i="30"/>
  <c r="H41" i="30"/>
  <c r="H96" i="30"/>
  <c r="H56" i="30"/>
  <c r="K15" i="30" l="1"/>
  <c r="H51" i="19" l="1"/>
  <c r="F52" i="19"/>
  <c r="C53" i="19"/>
  <c r="G74" i="19"/>
  <c r="F74" i="19"/>
  <c r="H76" i="19" l="1"/>
  <c r="E85" i="19"/>
  <c r="F85" i="19"/>
  <c r="L33" i="4" l="1"/>
  <c r="G4" i="47"/>
  <c r="G5" i="47"/>
  <c r="G6" i="47"/>
  <c r="G7" i="47"/>
  <c r="G11" i="47"/>
  <c r="G12" i="47"/>
  <c r="G13" i="47"/>
  <c r="G14" i="47"/>
  <c r="G15" i="47"/>
  <c r="G16" i="47"/>
  <c r="G18" i="47"/>
  <c r="G19" i="47"/>
  <c r="G20" i="47"/>
  <c r="G21" i="47"/>
  <c r="G38" i="47"/>
  <c r="G39" i="47"/>
  <c r="G40" i="47"/>
  <c r="G41" i="47"/>
  <c r="G42" i="47"/>
  <c r="G45" i="47"/>
  <c r="G48" i="47"/>
  <c r="G49" i="47"/>
  <c r="G53" i="47"/>
  <c r="G54" i="47"/>
  <c r="G55" i="47"/>
  <c r="G56" i="47"/>
  <c r="G58" i="47"/>
  <c r="G64" i="47"/>
  <c r="G65" i="47"/>
  <c r="G66" i="47"/>
  <c r="G67" i="47"/>
  <c r="G69" i="47"/>
  <c r="G72" i="47"/>
  <c r="G73" i="47"/>
  <c r="G74" i="47"/>
  <c r="G75" i="47"/>
  <c r="G76" i="47"/>
  <c r="G77" i="47"/>
  <c r="G78" i="47"/>
  <c r="G79" i="47"/>
  <c r="G80" i="47"/>
  <c r="G81" i="47"/>
  <c r="G82" i="47"/>
  <c r="G83" i="47"/>
  <c r="G84" i="47"/>
  <c r="G85" i="47"/>
  <c r="G86" i="47"/>
  <c r="G87" i="47"/>
  <c r="G88" i="47"/>
  <c r="G91" i="47"/>
  <c r="G93" i="47"/>
  <c r="G96" i="47"/>
  <c r="G97" i="47"/>
  <c r="G108" i="47"/>
  <c r="G112" i="47"/>
  <c r="G113" i="47"/>
  <c r="G114" i="47"/>
  <c r="G115" i="47"/>
  <c r="G118" i="47"/>
  <c r="G119" i="47"/>
  <c r="G124" i="47"/>
  <c r="G134" i="47"/>
  <c r="G135" i="47"/>
  <c r="G136" i="47"/>
  <c r="G141" i="47"/>
  <c r="G142" i="47"/>
  <c r="G143" i="47"/>
  <c r="G145" i="47"/>
  <c r="G146" i="47"/>
  <c r="G147" i="47"/>
  <c r="G148" i="47"/>
  <c r="G162" i="47"/>
  <c r="G163" i="47"/>
  <c r="G164" i="47"/>
  <c r="G165" i="47"/>
  <c r="G166" i="47"/>
  <c r="G167" i="47"/>
  <c r="G168" i="47"/>
  <c r="G169" i="47"/>
  <c r="G170" i="47"/>
  <c r="G171" i="47"/>
  <c r="G172" i="47"/>
  <c r="G173" i="47"/>
  <c r="G174" i="47"/>
  <c r="G175" i="47"/>
  <c r="G178" i="47"/>
  <c r="G182" i="47"/>
  <c r="G183" i="47"/>
  <c r="G184" i="47"/>
  <c r="G186" i="47"/>
  <c r="G187" i="47"/>
  <c r="G188" i="47"/>
  <c r="G189" i="47"/>
  <c r="G190" i="47"/>
  <c r="G191" i="47"/>
  <c r="G192" i="47"/>
  <c r="G193" i="47"/>
  <c r="G196" i="47"/>
  <c r="G197" i="47"/>
  <c r="G198" i="47"/>
  <c r="G200" i="47"/>
  <c r="G201" i="47"/>
  <c r="G207" i="47"/>
  <c r="G208" i="47"/>
  <c r="G209" i="47"/>
  <c r="G210" i="47"/>
  <c r="G211" i="47"/>
  <c r="G212" i="47"/>
  <c r="G213" i="47"/>
  <c r="G214" i="47"/>
  <c r="G215" i="47"/>
  <c r="G216" i="47"/>
  <c r="G218" i="47"/>
  <c r="G219" i="47"/>
  <c r="G221" i="47"/>
  <c r="G222" i="47"/>
  <c r="G223" i="47"/>
  <c r="G228" i="47"/>
  <c r="G229" i="47"/>
  <c r="G235" i="47"/>
  <c r="G236" i="47"/>
  <c r="G237" i="47"/>
  <c r="G238" i="47"/>
  <c r="G240" i="47"/>
  <c r="G241" i="47"/>
  <c r="G242" i="47"/>
  <c r="G243" i="47"/>
  <c r="G244" i="47"/>
  <c r="G245" i="47"/>
  <c r="G246" i="47"/>
  <c r="G247" i="47"/>
  <c r="G248" i="47"/>
  <c r="G250" i="47"/>
  <c r="G253" i="47"/>
  <c r="G256" i="47"/>
  <c r="G257" i="47"/>
  <c r="F58" i="47"/>
  <c r="F66" i="47"/>
  <c r="F65" i="47"/>
  <c r="F198" i="47"/>
  <c r="F197" i="47"/>
  <c r="F196" i="47"/>
  <c r="F238" i="47"/>
  <c r="F235" i="47"/>
  <c r="F187" i="47"/>
  <c r="F257" i="47"/>
  <c r="F237" i="47"/>
  <c r="F189" i="47"/>
  <c r="F186" i="47"/>
  <c r="F236" i="47"/>
  <c r="F188" i="47"/>
  <c r="F207" i="47"/>
  <c r="F212" i="47"/>
  <c r="F211" i="47"/>
  <c r="F209" i="47"/>
  <c r="F40" i="47"/>
  <c r="F39" i="47"/>
  <c r="F56" i="47"/>
  <c r="F42" i="47"/>
  <c r="F54" i="47"/>
  <c r="F55" i="47"/>
  <c r="F53" i="47"/>
  <c r="F41" i="47"/>
  <c r="F38" i="47"/>
  <c r="F64" i="47"/>
  <c r="F67" i="47"/>
  <c r="F49" i="47"/>
  <c r="F69" i="47"/>
  <c r="F48" i="47"/>
  <c r="F45" i="47"/>
  <c r="F143" i="47"/>
  <c r="F148" i="47"/>
  <c r="F146" i="47"/>
  <c r="F136" i="47"/>
  <c r="F19" i="47"/>
  <c r="F256" i="47"/>
  <c r="F253" i="47"/>
  <c r="F201" i="47"/>
  <c r="F219" i="47"/>
  <c r="F223" i="47"/>
  <c r="F222" i="47"/>
  <c r="F221" i="47"/>
  <c r="F135" i="47"/>
  <c r="F142" i="47"/>
  <c r="F147" i="47"/>
  <c r="F119" i="47"/>
  <c r="F118" i="47"/>
  <c r="F191" i="47"/>
  <c r="F193" i="47"/>
  <c r="F174" i="47"/>
  <c r="F170" i="47"/>
  <c r="F164" i="47"/>
  <c r="F173" i="47"/>
  <c r="F169" i="47"/>
  <c r="F165" i="47"/>
  <c r="F168" i="47"/>
  <c r="F216" i="47"/>
  <c r="F215" i="47"/>
  <c r="F15" i="47"/>
  <c r="F14" i="47"/>
  <c r="F20" i="47"/>
  <c r="F218" i="47"/>
  <c r="F200" i="47"/>
  <c r="F210" i="47"/>
  <c r="F208" i="47"/>
  <c r="F178" i="47"/>
  <c r="F190" i="47"/>
  <c r="F192" i="47"/>
  <c r="F175" i="47"/>
  <c r="F167" i="47"/>
  <c r="F163" i="47"/>
  <c r="F172" i="47"/>
  <c r="F171" i="47"/>
  <c r="F166" i="47"/>
  <c r="F162" i="47"/>
  <c r="F214" i="47"/>
  <c r="F213" i="47"/>
  <c r="F184" i="47"/>
  <c r="F183" i="47"/>
  <c r="F182" i="47"/>
  <c r="F229" i="47"/>
  <c r="F250" i="47"/>
  <c r="F241" i="47"/>
  <c r="F240" i="47"/>
  <c r="F242" i="47"/>
  <c r="F248" i="47"/>
  <c r="F246" i="47"/>
  <c r="F244" i="47"/>
  <c r="F228" i="47"/>
  <c r="F243" i="47"/>
  <c r="F247" i="47"/>
  <c r="F245" i="47"/>
  <c r="F75" i="47"/>
  <c r="F115" i="47"/>
  <c r="F91" i="47"/>
  <c r="F97" i="47"/>
  <c r="F93" i="47"/>
  <c r="F96" i="47"/>
  <c r="F108" i="47"/>
  <c r="F86" i="47"/>
  <c r="F83" i="47"/>
  <c r="F78" i="47"/>
  <c r="F77" i="47"/>
  <c r="F5" i="47"/>
  <c r="F73" i="47"/>
  <c r="F113" i="47"/>
  <c r="F4" i="47"/>
  <c r="F81" i="47"/>
  <c r="F79" i="47"/>
  <c r="F74" i="47"/>
  <c r="F114" i="47"/>
  <c r="F16" i="47"/>
  <c r="F13" i="47"/>
  <c r="F12" i="47"/>
  <c r="F11" i="47"/>
  <c r="F84" i="47"/>
  <c r="F87" i="47"/>
  <c r="F7" i="47"/>
  <c r="F134" i="47"/>
  <c r="F141" i="47"/>
  <c r="F145" i="47"/>
  <c r="F82" i="47"/>
  <c r="F88" i="47"/>
  <c r="F80" i="47"/>
  <c r="F76" i="47"/>
  <c r="F85" i="47"/>
  <c r="F21" i="47"/>
  <c r="F72" i="47"/>
  <c r="F124" i="47"/>
  <c r="F112" i="47"/>
  <c r="F18" i="47"/>
  <c r="F6" i="47"/>
  <c r="K2" i="47" l="1"/>
  <c r="M2" i="47" s="1"/>
  <c r="G65" i="19" l="1"/>
  <c r="E58" i="19"/>
  <c r="G58" i="19"/>
  <c r="L2" i="43" l="1"/>
  <c r="I12" i="37"/>
  <c r="I15" i="37"/>
  <c r="I17" i="37"/>
  <c r="I18" i="37"/>
  <c r="I21" i="37"/>
  <c r="I22" i="37"/>
  <c r="I25" i="37"/>
  <c r="I27" i="37"/>
  <c r="I33" i="37"/>
  <c r="I34" i="37"/>
  <c r="I35" i="37"/>
  <c r="I38" i="37"/>
  <c r="I40" i="37"/>
  <c r="I41" i="37"/>
  <c r="I44" i="37"/>
  <c r="I45" i="37"/>
  <c r="I46" i="37"/>
  <c r="I47" i="37"/>
  <c r="I49" i="37"/>
  <c r="I51" i="37"/>
  <c r="I52" i="37"/>
  <c r="I53" i="37"/>
  <c r="I56" i="37"/>
  <c r="I57" i="37"/>
  <c r="I58" i="37"/>
  <c r="I59" i="37"/>
  <c r="I61" i="37"/>
  <c r="I62" i="37"/>
  <c r="I73" i="37"/>
  <c r="I74" i="37"/>
  <c r="I76" i="37"/>
  <c r="I77" i="37"/>
  <c r="I81" i="37"/>
  <c r="I82" i="37"/>
  <c r="I86" i="37"/>
  <c r="I88" i="37"/>
  <c r="I89" i="37"/>
  <c r="I90" i="37"/>
  <c r="I91" i="37"/>
  <c r="I92" i="37"/>
  <c r="I93" i="37"/>
  <c r="I95" i="37"/>
  <c r="I96" i="37"/>
  <c r="I98" i="37"/>
  <c r="I102" i="37"/>
  <c r="I104" i="37"/>
  <c r="I112" i="37"/>
  <c r="I118" i="37"/>
  <c r="I120" i="37"/>
  <c r="I121" i="37"/>
  <c r="I125" i="37"/>
  <c r="I127" i="37"/>
  <c r="I128" i="37"/>
  <c r="I132" i="37"/>
  <c r="I133" i="37"/>
  <c r="I134" i="37"/>
  <c r="I135" i="37"/>
  <c r="I138" i="37"/>
  <c r="I142" i="37"/>
  <c r="I143" i="37"/>
  <c r="I145" i="37"/>
  <c r="I158" i="37"/>
  <c r="I161" i="37"/>
  <c r="I163" i="37"/>
  <c r="I164" i="37"/>
  <c r="I165" i="37"/>
  <c r="I166" i="37"/>
  <c r="I168" i="37"/>
  <c r="I169" i="37"/>
  <c r="I171" i="37"/>
  <c r="I172" i="37"/>
  <c r="I180" i="37"/>
  <c r="I184" i="37"/>
  <c r="I185" i="37"/>
  <c r="I187" i="37"/>
  <c r="I189" i="37"/>
  <c r="I204" i="37"/>
  <c r="I211" i="37"/>
  <c r="I216" i="37"/>
  <c r="I219" i="37"/>
  <c r="I221" i="37"/>
  <c r="I222" i="37"/>
  <c r="I224" i="37"/>
  <c r="I233" i="37"/>
  <c r="I236" i="37"/>
  <c r="I237" i="37"/>
  <c r="I8" i="37"/>
  <c r="I9" i="37"/>
  <c r="I10" i="37"/>
  <c r="M2" i="37" l="1"/>
  <c r="G9" i="43" l="1"/>
  <c r="G167" i="43"/>
  <c r="G166" i="43"/>
  <c r="G165" i="43"/>
  <c r="G164" i="43"/>
  <c r="G162" i="43"/>
  <c r="G161" i="43"/>
  <c r="G160" i="43"/>
  <c r="G159" i="43"/>
  <c r="G158" i="43"/>
  <c r="G157" i="43"/>
  <c r="G156" i="43"/>
  <c r="G153" i="43"/>
  <c r="G150" i="43"/>
  <c r="G149" i="43"/>
  <c r="G144" i="43"/>
  <c r="G143" i="43"/>
  <c r="G142" i="43"/>
  <c r="G141" i="43"/>
  <c r="G140" i="43"/>
  <c r="G139" i="43"/>
  <c r="G138" i="43"/>
  <c r="G137" i="43"/>
  <c r="G136" i="43"/>
  <c r="G135" i="43"/>
  <c r="G134" i="43"/>
  <c r="G133" i="43"/>
  <c r="G132" i="43"/>
  <c r="G131" i="43"/>
  <c r="G130" i="43"/>
  <c r="G129" i="43"/>
  <c r="G128" i="43"/>
  <c r="G127" i="43"/>
  <c r="G126" i="43"/>
  <c r="G125" i="43"/>
  <c r="G124" i="43"/>
  <c r="G123" i="43"/>
  <c r="G120" i="43"/>
  <c r="G119" i="43"/>
  <c r="G118" i="43"/>
  <c r="G116" i="43"/>
  <c r="G115" i="43"/>
  <c r="G113" i="43"/>
  <c r="G112" i="43"/>
  <c r="G105" i="43"/>
  <c r="G99" i="43"/>
  <c r="G98" i="43"/>
  <c r="G96" i="43"/>
  <c r="G95" i="43"/>
  <c r="G94" i="43"/>
  <c r="G93" i="43"/>
  <c r="G90" i="43"/>
  <c r="G89" i="43"/>
  <c r="G88" i="43"/>
  <c r="G87" i="43"/>
  <c r="G86" i="43"/>
  <c r="G85" i="43"/>
  <c r="G84" i="43"/>
  <c r="G83" i="43"/>
  <c r="G81" i="43"/>
  <c r="G80" i="43"/>
  <c r="G77" i="43"/>
  <c r="G76" i="43"/>
  <c r="G75" i="43"/>
  <c r="G74" i="43"/>
  <c r="G73" i="43"/>
  <c r="G72" i="43"/>
  <c r="G71" i="43"/>
  <c r="G70" i="43"/>
  <c r="G69" i="43"/>
  <c r="G68" i="43"/>
  <c r="G67" i="43"/>
  <c r="G66" i="43"/>
  <c r="G65" i="43"/>
  <c r="G64" i="43"/>
  <c r="G63" i="43"/>
  <c r="G62" i="43"/>
  <c r="G61" i="43"/>
  <c r="G57" i="43"/>
  <c r="G56" i="43"/>
  <c r="G55" i="43"/>
  <c r="G53" i="43"/>
  <c r="G47" i="43"/>
  <c r="G46" i="43"/>
  <c r="G45" i="43"/>
  <c r="G44" i="43"/>
  <c r="G43" i="43"/>
  <c r="G41" i="43"/>
  <c r="G40" i="43"/>
  <c r="G39" i="43"/>
  <c r="G38" i="43"/>
  <c r="G36" i="43"/>
  <c r="G35" i="43"/>
  <c r="G34" i="43"/>
  <c r="G178" i="43"/>
  <c r="G177" i="43"/>
  <c r="G176" i="43"/>
  <c r="G175" i="43"/>
  <c r="G174" i="43"/>
  <c r="G173" i="43"/>
  <c r="G172" i="43"/>
  <c r="G31" i="43"/>
  <c r="G30" i="43"/>
  <c r="G29" i="43"/>
  <c r="G28" i="43"/>
  <c r="G27" i="43"/>
  <c r="G26" i="43"/>
  <c r="G25" i="43"/>
  <c r="G24" i="43"/>
  <c r="G23" i="43"/>
  <c r="G22" i="43"/>
  <c r="G21" i="43"/>
  <c r="G20" i="43"/>
  <c r="G19" i="43"/>
  <c r="G14" i="43"/>
  <c r="G13" i="43"/>
  <c r="G12" i="43"/>
  <c r="G10" i="43"/>
  <c r="G8" i="43"/>
  <c r="G7" i="43"/>
  <c r="G5" i="43"/>
  <c r="G4" i="43"/>
  <c r="F178" i="43"/>
  <c r="F177" i="43"/>
  <c r="F176" i="43"/>
  <c r="F175" i="43"/>
  <c r="F174" i="43"/>
  <c r="F173" i="43"/>
  <c r="F172" i="43"/>
  <c r="F167" i="43"/>
  <c r="F166" i="43"/>
  <c r="F165" i="43"/>
  <c r="F164" i="43"/>
  <c r="F162" i="43"/>
  <c r="F161" i="43"/>
  <c r="F160" i="43"/>
  <c r="F159" i="43"/>
  <c r="F158" i="43"/>
  <c r="F157" i="43"/>
  <c r="F156" i="43"/>
  <c r="F153" i="43"/>
  <c r="F150" i="43"/>
  <c r="F149" i="43"/>
  <c r="F144" i="43"/>
  <c r="F143" i="43"/>
  <c r="F142" i="43"/>
  <c r="F141" i="43"/>
  <c r="F140" i="43"/>
  <c r="F139" i="43"/>
  <c r="F138" i="43"/>
  <c r="F137" i="43"/>
  <c r="F136" i="43"/>
  <c r="F135" i="43"/>
  <c r="F134" i="43"/>
  <c r="F133" i="43"/>
  <c r="F132" i="43"/>
  <c r="F131" i="43"/>
  <c r="F130" i="43"/>
  <c r="F129" i="43"/>
  <c r="F128" i="43"/>
  <c r="F127" i="43"/>
  <c r="F126" i="43"/>
  <c r="F125" i="43"/>
  <c r="F124" i="43"/>
  <c r="F123" i="43"/>
  <c r="F120" i="43"/>
  <c r="F119" i="43"/>
  <c r="F118" i="43"/>
  <c r="F116" i="43"/>
  <c r="F115" i="43"/>
  <c r="F113" i="43"/>
  <c r="F112" i="43"/>
  <c r="F105" i="43"/>
  <c r="F99" i="43"/>
  <c r="F98" i="43"/>
  <c r="F97" i="43"/>
  <c r="F96" i="43"/>
  <c r="F95" i="43"/>
  <c r="F94" i="43"/>
  <c r="F93" i="43"/>
  <c r="F90" i="43"/>
  <c r="F89" i="43"/>
  <c r="F88" i="43"/>
  <c r="F87" i="43"/>
  <c r="F86" i="43"/>
  <c r="F85" i="43"/>
  <c r="F84" i="43"/>
  <c r="F83" i="43"/>
  <c r="F81" i="43"/>
  <c r="F80" i="43"/>
  <c r="F77" i="43"/>
  <c r="F76" i="43"/>
  <c r="F75" i="43"/>
  <c r="F74" i="43"/>
  <c r="F73" i="43"/>
  <c r="F72" i="43"/>
  <c r="F71" i="43"/>
  <c r="F70" i="43"/>
  <c r="F69" i="43"/>
  <c r="F68" i="43"/>
  <c r="F67" i="43"/>
  <c r="F66" i="43"/>
  <c r="F65" i="43"/>
  <c r="F64" i="43"/>
  <c r="F63" i="43"/>
  <c r="F62" i="43"/>
  <c r="F61" i="43"/>
  <c r="F57" i="43"/>
  <c r="F56" i="43"/>
  <c r="F55" i="43"/>
  <c r="F53" i="43"/>
  <c r="F47" i="43"/>
  <c r="F46" i="43"/>
  <c r="F45" i="43"/>
  <c r="F44" i="43"/>
  <c r="F43" i="43"/>
  <c r="F41" i="43"/>
  <c r="F40" i="43"/>
  <c r="F39" i="43"/>
  <c r="F38" i="43"/>
  <c r="F36" i="43"/>
  <c r="F35" i="43"/>
  <c r="F34" i="43"/>
  <c r="F31" i="43"/>
  <c r="F30" i="43"/>
  <c r="F29" i="43"/>
  <c r="F28" i="43"/>
  <c r="F27" i="43"/>
  <c r="F26" i="43"/>
  <c r="F25" i="43"/>
  <c r="F24" i="43"/>
  <c r="F23" i="43"/>
  <c r="F22" i="43"/>
  <c r="F21" i="43"/>
  <c r="F20" i="43"/>
  <c r="F19" i="43"/>
  <c r="F14" i="43"/>
  <c r="F13" i="43"/>
  <c r="F12" i="43"/>
  <c r="F10" i="43"/>
  <c r="F8" i="43"/>
  <c r="F7" i="43"/>
  <c r="F5" i="43"/>
  <c r="F6" i="43"/>
  <c r="F4" i="43"/>
  <c r="K2" i="43" l="1"/>
  <c r="M2" i="43" s="1"/>
  <c r="O3" i="34" l="1"/>
  <c r="O4" i="34"/>
  <c r="O5" i="34"/>
  <c r="O6" i="34"/>
  <c r="O7" i="34"/>
  <c r="O8" i="34"/>
  <c r="O9" i="34"/>
  <c r="O10" i="34"/>
  <c r="O11" i="34"/>
  <c r="O12" i="34"/>
  <c r="O13" i="34"/>
  <c r="O14" i="34"/>
  <c r="O15" i="34"/>
  <c r="O16" i="34"/>
  <c r="O17" i="34"/>
  <c r="O18" i="34"/>
  <c r="O19" i="34"/>
  <c r="O20" i="34"/>
  <c r="O21" i="34"/>
  <c r="O22" i="34"/>
  <c r="O23" i="34"/>
  <c r="O24" i="34"/>
  <c r="O25" i="34"/>
  <c r="O26" i="34"/>
  <c r="O27" i="34"/>
  <c r="O28" i="34"/>
  <c r="O29" i="34"/>
  <c r="O30" i="34"/>
  <c r="O31" i="34"/>
  <c r="O32" i="34"/>
  <c r="O33" i="34"/>
  <c r="O34" i="34"/>
  <c r="O35" i="34"/>
  <c r="O36" i="34"/>
  <c r="O37" i="34"/>
  <c r="O38" i="34"/>
  <c r="O39" i="34"/>
  <c r="O40" i="34"/>
  <c r="O41" i="34"/>
  <c r="O42" i="34"/>
  <c r="O43" i="34"/>
  <c r="O44" i="34"/>
  <c r="O45" i="34"/>
  <c r="O46" i="34"/>
  <c r="O47" i="34"/>
  <c r="O48" i="34"/>
  <c r="O49" i="34"/>
  <c r="O50" i="34"/>
  <c r="O51" i="34"/>
  <c r="O52" i="34"/>
  <c r="O53" i="34"/>
  <c r="O54" i="34"/>
  <c r="O55" i="34"/>
  <c r="O56" i="34"/>
  <c r="O57" i="34"/>
  <c r="O58" i="34"/>
  <c r="O59" i="34"/>
  <c r="O60" i="34"/>
  <c r="O61" i="34"/>
  <c r="O62" i="34"/>
  <c r="O63" i="34"/>
  <c r="O64" i="34"/>
  <c r="O65" i="34"/>
  <c r="O66" i="34"/>
  <c r="O67" i="34"/>
  <c r="O68" i="34"/>
  <c r="O69" i="34"/>
  <c r="O70" i="34"/>
  <c r="O71" i="34"/>
  <c r="O72" i="34"/>
  <c r="O73" i="34"/>
  <c r="O74" i="34"/>
  <c r="O75" i="34"/>
  <c r="O76" i="34"/>
  <c r="O77" i="34"/>
  <c r="O78" i="34"/>
  <c r="O79" i="34"/>
  <c r="O80" i="34"/>
  <c r="O81" i="34"/>
  <c r="O82" i="34"/>
  <c r="O83" i="34"/>
  <c r="O84" i="34"/>
  <c r="O85" i="34"/>
  <c r="O86" i="34"/>
  <c r="O87" i="34"/>
  <c r="O88" i="34"/>
  <c r="O89" i="34"/>
  <c r="O90" i="34"/>
  <c r="O91" i="34"/>
  <c r="O92" i="34"/>
  <c r="O93" i="34"/>
  <c r="O94" i="34"/>
  <c r="O95" i="34"/>
  <c r="O96" i="34"/>
  <c r="O97" i="34"/>
  <c r="O98" i="34"/>
  <c r="O99" i="34"/>
  <c r="O100" i="34"/>
  <c r="O101" i="34"/>
  <c r="O102" i="34"/>
  <c r="O103" i="34"/>
  <c r="O104" i="34"/>
  <c r="O105" i="34"/>
  <c r="O106" i="34"/>
  <c r="O107" i="34"/>
  <c r="O108" i="34"/>
  <c r="O109" i="34"/>
  <c r="O110" i="34"/>
  <c r="O111" i="34"/>
  <c r="O112" i="34"/>
  <c r="O113" i="34"/>
  <c r="O114" i="34"/>
  <c r="O115" i="34"/>
  <c r="O116" i="34"/>
  <c r="O117" i="34"/>
  <c r="O118" i="34"/>
  <c r="O119" i="34"/>
  <c r="O120" i="34"/>
  <c r="O121" i="34"/>
  <c r="O122" i="34"/>
  <c r="O123" i="34"/>
  <c r="O124" i="34"/>
  <c r="O125" i="34"/>
  <c r="O126" i="34"/>
  <c r="O127" i="34"/>
  <c r="O128" i="34"/>
  <c r="O129" i="34"/>
  <c r="O130" i="34"/>
  <c r="O131" i="34"/>
  <c r="O132" i="34"/>
  <c r="O133" i="34"/>
  <c r="O134" i="34"/>
  <c r="O135" i="34"/>
  <c r="O136" i="34"/>
  <c r="O137" i="34"/>
  <c r="O138" i="34"/>
  <c r="O139" i="34"/>
  <c r="O140" i="34"/>
  <c r="O141" i="34"/>
  <c r="O142" i="34"/>
  <c r="O143" i="34"/>
  <c r="O144" i="34"/>
  <c r="O145" i="34"/>
  <c r="O146" i="34"/>
  <c r="O147" i="34"/>
  <c r="O148" i="34"/>
  <c r="O149" i="34"/>
  <c r="O150" i="34"/>
  <c r="O151" i="34"/>
  <c r="O152" i="34"/>
  <c r="O153" i="34"/>
  <c r="O154" i="34"/>
  <c r="O155" i="34"/>
  <c r="O156" i="34"/>
  <c r="O157" i="34"/>
  <c r="O158" i="34"/>
  <c r="O159" i="34"/>
  <c r="O160" i="34"/>
  <c r="O161" i="34"/>
  <c r="O162" i="34"/>
  <c r="O163" i="34"/>
  <c r="O164" i="34"/>
  <c r="O165" i="34"/>
  <c r="O166" i="34"/>
  <c r="O167" i="34"/>
  <c r="O168" i="34"/>
  <c r="O169" i="34"/>
  <c r="O170" i="34"/>
  <c r="O171" i="34"/>
  <c r="O172" i="34"/>
  <c r="O173" i="34"/>
  <c r="O174" i="34"/>
  <c r="O175" i="34"/>
  <c r="O176" i="34"/>
  <c r="O177" i="34"/>
  <c r="O178" i="34"/>
  <c r="O179" i="34"/>
  <c r="O180" i="34"/>
  <c r="O181" i="34"/>
  <c r="O182" i="34"/>
  <c r="O183" i="34"/>
  <c r="O184" i="34"/>
  <c r="O185" i="34"/>
  <c r="O186" i="34"/>
  <c r="O187" i="34"/>
  <c r="O188" i="34"/>
  <c r="O189" i="34"/>
  <c r="O190" i="34"/>
  <c r="O191" i="34"/>
  <c r="O192" i="34"/>
  <c r="O193" i="34"/>
  <c r="O194" i="34"/>
  <c r="O195" i="34"/>
  <c r="O196" i="34"/>
  <c r="O197" i="34"/>
  <c r="O198" i="34"/>
  <c r="O199" i="34"/>
  <c r="O200" i="34"/>
  <c r="O201" i="34"/>
  <c r="O202" i="34"/>
  <c r="O203" i="34"/>
  <c r="O204" i="34"/>
  <c r="O205" i="34"/>
  <c r="O206" i="34"/>
  <c r="O207" i="34"/>
  <c r="O208" i="34"/>
  <c r="O209" i="34"/>
  <c r="O210" i="34"/>
  <c r="O211" i="34"/>
  <c r="O212" i="34"/>
  <c r="O213" i="34"/>
  <c r="O214" i="34"/>
  <c r="O215" i="34"/>
  <c r="O216" i="34"/>
  <c r="O217" i="34"/>
  <c r="O218" i="34"/>
  <c r="O219" i="34"/>
  <c r="O220" i="34"/>
  <c r="O221" i="34"/>
  <c r="O222" i="34"/>
  <c r="O223" i="34"/>
  <c r="O224" i="34"/>
  <c r="O225" i="34"/>
  <c r="O226" i="34"/>
  <c r="O227" i="34"/>
  <c r="O228" i="34"/>
  <c r="O229" i="34"/>
  <c r="O230" i="34"/>
  <c r="O231" i="34"/>
  <c r="O232" i="34"/>
  <c r="O233" i="34"/>
  <c r="O234" i="34"/>
  <c r="O235" i="34"/>
  <c r="O236" i="34"/>
  <c r="O237" i="34"/>
  <c r="O238" i="34"/>
  <c r="O239" i="34"/>
  <c r="O240" i="34"/>
  <c r="O241" i="34"/>
  <c r="O242" i="34"/>
  <c r="O243" i="34"/>
  <c r="O244" i="34"/>
  <c r="O245" i="34"/>
  <c r="O246" i="34"/>
  <c r="O247" i="34"/>
  <c r="O248" i="34"/>
  <c r="O249" i="34"/>
  <c r="O250" i="34"/>
  <c r="O251" i="34"/>
  <c r="O252" i="34"/>
  <c r="O253" i="34"/>
  <c r="O254" i="34"/>
  <c r="O255" i="34"/>
  <c r="O256" i="34"/>
  <c r="O257" i="34"/>
  <c r="O258" i="34"/>
  <c r="O259" i="34"/>
  <c r="O260" i="34"/>
  <c r="O261" i="34"/>
  <c r="O262" i="34"/>
  <c r="O263" i="34"/>
  <c r="O264" i="34"/>
  <c r="O265" i="34"/>
  <c r="O266" i="34"/>
  <c r="O267" i="34"/>
  <c r="O268" i="34"/>
  <c r="O269" i="34"/>
  <c r="O270" i="34"/>
  <c r="O271" i="34"/>
  <c r="O272" i="34"/>
  <c r="O273" i="34"/>
  <c r="O274" i="34"/>
  <c r="O275" i="34"/>
  <c r="O276" i="34"/>
  <c r="O277" i="34"/>
  <c r="O278" i="34"/>
  <c r="O279" i="34"/>
  <c r="O280" i="34"/>
  <c r="O281" i="34"/>
  <c r="O282" i="34"/>
  <c r="O283" i="34"/>
  <c r="O284" i="34"/>
  <c r="O285" i="34"/>
  <c r="O286" i="34"/>
  <c r="O287" i="34"/>
  <c r="O288" i="34"/>
  <c r="O289" i="34"/>
  <c r="O290" i="34"/>
  <c r="O291" i="34"/>
  <c r="O292" i="34"/>
  <c r="O293" i="34"/>
  <c r="O294" i="34"/>
  <c r="O295" i="34"/>
  <c r="O296" i="34"/>
  <c r="O297" i="34"/>
  <c r="O298" i="34"/>
  <c r="O299" i="34"/>
  <c r="O300" i="34"/>
  <c r="O301" i="34"/>
  <c r="O2" i="34"/>
  <c r="S8" i="34" l="1"/>
  <c r="S9" i="34"/>
  <c r="S15" i="34"/>
  <c r="A11" i="19" l="1"/>
  <c r="B49" i="19" l="1"/>
  <c r="S34" i="13" l="1"/>
  <c r="N34" i="13"/>
  <c r="I34" i="13"/>
  <c r="D34" i="13"/>
  <c r="S31" i="13"/>
  <c r="N31" i="13"/>
  <c r="I31" i="13"/>
  <c r="D31" i="13"/>
  <c r="R19" i="13"/>
  <c r="K19" i="13"/>
  <c r="D19" i="13"/>
  <c r="R16" i="13"/>
  <c r="K16" i="13"/>
  <c r="D16" i="13"/>
  <c r="N62" i="13"/>
  <c r="D62" i="13"/>
  <c r="D49" i="13"/>
  <c r="D43" i="13"/>
  <c r="C29" i="13"/>
  <c r="C23" i="13"/>
  <c r="C14" i="13"/>
  <c r="K5" i="13"/>
  <c r="C5" i="13"/>
  <c r="T25" i="13"/>
  <c r="P25" i="13"/>
  <c r="L25" i="13"/>
  <c r="H25" i="13"/>
  <c r="D25" i="13"/>
  <c r="B84" i="19" l="1"/>
  <c r="B82" i="19"/>
  <c r="B81" i="19"/>
  <c r="B80" i="19"/>
  <c r="B79" i="19"/>
  <c r="B78" i="19"/>
  <c r="B74" i="19"/>
  <c r="B73" i="19"/>
  <c r="B72" i="19"/>
  <c r="B65" i="19"/>
  <c r="B64" i="19"/>
  <c r="B62" i="19"/>
  <c r="B60" i="19"/>
  <c r="B55" i="19"/>
  <c r="B53" i="19"/>
  <c r="B75" i="19"/>
  <c r="B71" i="19"/>
  <c r="B66" i="19"/>
  <c r="B67" i="19"/>
  <c r="B61" i="19"/>
  <c r="B58" i="19"/>
  <c r="B56" i="19"/>
  <c r="B50" i="19"/>
  <c r="B48" i="19"/>
  <c r="B46" i="19" l="1"/>
  <c r="B54" i="19"/>
  <c r="B52" i="19"/>
  <c r="B57" i="19"/>
  <c r="B59" i="19"/>
  <c r="B51" i="19"/>
  <c r="B47" i="19"/>
  <c r="I83" i="37"/>
  <c r="B63" i="19"/>
  <c r="B85" i="19"/>
  <c r="B76" i="19"/>
  <c r="B68" i="19"/>
  <c r="B77" i="19"/>
  <c r="B83" i="19"/>
  <c r="I36" i="37"/>
  <c r="B69" i="19"/>
  <c r="B70" i="19"/>
  <c r="I173" i="37"/>
  <c r="I55" i="37"/>
  <c r="I111" i="37"/>
  <c r="I24" i="37"/>
  <c r="I130" i="37"/>
  <c r="I182" i="37"/>
  <c r="I215" i="37"/>
  <c r="I71" i="37"/>
  <c r="I234" i="37"/>
  <c r="I195" i="37"/>
  <c r="I212" i="37"/>
  <c r="I101" i="37"/>
  <c r="I100" i="37"/>
  <c r="I13" i="37"/>
  <c r="I14" i="37"/>
  <c r="I207" i="37"/>
  <c r="I200" i="37"/>
  <c r="I48" i="37"/>
  <c r="I162" i="37"/>
  <c r="I192" i="37"/>
  <c r="I146" i="37"/>
  <c r="I54" i="37"/>
  <c r="I157" i="37"/>
  <c r="I129" i="37"/>
  <c r="I94" i="37"/>
  <c r="I116" i="37"/>
  <c r="I148" i="37"/>
  <c r="I141" i="37"/>
  <c r="I229" i="37"/>
  <c r="I203" i="37"/>
  <c r="I210" i="37"/>
  <c r="I87" i="37"/>
  <c r="I177" i="37"/>
  <c r="G9" i="37"/>
  <c r="G238" i="37"/>
  <c r="G237" i="37"/>
  <c r="G236" i="37"/>
  <c r="G235" i="37"/>
  <c r="G234" i="37"/>
  <c r="G233" i="37"/>
  <c r="G232" i="37"/>
  <c r="G231" i="37"/>
  <c r="G230" i="37"/>
  <c r="G229" i="37"/>
  <c r="G227" i="37"/>
  <c r="G226" i="37"/>
  <c r="G225" i="37"/>
  <c r="G224" i="37"/>
  <c r="G223" i="37"/>
  <c r="G222" i="37"/>
  <c r="G221" i="37"/>
  <c r="G219" i="37"/>
  <c r="G218" i="37"/>
  <c r="G217" i="37"/>
  <c r="G216" i="37"/>
  <c r="G215" i="37"/>
  <c r="G214" i="37"/>
  <c r="G213" i="37"/>
  <c r="G212" i="37"/>
  <c r="G211" i="37"/>
  <c r="G210" i="37"/>
  <c r="G209" i="37"/>
  <c r="G208" i="37"/>
  <c r="G207" i="37"/>
  <c r="G205" i="37"/>
  <c r="G204" i="37"/>
  <c r="G203" i="37"/>
  <c r="G202" i="37"/>
  <c r="G201" i="37"/>
  <c r="G200" i="37"/>
  <c r="G199" i="37"/>
  <c r="G198" i="37"/>
  <c r="G197" i="37"/>
  <c r="G196" i="37"/>
  <c r="G195" i="37"/>
  <c r="G194" i="37"/>
  <c r="G193" i="37"/>
  <c r="G192" i="37"/>
  <c r="G191" i="37"/>
  <c r="G189" i="37"/>
  <c r="G188" i="37"/>
  <c r="G187" i="37"/>
  <c r="G186" i="37"/>
  <c r="G185" i="37"/>
  <c r="G184" i="37"/>
  <c r="G183" i="37"/>
  <c r="G182" i="37"/>
  <c r="G181" i="37"/>
  <c r="G180" i="37"/>
  <c r="G179" i="37"/>
  <c r="G178" i="37"/>
  <c r="G177" i="37"/>
  <c r="G175" i="37"/>
  <c r="G174" i="37"/>
  <c r="G173" i="37"/>
  <c r="G172" i="37"/>
  <c r="G171" i="37"/>
  <c r="G170" i="37"/>
  <c r="G169" i="37"/>
  <c r="G168" i="37"/>
  <c r="G166" i="37"/>
  <c r="G165" i="37"/>
  <c r="G164" i="37"/>
  <c r="G163" i="37"/>
  <c r="G162" i="37"/>
  <c r="G161" i="37"/>
  <c r="G160" i="37"/>
  <c r="G159" i="37"/>
  <c r="G158" i="37"/>
  <c r="G157" i="37"/>
  <c r="G156" i="37"/>
  <c r="G151" i="37"/>
  <c r="G150" i="37"/>
  <c r="G149" i="37"/>
  <c r="G148" i="37"/>
  <c r="G147" i="37"/>
  <c r="G146" i="37"/>
  <c r="G145" i="37"/>
  <c r="G143" i="37"/>
  <c r="G142" i="37"/>
  <c r="G141" i="37"/>
  <c r="G140" i="37"/>
  <c r="G139" i="37"/>
  <c r="G138" i="37"/>
  <c r="G137" i="37"/>
  <c r="G135" i="37"/>
  <c r="G134" i="37"/>
  <c r="G133" i="37"/>
  <c r="G132" i="37"/>
  <c r="G131" i="37"/>
  <c r="G130" i="37"/>
  <c r="G129" i="37"/>
  <c r="G128" i="37"/>
  <c r="G127" i="37"/>
  <c r="G126" i="37"/>
  <c r="G125" i="37"/>
  <c r="G124" i="37"/>
  <c r="G123" i="37"/>
  <c r="G121" i="37"/>
  <c r="G120" i="37"/>
  <c r="G119" i="37"/>
  <c r="G118" i="37"/>
  <c r="G117" i="37"/>
  <c r="G116" i="37"/>
  <c r="G115" i="37"/>
  <c r="G114" i="37"/>
  <c r="G113" i="37"/>
  <c r="G112" i="37"/>
  <c r="G111" i="37"/>
  <c r="G106" i="37"/>
  <c r="G104" i="37"/>
  <c r="G102" i="37"/>
  <c r="G101" i="37"/>
  <c r="G100" i="37"/>
  <c r="G98" i="37"/>
  <c r="G97" i="37"/>
  <c r="G96" i="37"/>
  <c r="G95" i="37"/>
  <c r="G94" i="37"/>
  <c r="G93" i="37"/>
  <c r="G92" i="37"/>
  <c r="G91" i="37"/>
  <c r="G90" i="37"/>
  <c r="G89" i="37"/>
  <c r="G88" i="37"/>
  <c r="G87" i="37"/>
  <c r="G86" i="37"/>
  <c r="G85" i="37"/>
  <c r="G84" i="37"/>
  <c r="G83" i="37"/>
  <c r="G82" i="37"/>
  <c r="G81" i="37"/>
  <c r="G80" i="37"/>
  <c r="G79" i="37"/>
  <c r="G77" i="37"/>
  <c r="G76" i="37"/>
  <c r="G75" i="37"/>
  <c r="G74" i="37"/>
  <c r="G73" i="37"/>
  <c r="G72" i="37"/>
  <c r="G71" i="37"/>
  <c r="G69" i="37"/>
  <c r="G68" i="37"/>
  <c r="G67" i="37"/>
  <c r="G66" i="37"/>
  <c r="G65" i="37"/>
  <c r="G64" i="37"/>
  <c r="G63" i="37"/>
  <c r="G62" i="37"/>
  <c r="G61" i="37"/>
  <c r="G60" i="37"/>
  <c r="G59" i="37"/>
  <c r="G58" i="37"/>
  <c r="G57" i="37"/>
  <c r="G56" i="37"/>
  <c r="G55" i="37"/>
  <c r="G54" i="37"/>
  <c r="G53" i="37"/>
  <c r="G52" i="37"/>
  <c r="G51" i="37"/>
  <c r="G50" i="37"/>
  <c r="G49" i="37"/>
  <c r="G48" i="37"/>
  <c r="G47" i="37"/>
  <c r="G46" i="37"/>
  <c r="G45" i="37"/>
  <c r="G44" i="37"/>
  <c r="G43" i="37"/>
  <c r="G42" i="37"/>
  <c r="G41" i="37"/>
  <c r="G40" i="37"/>
  <c r="G39" i="37"/>
  <c r="G38" i="37"/>
  <c r="G37" i="37"/>
  <c r="G36" i="37"/>
  <c r="G35" i="37"/>
  <c r="G34" i="37"/>
  <c r="G33" i="37"/>
  <c r="G32" i="37"/>
  <c r="G31" i="37"/>
  <c r="G30" i="37"/>
  <c r="G28" i="37"/>
  <c r="G27" i="37"/>
  <c r="G26" i="37"/>
  <c r="G25" i="37"/>
  <c r="G24" i="37"/>
  <c r="G23" i="37"/>
  <c r="G22" i="37"/>
  <c r="G21" i="37"/>
  <c r="G20" i="37"/>
  <c r="G19" i="37"/>
  <c r="G18" i="37"/>
  <c r="G17" i="37"/>
  <c r="G16" i="37"/>
  <c r="G15" i="37"/>
  <c r="G14" i="37"/>
  <c r="G13" i="37"/>
  <c r="G12" i="37"/>
  <c r="G10" i="37"/>
  <c r="G8" i="37"/>
  <c r="B86" i="19" l="1"/>
  <c r="S3" i="4" s="1"/>
  <c r="L2" i="37"/>
  <c r="N2" i="37" s="1"/>
  <c r="C85" i="19" l="1"/>
  <c r="I84" i="19"/>
  <c r="F84" i="19"/>
  <c r="E84" i="19"/>
  <c r="F82" i="19"/>
  <c r="E82" i="19"/>
  <c r="E81" i="19"/>
  <c r="E80" i="19"/>
  <c r="E79" i="19"/>
  <c r="D79" i="19"/>
  <c r="G78" i="19"/>
  <c r="D76" i="19"/>
  <c r="C76" i="19"/>
  <c r="E75" i="19"/>
  <c r="D75" i="19"/>
  <c r="E74" i="19"/>
  <c r="G73" i="19"/>
  <c r="E73" i="19"/>
  <c r="C73" i="19"/>
  <c r="E71" i="19"/>
  <c r="C71" i="19"/>
  <c r="D69" i="19"/>
  <c r="C69" i="19"/>
  <c r="E68" i="19"/>
  <c r="E65" i="19"/>
  <c r="D65" i="19"/>
  <c r="C65" i="19"/>
  <c r="G62" i="19"/>
  <c r="F62" i="19"/>
  <c r="D63" i="19"/>
  <c r="C61" i="19"/>
  <c r="G60" i="19"/>
  <c r="F60" i="19"/>
  <c r="C56" i="19"/>
  <c r="F55" i="19"/>
  <c r="E55" i="19"/>
  <c r="G54" i="19"/>
  <c r="D54" i="19"/>
  <c r="H11" i="4"/>
  <c r="D80" i="19" l="1"/>
  <c r="F56" i="19"/>
  <c r="D62" i="19"/>
  <c r="E83" i="19"/>
  <c r="H60" i="19"/>
  <c r="D56" i="19"/>
  <c r="F83" i="19"/>
  <c r="G66" i="19"/>
  <c r="D57" i="19"/>
  <c r="F76" i="19"/>
  <c r="E78" i="19"/>
  <c r="I62" i="19"/>
  <c r="D71" i="19"/>
  <c r="D55" i="19"/>
  <c r="F75" i="19"/>
  <c r="C58" i="19"/>
  <c r="C79" i="19"/>
  <c r="E60" i="19"/>
  <c r="G81" i="19"/>
  <c r="C57" i="19"/>
  <c r="D58" i="19"/>
  <c r="E53" i="19"/>
  <c r="E46" i="19"/>
  <c r="I67" i="19"/>
  <c r="F66" i="19"/>
  <c r="H66" i="19"/>
  <c r="I66" i="19"/>
  <c r="C68" i="19"/>
  <c r="E52" i="19"/>
  <c r="G71" i="19"/>
  <c r="C59" i="19"/>
  <c r="D67" i="19"/>
  <c r="I149" i="37"/>
  <c r="I66" i="37"/>
  <c r="I186" i="37"/>
  <c r="I123" i="37"/>
  <c r="I208" i="37"/>
  <c r="I201" i="37"/>
  <c r="I150" i="37"/>
  <c r="I214" i="37"/>
  <c r="I20" i="37"/>
  <c r="I231" i="37"/>
  <c r="I124" i="37"/>
  <c r="I117" i="37"/>
  <c r="I151" i="37"/>
  <c r="I50" i="37"/>
  <c r="I217" i="37"/>
  <c r="I23" i="37"/>
  <c r="I179" i="37"/>
  <c r="I232" i="37"/>
  <c r="I37" i="37"/>
  <c r="I218" i="37"/>
  <c r="I227" i="37"/>
  <c r="I183" i="37"/>
  <c r="I75" i="37"/>
  <c r="I193" i="37"/>
  <c r="I60" i="37"/>
  <c r="I235" i="37"/>
  <c r="I225" i="37"/>
  <c r="I79" i="37"/>
  <c r="I114" i="37"/>
  <c r="I194" i="37"/>
  <c r="I196" i="37"/>
  <c r="I72" i="37"/>
  <c r="I64" i="37"/>
  <c r="I26" i="37"/>
  <c r="I226" i="37"/>
  <c r="I131" i="37"/>
  <c r="I19" i="37"/>
  <c r="I28" i="37"/>
  <c r="I197" i="37"/>
  <c r="I213" i="37"/>
  <c r="I16" i="37"/>
  <c r="I65" i="37"/>
  <c r="I11" i="4"/>
  <c r="K11" i="4"/>
  <c r="C52" i="19"/>
  <c r="D51" i="19"/>
  <c r="G50" i="19"/>
  <c r="D50" i="19"/>
  <c r="D49" i="19"/>
  <c r="C49" i="19" l="1"/>
  <c r="E51" i="19"/>
  <c r="C48" i="19"/>
  <c r="E49" i="19"/>
  <c r="F51" i="19"/>
  <c r="I97" i="37"/>
  <c r="I43" i="37"/>
  <c r="I147" i="37"/>
  <c r="I170" i="37"/>
  <c r="I42" i="37"/>
  <c r="I160" i="37"/>
  <c r="I31" i="37"/>
  <c r="C47" i="19"/>
  <c r="F46" i="19"/>
  <c r="D46" i="19"/>
  <c r="F54" i="19"/>
  <c r="I54" i="19"/>
  <c r="E47" i="19" l="1"/>
  <c r="I80" i="37"/>
  <c r="I30" i="37"/>
  <c r="I106" i="37"/>
  <c r="J11" i="4"/>
  <c r="L11" i="4"/>
  <c r="M11" i="4" l="1"/>
  <c r="G301" i="34"/>
  <c r="C301" i="34"/>
  <c r="G300" i="34"/>
  <c r="C300" i="34"/>
  <c r="G299" i="34"/>
  <c r="C299" i="34"/>
  <c r="G298" i="34"/>
  <c r="C298" i="34"/>
  <c r="G297" i="34"/>
  <c r="C297" i="34"/>
  <c r="G296" i="34"/>
  <c r="C296" i="34"/>
  <c r="G295" i="34"/>
  <c r="C295" i="34"/>
  <c r="G294" i="34"/>
  <c r="C294" i="34"/>
  <c r="G293" i="34"/>
  <c r="C293" i="34"/>
  <c r="G292" i="34"/>
  <c r="C292" i="34"/>
  <c r="G291" i="34"/>
  <c r="C291" i="34"/>
  <c r="G290" i="34"/>
  <c r="C290" i="34"/>
  <c r="G289" i="34"/>
  <c r="C289" i="34"/>
  <c r="G288" i="34"/>
  <c r="C288" i="34"/>
  <c r="G287" i="34"/>
  <c r="C287" i="34"/>
  <c r="G286" i="34"/>
  <c r="C286" i="34"/>
  <c r="G285" i="34"/>
  <c r="C285" i="34"/>
  <c r="G284" i="34"/>
  <c r="C284" i="34"/>
  <c r="G283" i="34"/>
  <c r="C283" i="34"/>
  <c r="G282" i="34"/>
  <c r="C282" i="34"/>
  <c r="G281" i="34"/>
  <c r="C281" i="34"/>
  <c r="G280" i="34"/>
  <c r="C280" i="34"/>
  <c r="G279" i="34"/>
  <c r="C279" i="34"/>
  <c r="G278" i="34"/>
  <c r="C278" i="34"/>
  <c r="G277" i="34"/>
  <c r="C277" i="34"/>
  <c r="G276" i="34"/>
  <c r="C276" i="34"/>
  <c r="G275" i="34"/>
  <c r="C275" i="34"/>
  <c r="G274" i="34"/>
  <c r="C274" i="34"/>
  <c r="G273" i="34"/>
  <c r="C273" i="34"/>
  <c r="G272" i="34"/>
  <c r="C272" i="34"/>
  <c r="G271" i="34"/>
  <c r="C271" i="34"/>
  <c r="G270" i="34"/>
  <c r="C270" i="34"/>
  <c r="G269" i="34"/>
  <c r="C269" i="34"/>
  <c r="G268" i="34"/>
  <c r="C268" i="34"/>
  <c r="G267" i="34"/>
  <c r="C267" i="34"/>
  <c r="G266" i="34"/>
  <c r="C266" i="34"/>
  <c r="G265" i="34"/>
  <c r="C265" i="34"/>
  <c r="G264" i="34"/>
  <c r="C264" i="34"/>
  <c r="G263" i="34"/>
  <c r="C263" i="34"/>
  <c r="G262" i="34"/>
  <c r="C262" i="34"/>
  <c r="G261" i="34"/>
  <c r="C261" i="34"/>
  <c r="G260" i="34"/>
  <c r="C260" i="34"/>
  <c r="G259" i="34"/>
  <c r="C259" i="34"/>
  <c r="G258" i="34"/>
  <c r="C258" i="34"/>
  <c r="G257" i="34"/>
  <c r="C257" i="34"/>
  <c r="G256" i="34"/>
  <c r="C256" i="34"/>
  <c r="G255" i="34"/>
  <c r="C255" i="34"/>
  <c r="G254" i="34"/>
  <c r="C254" i="34"/>
  <c r="G253" i="34"/>
  <c r="C253" i="34"/>
  <c r="G252" i="34"/>
  <c r="C252" i="34"/>
  <c r="G251" i="34"/>
  <c r="C251" i="34"/>
  <c r="G250" i="34"/>
  <c r="C250" i="34"/>
  <c r="G249" i="34"/>
  <c r="C249" i="34"/>
  <c r="G248" i="34"/>
  <c r="C248" i="34"/>
  <c r="G247" i="34"/>
  <c r="C247" i="34"/>
  <c r="G246" i="34"/>
  <c r="C246" i="34"/>
  <c r="G245" i="34"/>
  <c r="C245" i="34"/>
  <c r="G244" i="34"/>
  <c r="C244" i="34"/>
  <c r="G243" i="34"/>
  <c r="C243" i="34"/>
  <c r="G242" i="34"/>
  <c r="C242" i="34"/>
  <c r="G241" i="34"/>
  <c r="C241" i="34"/>
  <c r="G240" i="34"/>
  <c r="C240" i="34"/>
  <c r="G239" i="34"/>
  <c r="C239" i="34"/>
  <c r="G238" i="34"/>
  <c r="C238" i="34"/>
  <c r="G237" i="34"/>
  <c r="C237" i="34"/>
  <c r="G236" i="34"/>
  <c r="C236" i="34"/>
  <c r="G235" i="34"/>
  <c r="C235" i="34"/>
  <c r="G234" i="34"/>
  <c r="C234" i="34"/>
  <c r="G233" i="34"/>
  <c r="C233" i="34"/>
  <c r="G232" i="34"/>
  <c r="C232" i="34"/>
  <c r="G231" i="34"/>
  <c r="C231" i="34"/>
  <c r="G230" i="34"/>
  <c r="C230" i="34"/>
  <c r="G229" i="34"/>
  <c r="C229" i="34"/>
  <c r="G228" i="34"/>
  <c r="C228" i="34"/>
  <c r="G227" i="34"/>
  <c r="C227" i="34"/>
  <c r="G226" i="34"/>
  <c r="C226" i="34"/>
  <c r="G225" i="34"/>
  <c r="C225" i="34"/>
  <c r="G224" i="34"/>
  <c r="C224" i="34"/>
  <c r="G223" i="34"/>
  <c r="C223" i="34"/>
  <c r="G222" i="34"/>
  <c r="C222" i="34"/>
  <c r="G221" i="34"/>
  <c r="C221" i="34"/>
  <c r="G220" i="34"/>
  <c r="C220" i="34"/>
  <c r="G219" i="34"/>
  <c r="C219" i="34"/>
  <c r="G218" i="34"/>
  <c r="C218" i="34"/>
  <c r="G217" i="34"/>
  <c r="C217" i="34"/>
  <c r="G216" i="34"/>
  <c r="C216" i="34"/>
  <c r="G215" i="34"/>
  <c r="C215" i="34"/>
  <c r="G214" i="34"/>
  <c r="C214" i="34"/>
  <c r="G213" i="34"/>
  <c r="C213" i="34"/>
  <c r="G212" i="34"/>
  <c r="C212" i="34"/>
  <c r="G211" i="34"/>
  <c r="C211" i="34"/>
  <c r="G210" i="34"/>
  <c r="C210" i="34"/>
  <c r="G209" i="34"/>
  <c r="C209" i="34"/>
  <c r="G208" i="34"/>
  <c r="C208" i="34"/>
  <c r="G207" i="34"/>
  <c r="C207" i="34"/>
  <c r="G206" i="34"/>
  <c r="C206" i="34"/>
  <c r="G205" i="34"/>
  <c r="C205" i="34"/>
  <c r="G204" i="34"/>
  <c r="C204" i="34"/>
  <c r="G203" i="34"/>
  <c r="C203" i="34"/>
  <c r="G202" i="34"/>
  <c r="C202" i="34"/>
  <c r="G201" i="34"/>
  <c r="C201" i="34"/>
  <c r="G200" i="34"/>
  <c r="C200" i="34"/>
  <c r="G199" i="34"/>
  <c r="C199" i="34"/>
  <c r="G198" i="34"/>
  <c r="C198" i="34"/>
  <c r="G197" i="34"/>
  <c r="C197" i="34"/>
  <c r="G196" i="34"/>
  <c r="C196" i="34"/>
  <c r="G195" i="34"/>
  <c r="C195" i="34"/>
  <c r="G194" i="34"/>
  <c r="C194" i="34"/>
  <c r="G193" i="34"/>
  <c r="C193" i="34"/>
  <c r="G192" i="34"/>
  <c r="C192" i="34"/>
  <c r="G191" i="34"/>
  <c r="C191" i="34"/>
  <c r="G190" i="34"/>
  <c r="C190" i="34"/>
  <c r="G189" i="34"/>
  <c r="C189" i="34"/>
  <c r="G188" i="34"/>
  <c r="C188" i="34"/>
  <c r="G187" i="34"/>
  <c r="C187" i="34"/>
  <c r="G186" i="34"/>
  <c r="C186" i="34"/>
  <c r="G185" i="34"/>
  <c r="C185" i="34"/>
  <c r="G184" i="34"/>
  <c r="C184" i="34"/>
  <c r="G183" i="34"/>
  <c r="C183" i="34"/>
  <c r="G182" i="34"/>
  <c r="C182" i="34"/>
  <c r="G181" i="34"/>
  <c r="C181" i="34"/>
  <c r="G180" i="34"/>
  <c r="C180" i="34"/>
  <c r="G179" i="34"/>
  <c r="C179" i="34"/>
  <c r="G178" i="34"/>
  <c r="C178" i="34"/>
  <c r="G177" i="34"/>
  <c r="C177" i="34"/>
  <c r="G176" i="34"/>
  <c r="C176" i="34"/>
  <c r="G175" i="34"/>
  <c r="C175" i="34"/>
  <c r="G174" i="34"/>
  <c r="C174" i="34"/>
  <c r="G173" i="34"/>
  <c r="C173" i="34"/>
  <c r="G172" i="34"/>
  <c r="C172" i="34"/>
  <c r="G171" i="34"/>
  <c r="C171" i="34"/>
  <c r="G170" i="34"/>
  <c r="C170" i="34"/>
  <c r="G169" i="34"/>
  <c r="C169" i="34"/>
  <c r="G168" i="34"/>
  <c r="C168" i="34"/>
  <c r="G167" i="34"/>
  <c r="C167" i="34"/>
  <c r="G166" i="34"/>
  <c r="C166" i="34"/>
  <c r="G165" i="34"/>
  <c r="C165" i="34"/>
  <c r="G164" i="34"/>
  <c r="C164" i="34"/>
  <c r="G163" i="34"/>
  <c r="C163" i="34"/>
  <c r="G162" i="34"/>
  <c r="C162" i="34"/>
  <c r="G161" i="34"/>
  <c r="C161" i="34"/>
  <c r="G160" i="34"/>
  <c r="C160" i="34"/>
  <c r="G159" i="34"/>
  <c r="C159" i="34"/>
  <c r="G158" i="34"/>
  <c r="C158" i="34"/>
  <c r="G157" i="34"/>
  <c r="C157" i="34"/>
  <c r="G156" i="34"/>
  <c r="C156" i="34"/>
  <c r="G155" i="34"/>
  <c r="C155" i="34"/>
  <c r="G154" i="34"/>
  <c r="C154" i="34"/>
  <c r="G153" i="34"/>
  <c r="C153" i="34"/>
  <c r="G152" i="34"/>
  <c r="C152" i="34"/>
  <c r="G151" i="34"/>
  <c r="C151" i="34"/>
  <c r="G150" i="34"/>
  <c r="C150" i="34"/>
  <c r="G149" i="34"/>
  <c r="C149" i="34"/>
  <c r="G148" i="34"/>
  <c r="C148" i="34"/>
  <c r="G147" i="34"/>
  <c r="C147" i="34"/>
  <c r="G146" i="34"/>
  <c r="C146" i="34"/>
  <c r="G145" i="34"/>
  <c r="C145" i="34"/>
  <c r="G144" i="34"/>
  <c r="C144" i="34"/>
  <c r="G143" i="34"/>
  <c r="C143" i="34"/>
  <c r="G142" i="34"/>
  <c r="C142" i="34"/>
  <c r="G141" i="34"/>
  <c r="C141" i="34"/>
  <c r="G140" i="34"/>
  <c r="C140" i="34"/>
  <c r="G139" i="34"/>
  <c r="C139" i="34"/>
  <c r="G138" i="34"/>
  <c r="C138" i="34"/>
  <c r="G137" i="34"/>
  <c r="C137" i="34"/>
  <c r="G136" i="34"/>
  <c r="C136" i="34"/>
  <c r="G135" i="34"/>
  <c r="C135" i="34"/>
  <c r="G134" i="34"/>
  <c r="C134" i="34"/>
  <c r="G133" i="34"/>
  <c r="C133" i="34"/>
  <c r="G132" i="34"/>
  <c r="C132" i="34"/>
  <c r="G131" i="34"/>
  <c r="C131" i="34"/>
  <c r="G130" i="34"/>
  <c r="C130" i="34"/>
  <c r="G129" i="34"/>
  <c r="C129" i="34"/>
  <c r="G128" i="34"/>
  <c r="C128" i="34"/>
  <c r="G127" i="34"/>
  <c r="C127" i="34"/>
  <c r="G126" i="34"/>
  <c r="C126" i="34"/>
  <c r="G125" i="34"/>
  <c r="C125" i="34"/>
  <c r="G124" i="34"/>
  <c r="C124" i="34"/>
  <c r="G123" i="34"/>
  <c r="C123" i="34"/>
  <c r="G122" i="34"/>
  <c r="C122" i="34"/>
  <c r="G121" i="34"/>
  <c r="C121" i="34"/>
  <c r="G120" i="34"/>
  <c r="C120" i="34"/>
  <c r="G119" i="34"/>
  <c r="C119" i="34"/>
  <c r="G118" i="34"/>
  <c r="C118" i="34"/>
  <c r="G117" i="34"/>
  <c r="C117" i="34"/>
  <c r="G116" i="34"/>
  <c r="C116" i="34"/>
  <c r="G115" i="34"/>
  <c r="C115" i="34"/>
  <c r="G114" i="34"/>
  <c r="C114" i="34"/>
  <c r="G113" i="34"/>
  <c r="C113" i="34"/>
  <c r="G112" i="34"/>
  <c r="C112" i="34"/>
  <c r="G111" i="34"/>
  <c r="C111" i="34"/>
  <c r="G110" i="34"/>
  <c r="C110" i="34"/>
  <c r="G109" i="34"/>
  <c r="C109" i="34"/>
  <c r="G108" i="34"/>
  <c r="C108" i="34"/>
  <c r="G107" i="34"/>
  <c r="C107" i="34"/>
  <c r="G106" i="34"/>
  <c r="C106" i="34"/>
  <c r="G105" i="34"/>
  <c r="C105" i="34"/>
  <c r="G104" i="34"/>
  <c r="C104" i="34"/>
  <c r="G103" i="34"/>
  <c r="C103" i="34"/>
  <c r="G102" i="34"/>
  <c r="C102" i="34"/>
  <c r="G101" i="34"/>
  <c r="C101" i="34"/>
  <c r="G100" i="34"/>
  <c r="C100" i="34"/>
  <c r="G99" i="34"/>
  <c r="C99" i="34"/>
  <c r="G98" i="34"/>
  <c r="C98" i="34"/>
  <c r="G97" i="34"/>
  <c r="C97" i="34"/>
  <c r="G96" i="34"/>
  <c r="C96" i="34"/>
  <c r="G95" i="34"/>
  <c r="C95" i="34"/>
  <c r="G94" i="34"/>
  <c r="C94" i="34"/>
  <c r="G93" i="34"/>
  <c r="C93" i="34"/>
  <c r="G92" i="34"/>
  <c r="C92" i="34"/>
  <c r="G91" i="34"/>
  <c r="C91" i="34"/>
  <c r="G90" i="34"/>
  <c r="C90" i="34"/>
  <c r="G89" i="34"/>
  <c r="C89" i="34"/>
  <c r="G88" i="34"/>
  <c r="C88" i="34"/>
  <c r="G87" i="34"/>
  <c r="C87" i="34"/>
  <c r="G86" i="34"/>
  <c r="C86" i="34"/>
  <c r="G85" i="34"/>
  <c r="C85" i="34"/>
  <c r="G84" i="34"/>
  <c r="C84" i="34"/>
  <c r="G83" i="34"/>
  <c r="C83" i="34"/>
  <c r="G82" i="34"/>
  <c r="C82" i="34"/>
  <c r="G81" i="34"/>
  <c r="C81" i="34"/>
  <c r="G80" i="34"/>
  <c r="C80" i="34"/>
  <c r="G79" i="34"/>
  <c r="C79" i="34"/>
  <c r="G78" i="34"/>
  <c r="C78" i="34"/>
  <c r="G77" i="34"/>
  <c r="C77" i="34"/>
  <c r="G76" i="34"/>
  <c r="C76" i="34"/>
  <c r="G75" i="34"/>
  <c r="C75" i="34"/>
  <c r="G74" i="34"/>
  <c r="C74" i="34"/>
  <c r="G73" i="34"/>
  <c r="C73" i="34"/>
  <c r="G72" i="34"/>
  <c r="C72" i="34"/>
  <c r="G71" i="34"/>
  <c r="C71" i="34"/>
  <c r="G70" i="34"/>
  <c r="C70" i="34"/>
  <c r="G69" i="34"/>
  <c r="C69" i="34"/>
  <c r="G68" i="34"/>
  <c r="C68" i="34"/>
  <c r="G67" i="34"/>
  <c r="C67" i="34"/>
  <c r="G66" i="34"/>
  <c r="C66" i="34"/>
  <c r="G65" i="34"/>
  <c r="C65" i="34"/>
  <c r="G64" i="34"/>
  <c r="C64" i="34"/>
  <c r="G63" i="34"/>
  <c r="C63" i="34"/>
  <c r="G62" i="34"/>
  <c r="C62" i="34"/>
  <c r="G61" i="34"/>
  <c r="C61" i="34"/>
  <c r="G60" i="34"/>
  <c r="C60" i="34"/>
  <c r="G59" i="34"/>
  <c r="C59" i="34"/>
  <c r="G58" i="34"/>
  <c r="C58" i="34"/>
  <c r="G57" i="34"/>
  <c r="C57" i="34"/>
  <c r="G56" i="34"/>
  <c r="C56" i="34"/>
  <c r="G55" i="34"/>
  <c r="C55" i="34"/>
  <c r="G54" i="34"/>
  <c r="C54" i="34"/>
  <c r="G53" i="34"/>
  <c r="C53" i="34"/>
  <c r="G52" i="34"/>
  <c r="C52" i="34"/>
  <c r="G51" i="34"/>
  <c r="C51" i="34"/>
  <c r="G50" i="34"/>
  <c r="C50" i="34"/>
  <c r="G49" i="34"/>
  <c r="C49" i="34"/>
  <c r="G48" i="34"/>
  <c r="C48" i="34"/>
  <c r="G47" i="34"/>
  <c r="C47" i="34"/>
  <c r="G46" i="34"/>
  <c r="C46" i="34"/>
  <c r="G45" i="34"/>
  <c r="C45" i="34"/>
  <c r="G44" i="34"/>
  <c r="C44" i="34"/>
  <c r="G43" i="34"/>
  <c r="C43" i="34"/>
  <c r="G42" i="34"/>
  <c r="C42" i="34"/>
  <c r="G41" i="34"/>
  <c r="C41" i="34"/>
  <c r="G40" i="34"/>
  <c r="C40" i="34"/>
  <c r="G39" i="34"/>
  <c r="C39" i="34"/>
  <c r="G38" i="34"/>
  <c r="C38" i="34"/>
  <c r="G37" i="34"/>
  <c r="C37" i="34"/>
  <c r="G36" i="34"/>
  <c r="C36" i="34"/>
  <c r="G35" i="34"/>
  <c r="C35" i="34"/>
  <c r="G34" i="34"/>
  <c r="C34" i="34"/>
  <c r="G33" i="34"/>
  <c r="C33" i="34"/>
  <c r="G32" i="34"/>
  <c r="C32" i="34"/>
  <c r="G31" i="34"/>
  <c r="C31" i="34"/>
  <c r="G30" i="34"/>
  <c r="C30" i="34"/>
  <c r="G29" i="34"/>
  <c r="C29" i="34"/>
  <c r="G28" i="34"/>
  <c r="C28" i="34"/>
  <c r="G27" i="34"/>
  <c r="C27" i="34"/>
  <c r="G26" i="34"/>
  <c r="C26" i="34"/>
  <c r="G25" i="34"/>
  <c r="C25" i="34"/>
  <c r="G24" i="34"/>
  <c r="C24" i="34"/>
  <c r="G23" i="34"/>
  <c r="C23" i="34"/>
  <c r="G22" i="34"/>
  <c r="C22" i="34"/>
  <c r="G21" i="34"/>
  <c r="C21" i="34"/>
  <c r="G20" i="34"/>
  <c r="C20" i="34"/>
  <c r="G19" i="34"/>
  <c r="C19" i="34"/>
  <c r="G18" i="34"/>
  <c r="C18" i="34"/>
  <c r="G17" i="34"/>
  <c r="C17" i="34"/>
  <c r="G16" i="34"/>
  <c r="C16" i="34"/>
  <c r="G15" i="34"/>
  <c r="C15" i="34"/>
  <c r="G14" i="34"/>
  <c r="C14" i="34"/>
  <c r="G13" i="34"/>
  <c r="C13" i="34"/>
  <c r="G12" i="34"/>
  <c r="C12" i="34"/>
  <c r="G11" i="34"/>
  <c r="C11" i="34"/>
  <c r="G10" i="34"/>
  <c r="C10" i="34"/>
  <c r="G9" i="34"/>
  <c r="C9" i="34"/>
  <c r="G8" i="34"/>
  <c r="C8" i="34"/>
  <c r="G7" i="34"/>
  <c r="C7" i="34"/>
  <c r="G6" i="34"/>
  <c r="C6" i="34"/>
  <c r="G5" i="34"/>
  <c r="C5" i="34"/>
  <c r="S4" i="34"/>
  <c r="Q2" i="34" s="1"/>
  <c r="G4" i="34"/>
  <c r="C4" i="34"/>
  <c r="G3" i="34"/>
  <c r="C3" i="34"/>
  <c r="G2" i="34"/>
  <c r="C2" i="34"/>
  <c r="H42" i="4" l="1"/>
  <c r="H41" i="4"/>
  <c r="H40" i="4"/>
  <c r="H39" i="4"/>
  <c r="H38" i="4"/>
  <c r="H37" i="4"/>
  <c r="H36" i="4"/>
  <c r="H35" i="4"/>
  <c r="H34" i="4"/>
  <c r="H33" i="4"/>
  <c r="H32" i="4"/>
  <c r="H31" i="4"/>
  <c r="H30" i="4"/>
  <c r="H29" i="4"/>
  <c r="H28" i="4"/>
  <c r="H27" i="4"/>
  <c r="H26" i="4"/>
  <c r="H25" i="4"/>
  <c r="H24" i="4"/>
  <c r="H23" i="4"/>
  <c r="H22" i="4"/>
  <c r="H21" i="4"/>
  <c r="H20" i="4"/>
  <c r="H19" i="4"/>
  <c r="H18" i="4"/>
  <c r="H17" i="4"/>
  <c r="H16" i="4"/>
  <c r="H15" i="4"/>
  <c r="H14" i="4"/>
  <c r="H13" i="4"/>
  <c r="H12" i="4"/>
  <c r="H10" i="4"/>
  <c r="H9" i="4"/>
  <c r="H8" i="4"/>
  <c r="H7" i="4"/>
  <c r="H6" i="4"/>
  <c r="H5" i="4"/>
  <c r="H4" i="4"/>
  <c r="H3" i="4"/>
  <c r="A19" i="19"/>
  <c r="A23" i="19"/>
  <c r="I23" i="4"/>
  <c r="J23" i="4"/>
  <c r="K23" i="4"/>
  <c r="L23" i="4"/>
  <c r="K21" i="4"/>
  <c r="J21" i="4"/>
  <c r="I21" i="4"/>
  <c r="L10" i="13"/>
  <c r="G7" i="13"/>
  <c r="D7" i="13"/>
  <c r="S64" i="13"/>
  <c r="O64" i="13"/>
  <c r="I64" i="13"/>
  <c r="E64" i="13"/>
  <c r="N58" i="13"/>
  <c r="E58" i="13"/>
  <c r="T51" i="13"/>
  <c r="P51" i="13"/>
  <c r="L51" i="13"/>
  <c r="H51" i="13"/>
  <c r="D51" i="13"/>
  <c r="N45" i="13"/>
  <c r="E45" i="13"/>
  <c r="AQ29" i="13"/>
  <c r="AM29" i="13"/>
  <c r="AG29" i="13"/>
  <c r="AC29" i="13"/>
  <c r="AL23" i="13"/>
  <c r="AC23" i="13"/>
  <c r="AR13" i="13"/>
  <c r="AN13" i="13"/>
  <c r="AJ13" i="13"/>
  <c r="AF13" i="13"/>
  <c r="AB13" i="13"/>
  <c r="T10" i="13"/>
  <c r="P10" i="13"/>
  <c r="AC7" i="13"/>
  <c r="T7" i="13"/>
  <c r="P7" i="13"/>
  <c r="L7" i="13"/>
  <c r="D70" i="19"/>
  <c r="A31" i="19"/>
  <c r="A32" i="19"/>
  <c r="A33" i="19"/>
  <c r="A34" i="19"/>
  <c r="A35" i="19"/>
  <c r="A36" i="19"/>
  <c r="A37" i="19"/>
  <c r="A38" i="19"/>
  <c r="A39" i="19"/>
  <c r="A40" i="19"/>
  <c r="A41" i="19"/>
  <c r="A42" i="19"/>
  <c r="A30" i="19"/>
  <c r="A4" i="19"/>
  <c r="A5" i="19"/>
  <c r="A6" i="19"/>
  <c r="A7" i="19"/>
  <c r="A8" i="19"/>
  <c r="A9" i="19"/>
  <c r="A10" i="19"/>
  <c r="A12" i="19"/>
  <c r="A13" i="19"/>
  <c r="A14" i="19"/>
  <c r="A15" i="19"/>
  <c r="A16" i="19"/>
  <c r="A17" i="19"/>
  <c r="A18" i="19"/>
  <c r="A20" i="19"/>
  <c r="A21" i="19"/>
  <c r="A22" i="19"/>
  <c r="A24" i="19"/>
  <c r="A25" i="19"/>
  <c r="A26" i="19"/>
  <c r="A27" i="19"/>
  <c r="A28" i="19"/>
  <c r="A29" i="19"/>
  <c r="A3" i="19"/>
  <c r="H81" i="19"/>
  <c r="F68" i="19"/>
  <c r="G75" i="19"/>
  <c r="I26" i="4"/>
  <c r="L24" i="4"/>
  <c r="I10" i="4"/>
  <c r="K32" i="4"/>
  <c r="J10" i="4"/>
  <c r="J13" i="4"/>
  <c r="G70" i="19"/>
  <c r="J32" i="4"/>
  <c r="H77" i="19"/>
  <c r="I68" i="19"/>
  <c r="K31" i="4"/>
  <c r="H56" i="19"/>
  <c r="D59" i="19"/>
  <c r="D77" i="19"/>
  <c r="I35" i="4"/>
  <c r="D61" i="19"/>
  <c r="K13" i="4"/>
  <c r="J22" i="4"/>
  <c r="K15" i="4"/>
  <c r="H49" i="19"/>
  <c r="F81" i="19"/>
  <c r="I32" i="4"/>
  <c r="L41" i="4"/>
  <c r="I55" i="19"/>
  <c r="K9" i="4"/>
  <c r="I4" i="4"/>
  <c r="J6" i="4"/>
  <c r="K38" i="4"/>
  <c r="K22" i="4"/>
  <c r="J42" i="4"/>
  <c r="K12" i="4"/>
  <c r="K35" i="4"/>
  <c r="J37" i="4"/>
  <c r="H61" i="19"/>
  <c r="K37" i="4"/>
  <c r="C80" i="19"/>
  <c r="K40" i="4"/>
  <c r="I7" i="4"/>
  <c r="J26" i="4"/>
  <c r="E67" i="19"/>
  <c r="I17" i="4"/>
  <c r="J8" i="4"/>
  <c r="H83" i="19"/>
  <c r="K39" i="4"/>
  <c r="J12" i="4"/>
  <c r="I8" i="4"/>
  <c r="J9" i="4"/>
  <c r="I13" i="4"/>
  <c r="E50" i="19"/>
  <c r="K7" i="4"/>
  <c r="J33" i="4"/>
  <c r="K17" i="4"/>
  <c r="K14" i="4"/>
  <c r="K8" i="4"/>
  <c r="K30" i="4"/>
  <c r="L17" i="4"/>
  <c r="J36" i="4"/>
  <c r="C74" i="19"/>
  <c r="K28" i="4"/>
  <c r="I9" i="4"/>
  <c r="K3" i="4"/>
  <c r="L3" i="4"/>
  <c r="I28" i="4"/>
  <c r="H63" i="19"/>
  <c r="J19" i="4"/>
  <c r="J3" i="4"/>
  <c r="L4" i="4"/>
  <c r="J40" i="4"/>
  <c r="L22" i="4"/>
  <c r="J31" i="4"/>
  <c r="J15" i="4"/>
  <c r="I18" i="4"/>
  <c r="I14" i="4"/>
  <c r="I36" i="4"/>
  <c r="C63" i="19"/>
  <c r="I38" i="4"/>
  <c r="L28" i="4"/>
  <c r="I30" i="4"/>
  <c r="J14" i="4"/>
  <c r="I80" i="19"/>
  <c r="K33" i="4"/>
  <c r="D64" i="19"/>
  <c r="H52" i="19"/>
  <c r="I33" i="4"/>
  <c r="K6" i="4"/>
  <c r="I5" i="4"/>
  <c r="J30" i="4"/>
  <c r="J41" i="4"/>
  <c r="J25" i="4"/>
  <c r="J17" i="4"/>
  <c r="I3" i="4"/>
  <c r="K36" i="4"/>
  <c r="I6" i="4"/>
  <c r="F53" i="19"/>
  <c r="L8" i="4"/>
  <c r="J28" i="4"/>
  <c r="E69" i="19" l="1"/>
  <c r="I230" i="37"/>
  <c r="C84" i="19"/>
  <c r="I63" i="37"/>
  <c r="F78" i="19"/>
  <c r="I32" i="37"/>
  <c r="G53" i="19"/>
  <c r="I85" i="37"/>
  <c r="E64" i="19"/>
  <c r="K24" i="4"/>
  <c r="F67" i="19"/>
  <c r="I68" i="37"/>
  <c r="G79" i="19"/>
  <c r="I188" i="37"/>
  <c r="E70" i="19"/>
  <c r="I174" i="37"/>
  <c r="D72" i="19"/>
  <c r="D86" i="19" s="1"/>
  <c r="S5" i="4" s="1"/>
  <c r="C77" i="19"/>
  <c r="I113" i="37"/>
  <c r="H50" i="19"/>
  <c r="I137" i="37"/>
  <c r="G77" i="19"/>
  <c r="I175" i="37"/>
  <c r="E72" i="19"/>
  <c r="I67" i="37"/>
  <c r="H78" i="19"/>
  <c r="I159" i="37"/>
  <c r="E48" i="19"/>
  <c r="I86" i="19"/>
  <c r="S10" i="4" s="1"/>
  <c r="I223" i="37"/>
  <c r="H73" i="19"/>
  <c r="I238" i="37"/>
  <c r="M33" i="4"/>
  <c r="I69" i="37"/>
  <c r="I181" i="37"/>
  <c r="I139" i="37"/>
  <c r="I198" i="37"/>
  <c r="I126" i="37"/>
  <c r="I119" i="37"/>
  <c r="I191" i="37"/>
  <c r="I205" i="37"/>
  <c r="I202" i="37"/>
  <c r="I209" i="37"/>
  <c r="I178" i="37"/>
  <c r="I84" i="37"/>
  <c r="I140" i="37"/>
  <c r="I199" i="37"/>
  <c r="I115" i="37"/>
  <c r="L7" i="4"/>
  <c r="J16" i="4"/>
  <c r="J29" i="4"/>
  <c r="L10" i="4"/>
  <c r="L12" i="4"/>
  <c r="L13" i="4"/>
  <c r="M13" i="4" s="1"/>
  <c r="K27" i="4"/>
  <c r="L38" i="4"/>
  <c r="L35" i="4"/>
  <c r="L40" i="4"/>
  <c r="M40" i="4" s="1"/>
  <c r="K19" i="4"/>
  <c r="J38" i="4"/>
  <c r="J35" i="4"/>
  <c r="I41" i="4"/>
  <c r="L6" i="4"/>
  <c r="M6" i="4" s="1"/>
  <c r="L34" i="4"/>
  <c r="K29" i="4"/>
  <c r="L9" i="4"/>
  <c r="M9" i="4" s="1"/>
  <c r="J7" i="4"/>
  <c r="J24" i="4"/>
  <c r="L15" i="4"/>
  <c r="L18" i="4"/>
  <c r="J20" i="4"/>
  <c r="J18" i="4"/>
  <c r="I27" i="4"/>
  <c r="I19" i="4"/>
  <c r="L36" i="4"/>
  <c r="M36" i="4" s="1"/>
  <c r="J5" i="4"/>
  <c r="M5" i="4" s="1"/>
  <c r="K42" i="4"/>
  <c r="J27" i="4"/>
  <c r="I31" i="4"/>
  <c r="K34" i="4"/>
  <c r="L31" i="4"/>
  <c r="J34" i="4"/>
  <c r="L25" i="4"/>
  <c r="L37" i="4"/>
  <c r="L32" i="4"/>
  <c r="M32" i="4" s="1"/>
  <c r="L30" i="4"/>
  <c r="M30" i="4" s="1"/>
  <c r="K25" i="4"/>
  <c r="J39" i="4"/>
  <c r="M39" i="4" s="1"/>
  <c r="I16" i="4"/>
  <c r="I37" i="4"/>
  <c r="K26" i="4"/>
  <c r="M26" i="4" s="1"/>
  <c r="I22" i="4"/>
  <c r="M22" i="4" s="1"/>
  <c r="K10" i="4"/>
  <c r="K41" i="4"/>
  <c r="L14" i="4"/>
  <c r="M14" i="4" s="1"/>
  <c r="I34" i="4"/>
  <c r="J4" i="4"/>
  <c r="M4" i="4" s="1"/>
  <c r="M3" i="4"/>
  <c r="I25" i="4"/>
  <c r="I42" i="4"/>
  <c r="I15" i="4"/>
  <c r="M23" i="4"/>
  <c r="I12" i="4"/>
  <c r="M17" i="4"/>
  <c r="M28" i="4"/>
  <c r="M8" i="4"/>
  <c r="I20" i="4"/>
  <c r="I24" i="4"/>
  <c r="L21" i="4"/>
  <c r="M21" i="4" s="1"/>
  <c r="N3" i="4" l="1"/>
  <c r="C86" i="19"/>
  <c r="S4" i="4" s="1"/>
  <c r="Y4" i="4" s="1"/>
  <c r="Y5" i="4" s="1"/>
  <c r="H86" i="19"/>
  <c r="S9" i="4" s="1"/>
  <c r="G86" i="19"/>
  <c r="S8" i="4" s="1"/>
  <c r="E86" i="19"/>
  <c r="S6" i="4" s="1"/>
  <c r="M24" i="4"/>
  <c r="M18" i="4"/>
  <c r="M35" i="4"/>
  <c r="M38" i="4"/>
  <c r="M29" i="4"/>
  <c r="M27" i="4"/>
  <c r="M41" i="4"/>
  <c r="M34" i="4"/>
  <c r="M19" i="4"/>
  <c r="M37" i="4"/>
  <c r="M31" i="4"/>
  <c r="N30" i="4" s="1"/>
  <c r="M10" i="4"/>
  <c r="M7" i="4"/>
  <c r="M12" i="4"/>
  <c r="M15" i="4"/>
  <c r="M42" i="4"/>
  <c r="M20" i="4"/>
  <c r="M25" i="4"/>
  <c r="M16" i="4"/>
  <c r="N41" i="4" l="1"/>
  <c r="N17" i="4"/>
  <c r="N22" i="4"/>
  <c r="O3" i="4"/>
  <c r="Y6" i="4"/>
  <c r="N37" i="4"/>
  <c r="N5" i="4"/>
  <c r="N32" i="4"/>
  <c r="N11" i="4"/>
  <c r="F58" i="19"/>
  <c r="F86" i="19" s="1"/>
  <c r="S7" i="4" s="1"/>
  <c r="Y7" i="4" l="1"/>
  <c r="Y8" i="4" s="1"/>
  <c r="Y9" i="4" s="1"/>
  <c r="Y10" i="4" s="1"/>
  <c r="T3" i="4" s="1"/>
</calcChain>
</file>

<file path=xl/connections.xml><?xml version="1.0" encoding="utf-8"?>
<connections xmlns="http://schemas.openxmlformats.org/spreadsheetml/2006/main">
  <connection id="1" keepAlive="1" name="Запрос — Опросный лист новый с доменами (2)" description="Соединение с запросом &quot;Опросный лист новый с доменами (2)&quot; в книге." type="5" refreshedVersion="8" background="1" saveData="1">
    <dbPr connection="Provider=Microsoft.Mashup.OleDb.1;Data Source=$Workbook$;Location=&quot;Опросный лист новый с доменами (2)&quot;;Extended Properties=&quot;&quot;" command="SELECT * FROM [Опросный лист новый с доменами (2)]"/>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<sst xmlns="http://schemas.openxmlformats.org/spreadsheetml/2006/main" count="6979" uniqueCount="3749">
  <si>
    <t>Примечание</t>
  </si>
  <si>
    <t>Поддомен</t>
  </si>
  <si>
    <t>ID</t>
  </si>
  <si>
    <t>Практики и их требования</t>
  </si>
  <si>
    <t>Оценка</t>
  </si>
  <si>
    <t>Уровень сложности практики</t>
  </si>
  <si>
    <t>Соответствие уровню сложности</t>
  </si>
  <si>
    <t>% выполнения группы практик</t>
  </si>
  <si>
    <t>Уровень Кирилламиды</t>
  </si>
  <si>
    <t>DSOMM</t>
  </si>
  <si>
    <t>Домен "Контроль ИБ артефактов, зависимостей и образов"</t>
  </si>
  <si>
    <t>T-ADI-DEP-0-1</t>
  </si>
  <si>
    <t>Управление зависимостями (Dependencies) в исходном коде осуществляется в каком-либо виде</t>
  </si>
  <si>
    <t>Верно</t>
  </si>
  <si>
    <t>T-ADI-DEP-1-1</t>
  </si>
  <si>
    <t>Существуют (формализованы) единые правила, определяющие возможность использования тех или иных зависимостей в коде.
Например, есть утвержденный документ, и/или страница в базе знаний, описывающие порядок использования зависимостей в коде.</t>
  </si>
  <si>
    <t>Выполняется</t>
  </si>
  <si>
    <t>SB-B-2</t>
  </si>
  <si>
    <t>T-ADI-DEP-1-2</t>
  </si>
  <si>
    <t>Обновление существующих зависимостей выполняется вручную.
Например, если возникла необходимость использовать новую версию библиотеки в коде, то ее вручную выгружают и добавляют в проект</t>
  </si>
  <si>
    <t>Не выполняется</t>
  </si>
  <si>
    <t>T-ADI-DEP-1-3</t>
  </si>
  <si>
    <t>Существует (описан, формализован) план реагирования на события ИБ, связанных с зависимостями.</t>
  </si>
  <si>
    <t>SR2.7</t>
  </si>
  <si>
    <t>T-ADI-DEP-1-4</t>
  </si>
  <si>
    <t xml:space="preserve">Выполняется харденинг (безопасная настройка) файлов конфигураций используемых пакетов open source software - OSS (например, nuget.config, .npmrc, pip.conf, pom.xml, etc.). </t>
  </si>
  <si>
    <t>T-ADI-DEP-1-5</t>
  </si>
  <si>
    <t>Зависимости с тэгом "latest" не применяются</t>
  </si>
  <si>
    <t>T-ADI-DEP-2-1</t>
  </si>
  <si>
    <t>Разработчики получают и используют OSS компоненты, применяя только стандартизованные (формализованные и утвержденные) методы</t>
  </si>
  <si>
    <t>T-ADI-DEP-2-2</t>
  </si>
  <si>
    <t>Контролируется и регулируется использование новых (моложе 60 дней) и старых (неактуальных, заброшенных, старше 365 дней) OSS.
Например, настроен OSS firewall на предупреждение (или запрет) использования OSS, выпущенных\актуализированных более 365 дней назад и менее чем 60 дней</t>
  </si>
  <si>
    <t>T-ADI-DEP-3-1</t>
  </si>
  <si>
    <t>Выполняется инвентаризация используемых зависимостей.
Например, создан внутренний репозиторий.</t>
  </si>
  <si>
    <t>SB-B-1</t>
  </si>
  <si>
    <t>T-ADI-DEP-3-2</t>
  </si>
  <si>
    <t>T-ADI-DEP-3-3</t>
  </si>
  <si>
    <t>Выполняется автоматическое обновление используемых зависимостей.
Это может быть реализовано с помощью специальных утилит для обновления зависимостей.</t>
  </si>
  <si>
    <t>T-ADI-DEP-4-1</t>
  </si>
  <si>
    <t>Выполняется самостоятельная сборка необходимых зависимостей в доверенной среде</t>
  </si>
  <si>
    <t>T-ADI-DEP-4-2</t>
  </si>
  <si>
    <t>T-ADI-ART-0-1</t>
  </si>
  <si>
    <t>Управление артефактами разработки присутствует в каком-либо виде</t>
  </si>
  <si>
    <t>T-ADI-ART-1-1</t>
  </si>
  <si>
    <t>Все артефакты разработки хранятся в доверенных registry.
Например, используется внутренний реестр.</t>
  </si>
  <si>
    <t>T-ADI-ART-1-2</t>
  </si>
  <si>
    <t>Строго ограниченный перечень лиц может помещать артефакты в registry.
Внутри registry настроены правила разграничения доступа.</t>
  </si>
  <si>
    <t>T-ADI-ART-1-3</t>
  </si>
  <si>
    <t>Для аутентификации в registry используются внешние сервисы.
Например, выполнена интеграция с LDAP или другим IdM, локальные учетные записи не используются.</t>
  </si>
  <si>
    <t>T-ADI-ART-1-4</t>
  </si>
  <si>
    <t>Отключен анонимный доступ в registry</t>
  </si>
  <si>
    <t>T-ADI-ART-1-5</t>
  </si>
  <si>
    <t>Настроен и включен аудит любых изменений конфигурации хранилищ артефактов</t>
  </si>
  <si>
    <t>T-ADI-ART-2-1</t>
  </si>
  <si>
    <t>Разработчики получают артефакты для дальнейшей работы только из внутренних репозиториев</t>
  </si>
  <si>
    <t>T-ADI-ART-2-2</t>
  </si>
  <si>
    <t>Выполняется создание хэш сумм артефактов перед отправкой их в registry, а также их проверка при сборке</t>
  </si>
  <si>
    <t>Для взаимодействия с registry используются webhook с использованием TLS версии не ниже 1.2</t>
  </si>
  <si>
    <t>T-ADI-ART-3-1</t>
  </si>
  <si>
    <t>Выполняется создание цифровых подписей всех артефактов перед их отправкой в registry</t>
  </si>
  <si>
    <t>SE2.4</t>
  </si>
  <si>
    <t>T-ADI-ART-3-2</t>
  </si>
  <si>
    <t xml:space="preserve">Для всех артефактов создается SBOM </t>
  </si>
  <si>
    <t>Используется многофакторная аутентификация для доступа к registry</t>
  </si>
  <si>
    <t>T-ADI-ART-3-4</t>
  </si>
  <si>
    <t xml:space="preserve">Конвейер сборки (build pipeline) подписывает все артефакты, которые он создает </t>
  </si>
  <si>
    <t>T-ADI-ART-4-1</t>
  </si>
  <si>
    <t>Домен "Защита окружения разработки"</t>
  </si>
  <si>
    <t>T-DEV-COMP-0-1</t>
  </si>
  <si>
    <t>Применяются практики защиты рабочих мест разработчиков</t>
  </si>
  <si>
    <t>T-DEV-COMP-1-1</t>
  </si>
  <si>
    <t>Утверждены и применяются базовые требования к ПО и настройкам на корпоративных рабочих местах разработчиков.
Например, требования к антивирусу, обновлениям ОС, требования к паролям.</t>
  </si>
  <si>
    <t>T-DEV-COMP-1-2</t>
  </si>
  <si>
    <t>Удаленный доступ с некорпоративных (и, соответственно, ненастроенных) устройств к инструментам разработки возможен только для ограниченного (небольшого) числа устройств.</t>
  </si>
  <si>
    <t>T-DEV-COMP-2-1</t>
  </si>
  <si>
    <t>T-DEV-SM-0-1</t>
  </si>
  <si>
    <t>Существует практика управления секретами</t>
  </si>
  <si>
    <t>T-DEV-SM-1-1</t>
  </si>
  <si>
    <t>Секреты в среде разработки защищаются встроенными механизмами инструментов разработки, например, CI/CD системы, без применения Secret Management систем.</t>
  </si>
  <si>
    <t>T-DEV-SM-1-2</t>
  </si>
  <si>
    <t>Инциденты ИБ, связанные с использованием секретов в среде разработки, обрабатываются службой ИБ совместно с разработчиками.</t>
  </si>
  <si>
    <t>T-DEV-SM-2-1</t>
  </si>
  <si>
    <t>Секреты окружения разработки хранятся в Secret Management инструменте, например, Hashicorp Vault.</t>
  </si>
  <si>
    <t>T-DEV-SM-2-2</t>
  </si>
  <si>
    <t>T-DEV-SM-3-1</t>
  </si>
  <si>
    <t>T-DEV-SM-3-2</t>
  </si>
  <si>
    <t xml:space="preserve">Сформирована и применяется политика ротации секретов окружений разработки </t>
  </si>
  <si>
    <t>T-DEV-SM-4-1</t>
  </si>
  <si>
    <t>Используются динамические секреты с ограничением доступа для сред</t>
  </si>
  <si>
    <t>T-DEV-BLD-0-1</t>
  </si>
  <si>
    <t>Применяются практики защиты инфраструктуры сборки ПО</t>
  </si>
  <si>
    <t>T-DEV-BLD-1-1</t>
  </si>
  <si>
    <t xml:space="preserve">Доступ к среде сборки (build) (оркестратор, worker-узлы итд) ограничен (настроен RBAC) </t>
  </si>
  <si>
    <t>T-DEV-BLD-1-2</t>
  </si>
  <si>
    <t xml:space="preserve">Для всех узлов сборки (build worker) используется подход push (вместо pull) для передачи параметров </t>
  </si>
  <si>
    <t>T-DEV-BLD-1-3</t>
  </si>
  <si>
    <t>Каждый узел сборки (build worker) имеет минимально необходимые сетевые доступы (для связи только с нужными сервисами и только по определенным портам\протоколам)</t>
  </si>
  <si>
    <t>T-DEV-BLD-1-4</t>
  </si>
  <si>
    <t>Выполняется централизованное хранение журналов (логов) сборки, включающее изменение настроек</t>
  </si>
  <si>
    <t>SE1.1</t>
  </si>
  <si>
    <t>T-DEV-BLD-2-1</t>
  </si>
  <si>
    <t>Осуществляется мониторинг и реагирование на инциденты для узлов сборки в части потребления вычислительных ресурсов (CPU, RAM, HDD и пр).</t>
  </si>
  <si>
    <t>T-DEV-BLD-3-1</t>
  </si>
  <si>
    <t>Каждый узел сборки (build worker) имеет отдельную роль (например, тестирование, компиляция, отправка артефактов), прочие задачи на нем не выполняются</t>
  </si>
  <si>
    <t>T-DEV-BLD-3-2</t>
  </si>
  <si>
    <t xml:space="preserve">Реализована настройка механизмов безопасности для узлов сборки </t>
  </si>
  <si>
    <t>T-DEV-BLD-3-3</t>
  </si>
  <si>
    <t xml:space="preserve">Все настройки узлов сборки (build worker) централизованно хранятся в системе хранения исходного кода </t>
  </si>
  <si>
    <t>T-DEV-BLD-4-1</t>
  </si>
  <si>
    <t>Создание среды сборки (build environment) выполняется автоматизировано (IaC)</t>
  </si>
  <si>
    <t>T-DEV-SCM-0-1</t>
  </si>
  <si>
    <t>Применяются практики защиты репозитория кода</t>
  </si>
  <si>
    <t>T-DEV-SCM-1-1</t>
  </si>
  <si>
    <t xml:space="preserve">Создавать и удалять репозитории могут только определенные пользователи  (например, настроен RBAC) </t>
  </si>
  <si>
    <t>T-DEV-SCM-1-2</t>
  </si>
  <si>
    <t>Удалять issues могут только определенные пользователи (например, настроен RBAC) </t>
  </si>
  <si>
    <t>T-DEV-SCM-1-3</t>
  </si>
  <si>
    <t xml:space="preserve">Создавать teams/groups могут только определенные пользователи (например, настроен RBAC) </t>
  </si>
  <si>
    <t>T-DEV-SCM-1-4</t>
  </si>
  <si>
    <t>30</t>
  </si>
  <si>
    <t>T-DEV-SCM-1-5</t>
  </si>
  <si>
    <t>Управление доступом к системе контроля версий осуществляется с использованием ролевой модели, созданной на основе принципа минимальных привилегий. Модель регулирует как минимум:
- Возможности по созданию репозиториев
- Возможности по удалению репозиториев
- Возможности по изменению видимости репозиториев</t>
  </si>
  <si>
    <t>T-DEV-SCM-1-6</t>
  </si>
  <si>
    <t>Непривилегированным пользователям доступно создание только приватных репозиториев</t>
  </si>
  <si>
    <t>T-DEV-SCM-1-7</t>
  </si>
  <si>
    <t>При установке любых приложений и дополнений в Source code management системах (SCM) запрашивается одобрение (approval) администратора</t>
  </si>
  <si>
    <t>T-DEV-SCM-2-1</t>
  </si>
  <si>
    <t>У всех копий (forks) кода включен аудит, а также назначен ответственный</t>
  </si>
  <si>
    <t>T-DEV-SCM-2-2</t>
  </si>
  <si>
    <t>Регулярно осуществляется анализ и удаление неактивных пользователей из проекта</t>
  </si>
  <si>
    <t>T-DEV-SCM-2-3</t>
  </si>
  <si>
    <t>Почтовые уведомления могут направляться только на доверенные (проверенные) домены</t>
  </si>
  <si>
    <t>T-DEV-SCM-2-4</t>
  </si>
  <si>
    <t>T-DEV-SCM-2-5</t>
  </si>
  <si>
    <t>Для каждого репозитория по умолчанию установлены минимальные привилегии пользователей</t>
  </si>
  <si>
    <t>T-DEV-SCM-2-6</t>
  </si>
  <si>
    <t>T-DEV-SCM-3-1</t>
  </si>
  <si>
    <t>Все изменения видимости проекта отслеживаются</t>
  </si>
  <si>
    <t>T-DEV-SCM-3-2</t>
  </si>
  <si>
    <t>Осуществляется идентификация неиспользуемых репозиториев и их архивирование</t>
  </si>
  <si>
    <t>T-DEV-SCM-3-3</t>
  </si>
  <si>
    <t xml:space="preserve">Доступ к SCM осуществляется с использованием многофакторной аутентификации </t>
  </si>
  <si>
    <t>33</t>
  </si>
  <si>
    <t>T-DEV-SCM-3-4</t>
  </si>
  <si>
    <t>40</t>
  </si>
  <si>
    <t>T-DEV-SCM-4-1</t>
  </si>
  <si>
    <t>T-DEV-SCM-4-2</t>
  </si>
  <si>
    <t>Доступ разработчиков к репозиторию осуществляется с использованием сертификатов, созданных только с использованием внутреннего CA (центр сертификации) компании (а не самоподписанные сертификаты) в качестве дополнительного фактора аутентификации</t>
  </si>
  <si>
    <t>T-DEV-SRC-0-1</t>
  </si>
  <si>
    <t>Применяются практики контроля внесения изменений в исходный код</t>
  </si>
  <si>
    <t>T-DEV-SRC-1-1</t>
  </si>
  <si>
    <t xml:space="preserve">Все изменения в исходном коде отслеживаются с использованием системы контроля версий (SCM) </t>
  </si>
  <si>
    <t>T-DEV-SRC-1-2</t>
  </si>
  <si>
    <t>Круг согласования запроса на слияние исходного кода начинается заново при внесении новых предложений по изменению</t>
  </si>
  <si>
    <t>T-DEV-SRC-1-3</t>
  </si>
  <si>
    <t>Разработчики не обладают правами "dismiss code change review", позволяющими обходить стандартную процедуру проверки кода</t>
  </si>
  <si>
    <t>T-DEV-SRC-1-4</t>
  </si>
  <si>
    <t>Для всех репозиториев включена опция linear history. В качестве вариантов merge доступны только squash и rebase merge</t>
  </si>
  <si>
    <t>T-DEV-SRC-1-5</t>
  </si>
  <si>
    <t>Используется защита веток (branch protection)</t>
  </si>
  <si>
    <t>10</t>
  </si>
  <si>
    <t>T-DEV-SRC-2-1</t>
  </si>
  <si>
    <t>Осуществляется регулярный анализ и удаление неиспользуемых веток (branches)</t>
  </si>
  <si>
    <t>T-DEV-SRC-2-2</t>
  </si>
  <si>
    <t>Запрос на слияние (merge request) реализуется только при успешном прохождении всех проверок</t>
  </si>
  <si>
    <t>T-DEV-SRC-2-3</t>
  </si>
  <si>
    <t>Все открытые ветки (branches) обновляются перед отправкой запроса на merge</t>
  </si>
  <si>
    <t>T-DEV-SRC-2-4</t>
  </si>
  <si>
    <t>Слияние изменений в исходном коде разрешены только в случае отсутствия открытых комментариев и обсуждений</t>
  </si>
  <si>
    <t>9</t>
  </si>
  <si>
    <t>T-DEV-SRC-2-5</t>
  </si>
  <si>
    <t>Для каждого изменения исходного кода есть соответствующий тикет в системе управления заданиями (task maganement system, например, jira)</t>
  </si>
  <si>
    <t>T-DEV-SRC-2-6</t>
  </si>
  <si>
    <t>Правила защиты, применяемые к веткам (branch protection rules), применяются в том числе к УЗ администраторов</t>
  </si>
  <si>
    <t>T-DEV-SRC-3-1</t>
  </si>
  <si>
    <t>Для наиболее важных файлов определены и назначены Code Owners</t>
  </si>
  <si>
    <t>T-DEV-SRC-3-2</t>
  </si>
  <si>
    <t>Code Owners согласовывают изменения файлов, которые им "принадлежат"</t>
  </si>
  <si>
    <t>T-DEV-SRC-3-3</t>
  </si>
  <si>
    <t xml:space="preserve">Только подписанные commits (signed commit) допускаются к merge requests (особенно в main-ветку) </t>
  </si>
  <si>
    <t>T-DEV-SRC-3-4</t>
  </si>
  <si>
    <t>T-DEV-SRC-3-5</t>
  </si>
  <si>
    <t>Осуществляется контроль за удалением защищенных веток (protected branch)</t>
  </si>
  <si>
    <t>T-DEV-SRC-4-1</t>
  </si>
  <si>
    <t>Для всех репозиториев функция "force push" доступна только для владельца</t>
  </si>
  <si>
    <t>T-DEV-CICD-0-1</t>
  </si>
  <si>
    <t>Применяются практики защиты конвейера сборки ПО</t>
  </si>
  <si>
    <t>T-DEV-CICD-1-1</t>
  </si>
  <si>
    <t>Доступ к конвейеру сборки ограничен (настроен RBAC)</t>
  </si>
  <si>
    <t>T-DEV-CICD-1-2</t>
  </si>
  <si>
    <t xml:space="preserve">Выполняется централизованное хранение журналов событий конвейеров сборки </t>
  </si>
  <si>
    <t>T-DEV-CICD-1-3</t>
  </si>
  <si>
    <t>Используется подход "CICD as a code" при создании конвейера разработки</t>
  </si>
  <si>
    <t>T-DEV-CICD-2-1</t>
  </si>
  <si>
    <t>Для каждого этапа сборки строго определены входные и выходные параметры и результаты</t>
  </si>
  <si>
    <t>T-DEV-CICD-2-2</t>
  </si>
  <si>
    <t xml:space="preserve">Изменение конфигурационных файлов CI\CD (конвейеров сборки) непрерывно отслеживается </t>
  </si>
  <si>
    <t>T-DEV-CICD-3-1</t>
  </si>
  <si>
    <t xml:space="preserve">Выполняется централизованное хранение всех логов стадии сборки (Build) </t>
  </si>
  <si>
    <t>T-DEV-CICD-4-1</t>
  </si>
  <si>
    <t>Каждый конвейер (CICD), используемый для сборки, имеет единственное предназначение (например, тестирование, компиляция, отправка артефактов), прочие задачи на нем не выполняются</t>
  </si>
  <si>
    <t>T-CODE-SST-0-1</t>
  </si>
  <si>
    <t>Выполняется статический анализ исходного кода разрабатываемого ПО</t>
  </si>
  <si>
    <t>Неверно</t>
  </si>
  <si>
    <t>T-CODE-SST-1-1</t>
  </si>
  <si>
    <t>Анализ исходного кода применяется, как минимум, ситуативно.</t>
  </si>
  <si>
    <t>T-CODE-SST-1-2</t>
  </si>
  <si>
    <t>В SAST используются, как минимум, правила по умолчанию </t>
  </si>
  <si>
    <t>T-CODE-SST-2-1</t>
  </si>
  <si>
    <t>Выполняется регулярное сканирование отдельных частей кода, например:
- изменений в коде по результатам спринтов
- код разработанных framework
- итд</t>
  </si>
  <si>
    <t>T-CODE-SST-2-2</t>
  </si>
  <si>
    <t>Неиспользуемые правила анализа в SAST отключены</t>
  </si>
  <si>
    <t>T-CODE-SST-2-3</t>
  </si>
  <si>
    <t xml:space="preserve">Выполнена интеграция SAST в CI (отдельный скрипт для каждой команды) </t>
  </si>
  <si>
    <t>T-CODE-SST-2-4</t>
  </si>
  <si>
    <t xml:space="preserve">Используются плагины SAST в IDE [при их наличии] </t>
  </si>
  <si>
    <t>T-CODE-SST-3-1</t>
  </si>
  <si>
    <t>Выполняется регулярное сканирование SAST полной кодовой базы</t>
  </si>
  <si>
    <t>T-CODE-SST-3-2</t>
  </si>
  <si>
    <t xml:space="preserve">Используются кастомизированные правила </t>
  </si>
  <si>
    <t>CR2.6</t>
  </si>
  <si>
    <t>T-CODE-SST-3-3</t>
  </si>
  <si>
    <t>Выполнена интеграция SAST с инструментом code quality (например, SonarQube)</t>
  </si>
  <si>
    <t>T-CODE-SST-4-1</t>
  </si>
  <si>
    <t>T-CODE-SC-0-1</t>
  </si>
  <si>
    <t>Выполняется композиционный анализ разрабатываемого ПО</t>
  </si>
  <si>
    <t>T-CODE-SC-1-1</t>
  </si>
  <si>
    <t>В SCA используются, как минимум, политики анализа по умолчанию </t>
  </si>
  <si>
    <t>SE3.8</t>
  </si>
  <si>
    <t>T-CODE-SC-1-2</t>
  </si>
  <si>
    <t>Применяется выборочная блокировка подключаемых библиотек вручную при выявлении дефектов ИБ</t>
  </si>
  <si>
    <t>T-CODE-SC-1-3</t>
  </si>
  <si>
    <t>В SCA сохраняется история всех используемых (использованных) библиотек</t>
  </si>
  <si>
    <t>T-CODE-SC-2-1</t>
  </si>
  <si>
    <t>Библиотеки с уязвимостями с высоким рейтингом, включая RCE, блокируются по договоренности между ИБ и разработчиками</t>
  </si>
  <si>
    <t>T-CODE-SC-2-2</t>
  </si>
  <si>
    <t>Осуществляется контроль получения образов (получение только из доверенных репозиториев)</t>
  </si>
  <si>
    <t>T-CODE-SC-2-3</t>
  </si>
  <si>
    <t>Выполняется проверка цифровых подписей и хэшей компонентов  </t>
  </si>
  <si>
    <t>T-CODE-SC-2-4</t>
  </si>
  <si>
    <t>Настроена интеграция SCA в CI/CD</t>
  </si>
  <si>
    <t>T-CODE-SC-2-5</t>
  </si>
  <si>
    <t xml:space="preserve">Выполняется проверка на лицензионную чистоту  </t>
  </si>
  <si>
    <t>T-CODE-SC-3-1</t>
  </si>
  <si>
    <t>Подключение всех возможных open source feeds</t>
  </si>
  <si>
    <t>T-CODE-SC-3-2</t>
  </si>
  <si>
    <t>Совмещение практик SAST и SCA для идентификации уязвимостей в коде (effective usage analyse. Например, библиотека уязвима, но при этом НЕ используется уязвимый метод)</t>
  </si>
  <si>
    <t>T-CODE-SC-3-3</t>
  </si>
  <si>
    <t>Используются SCA плагины для IDE для pre-commit hooks</t>
  </si>
  <si>
    <t>T-CODE-SC-3-4</t>
  </si>
  <si>
    <t>Библиотеки со статусом End of life блокируются по договоренности между ИБ и разработчиками</t>
  </si>
  <si>
    <t>T-CODE-SC-4-1</t>
  </si>
  <si>
    <t>Использование платных feeds, обогащающих результаты анализа open source компонентов</t>
  </si>
  <si>
    <t>T-CODE-IMG-0-1</t>
  </si>
  <si>
    <t>Выполняется сканирование образов контейнеров на наличие уязвимостей</t>
  </si>
  <si>
    <t>T-CODE-IMG-1-1</t>
  </si>
  <si>
    <t>Сканирование образов контейнеров на наличие уязвимостей регламентировано и выполняется стандартизированным набором инструментов</t>
  </si>
  <si>
    <t>T-CODE-IMG-1-2</t>
  </si>
  <si>
    <t>Выполняется сканирование образов контейнеров. Запуск сканирования происходит в ручном режиме.</t>
  </si>
  <si>
    <t>T-CODE-IMG-1-3</t>
  </si>
  <si>
    <t>Применяется выборочная блокировка образов контейнеров вручную при выявлении дефектов ИБ</t>
  </si>
  <si>
    <t>T-CODE-IMG-2-1</t>
  </si>
  <si>
    <t>Выполняется сканирование образов контейнеров в CI/CD на наличие уязвимостей</t>
  </si>
  <si>
    <t>T-CODE-IMG-2-2</t>
  </si>
  <si>
    <t>Выполняется периодическое сканирование образов контейнеров, размещенных во внутренних репозиториях, на наличие уязвимостей</t>
  </si>
  <si>
    <t>T-CODE-IMG-2-3</t>
  </si>
  <si>
    <t>При обнаружении дефектов ИБ в образах контейнеров автоматизированно создаются задачи на их устранение в тикет-системе</t>
  </si>
  <si>
    <t>T-CODE-IMG-3-1</t>
  </si>
  <si>
    <t>Выполняется проверка цифровых подписей образов контейнеров</t>
  </si>
  <si>
    <t>Non-compliant ресурсы блокируются по договоренности между ИБ и разработчиками</t>
  </si>
  <si>
    <t>T-CODE-IMG-4-1</t>
  </si>
  <si>
    <t>Сборки в CI/CD блокируются при найденных уязвимостях в образах контейнеров по договоренности между ИБ и разработчиками.</t>
  </si>
  <si>
    <t>T-CODE-SECDN-0-1</t>
  </si>
  <si>
    <t>Применяются практики поиска секретов</t>
  </si>
  <si>
    <t>T-CODE-SECDN-1-1</t>
  </si>
  <si>
    <t>Механизмы идентификации секретов применяются как минимум в SCM системах</t>
  </si>
  <si>
    <t>T-CODE-SECDN-1-2</t>
  </si>
  <si>
    <t>Инструменты идентификации секретов запускаются вручную</t>
  </si>
  <si>
    <t>T-CODE-SECDN-1-3</t>
  </si>
  <si>
    <t>В инструментах идентификации секретов используются настройки поиска секретов, заданные по умолчанию</t>
  </si>
  <si>
    <t>T-CODE-SECDN-1-4</t>
  </si>
  <si>
    <t>Инциденты ИБ, связанные с использованием найденных секретов, разрешаются совместно с разработчиками</t>
  </si>
  <si>
    <t>T-CODE-SECDN-2-1</t>
  </si>
  <si>
    <t>Инструменты идентификации секретов охватывают:
   - Все версии кода, хранящиеся в SCM
   - Манифесты IaC
   - Артефакты: 
       - образы Docker, 
       - Все репозитории
       - Облачную инфраструктуру
       - Сканирование и блокирование  секретов во   время стадий pull/Merge</t>
  </si>
  <si>
    <t>T-CODE-SECDN-2-2</t>
  </si>
  <si>
    <t>T-CODE-SECDN-2-3</t>
  </si>
  <si>
    <t xml:space="preserve">При обработке событий ИБ, связанных с найденными секретами используется приоритизация </t>
  </si>
  <si>
    <t>T-CODE-SECDN-3-1</t>
  </si>
  <si>
    <t>T-CODE-SECDN-3-2</t>
  </si>
  <si>
    <t>Сканирование секретов также включает в себя:
 - Рабочие станции разработчиков и любые adhoc среды
 - Логи сборок (Build logs)</t>
  </si>
  <si>
    <t>T-CODE-SECDN-4-1</t>
  </si>
  <si>
    <t>T-CODE-DOCKERFS-0-1</t>
  </si>
  <si>
    <t>Применяются практики безопасного написания Dockerfiles</t>
  </si>
  <si>
    <t>T-CODE-DOCKERFS-1-1</t>
  </si>
  <si>
    <t>Разработан регламент по безопасному написанию Dockerfiles.</t>
  </si>
  <si>
    <t>T-CODE-DOCKERFS-1-2</t>
  </si>
  <si>
    <t>Выполняется ручной контроль безопасности Dockerfile</t>
  </si>
  <si>
    <t>T-CODE-DOCKERFS-2-1</t>
  </si>
  <si>
    <t xml:space="preserve">Dockerfiles проверяются автоматизировано в pipeline. </t>
  </si>
  <si>
    <t>Домен "Анализ ПО в режиме runtime - Preprod"</t>
  </si>
  <si>
    <t>T-PREPROD-DAST-0-1</t>
  </si>
  <si>
    <t>Применяются практики динамического тестирования (DAST)</t>
  </si>
  <si>
    <t>T-PREPROD-DAST-1-1</t>
  </si>
  <si>
    <t>Динамическое сканирование используется как минимум для пользовательского интерфейса</t>
  </si>
  <si>
    <t>T-PREPROD-DAST-1-2</t>
  </si>
  <si>
    <t>Динамическое сканирование выполняется вручную</t>
  </si>
  <si>
    <t>T-PREPROD-DAST-2-1</t>
  </si>
  <si>
    <t>Отключены неиспользуемые в сканере правила</t>
  </si>
  <si>
    <t>T-PREPROD-DAST-2-2</t>
  </si>
  <si>
    <t>Выполняется сканирование без аутентификации (с полным покрытием пользовательского интерфейса):
-  Spider- сканирование (https://www.zaproxy.org/docs/desktop/addons/spider/)
-  Сканирование зависимостей</t>
  </si>
  <si>
    <t>T-PREPROD-DAST-2-3</t>
  </si>
  <si>
    <t>Выполняется сканирование с аутентификацией:
  - Выполняется сканирование зависимостей
  - При сканировании происходит использование всех возможных ролей и пользовательских типов 
  - Поддержка существующих сессий
  - При сканировании используются функции log in/log out
  - Выполняется Spider-сканирование после аутентификации</t>
  </si>
  <si>
    <t>ST1.4</t>
  </si>
  <si>
    <t>T-PREPROD-DAST-2-4</t>
  </si>
  <si>
    <t>Настроена интеграция сканера с инструментами CI/CD</t>
  </si>
  <si>
    <t>T-PREPROD-DAST-3-1</t>
  </si>
  <si>
    <t>Выполняется сканирование в том числе скрытых путей</t>
  </si>
  <si>
    <t>T-PREPROD-DAST-3-2</t>
  </si>
  <si>
    <t>Используются доработанные (кастомизированные) параметры при сканировании для максимального покрытия входных параметров</t>
  </si>
  <si>
    <t>T-PREPROD-DAST-3-3</t>
  </si>
  <si>
    <t>При сканировании используется бизнес-логика сканируемого приложения. Например, выполняется login, вносятся изменения в учетную запись, выполняется добавление товара в корзину и др.</t>
  </si>
  <si>
    <t>T-PREPROD-DAST-3-4</t>
  </si>
  <si>
    <t>Выполняется раздельное сканирование backend и frontend, включая:
- Сканирование SOAP сервисов
- Сканирование сервисов proxy, которые передают запросы между frontend и backend
- fuzzing XML и JSON данных, которые передаются в API сервисы</t>
  </si>
  <si>
    <t>ST2.6</t>
  </si>
  <si>
    <t>T-PREPROD-DAST-4-1</t>
  </si>
  <si>
    <t xml:space="preserve">Выполняется сканирование всех путей и взаимодействий (в т.ч. с backend) </t>
  </si>
  <si>
    <t>T-PREPROD-DAST-4-2</t>
  </si>
  <si>
    <t>Используется несколько сканеров для увеличения поверхности сканирования и получения пересекающихся результатов</t>
  </si>
  <si>
    <t>T-PREPROD-DAST-4-3</t>
  </si>
  <si>
    <t>Используются custom профили для динамического тестирования с повышенной интенсивностью и тяжестью для критичных частей приложения</t>
  </si>
  <si>
    <t>T-PREPROD-PENTEST-0-1</t>
  </si>
  <si>
    <t>Применяется тестирование на проникновение в среде Preprod</t>
  </si>
  <si>
    <t>T-PREPROD-PENTEST-1-1</t>
  </si>
  <si>
    <t>Тестирование на проникновение в среде Preprod проводится регулярно</t>
  </si>
  <si>
    <t>PT1.1</t>
  </si>
  <si>
    <t>T-PREPROD-PENTEST-1-2</t>
  </si>
  <si>
    <t>T-PREPROD-PENTEST-1-3</t>
  </si>
  <si>
    <t>T-PREPROD-PENTEST-2-1</t>
  </si>
  <si>
    <t>Разработан и применяется регламент, описывающий проведение тестирования на проникновение в среде Preprod</t>
  </si>
  <si>
    <t>T-PREPROD-PENTEST-4-1</t>
  </si>
  <si>
    <t>T-PREPROD-SECTEST-0-1</t>
  </si>
  <si>
    <t>Выполняется тестирование ИБ функционала разрабатываемого ПО</t>
  </si>
  <si>
    <t>T-PREPROD-SECTEST-1-1</t>
  </si>
  <si>
    <t>Функциональное ИБ-тестирование проводится (ситуативно, нерегламентированно)</t>
  </si>
  <si>
    <t>SR-A-1</t>
  </si>
  <si>
    <t>T-PREPROD-SECTEST-2-1</t>
  </si>
  <si>
    <t xml:space="preserve">Разработан и применяется регламент, описывающий проведение функционального ИБ-тестирования </t>
  </si>
  <si>
    <t>T-PREPROD-SECTEST-2-2</t>
  </si>
  <si>
    <t>Не менее 5% функциональных ИБ-тестов автоматизированы</t>
  </si>
  <si>
    <t>T-PREPROD-SECTEST-3-1</t>
  </si>
  <si>
    <t>T-PREPROD-VULN-0-1</t>
  </si>
  <si>
    <t>Сканирование инфраструктуры PREPROD (среды тестирования и разработки ПО) на уязвимости производится в каком бы то ни было виде</t>
  </si>
  <si>
    <t>T-PREPROD-VULN-1-1</t>
  </si>
  <si>
    <t>Сканирование инфраструктуры PREPROD (среды тестирования и разработки ПО) на уязвимости производится периодически в ручном режиме при помощи инструментов автоматизации или скриптов. (ситуативно нерегламентированно)</t>
  </si>
  <si>
    <t>T-PREPROD-VULN-1-2</t>
  </si>
  <si>
    <t>T-PREPROD-VULN-2-1</t>
  </si>
  <si>
    <t>Выполняется регулярное сканирование наиболее критических компонентов инфраструктуры PREPROD (среды тестирования и разработки ПО)  на уязвимости, а также выстроен процесс по их исправлению</t>
  </si>
  <si>
    <t>T-PREPROD-VULN-2-2</t>
  </si>
  <si>
    <t>Выполняется регулярное выполнение задач инвентаризации активов PREPROD (среды тестирования и разработки ПО) сред автоматизированными средствами</t>
  </si>
  <si>
    <t>T-PREPROD-VULN-2-3</t>
  </si>
  <si>
    <t xml:space="preserve">Обновления безопасности регулярно устанавливаются на основные элементы  инфраструктуры PREPROD (среды тестирования и разработки ПО) (например, оркестратор и операционные систем серверов) </t>
  </si>
  <si>
    <t>T-PREPROD-VULN-3-1</t>
  </si>
  <si>
    <t>Выполняется регулярное сканирование всех компонентов инфраструктуры PREPROD (среды тестирования и разработки ПО),  а также выстроен процесс по их исправлению</t>
  </si>
  <si>
    <t>T-PREPROD-VULN-3-2</t>
  </si>
  <si>
    <t>Выполняется автоматизированная проверка основных компонентов инфраструктуры PREPROD (среды тестирования и разработки ПО) (например, оркестратора и операционных систем серверов) на соответствие лучшим практикам, а также организован процесс по исправлению несоответствий</t>
  </si>
  <si>
    <t>T-PREPROD-VULN-3-3</t>
  </si>
  <si>
    <t>Выполняется регулярное сканирование на уязвимости инфраструктуры PREPROD (среды тестирования и разработки ПО) автоматизированными средствами в режиме пентеста</t>
  </si>
  <si>
    <t>T-PREPROD-VULN-3-4</t>
  </si>
  <si>
    <t xml:space="preserve">Обновления безопасности регулярно устанавливаются на все элементы инфраструктуры PREPROD (среды тестирования и разработки ПО)  (например, оркестратор и операционные систем серверов) </t>
  </si>
  <si>
    <t>T-PREPROD-VULN-4-1</t>
  </si>
  <si>
    <t>Выполняется автоматизированная проверка всех компонентов инфраструктуры PREPROD (среды тестирования и разработки ПО) на соответствие лучшим практикам , а также организован процесс по исправлению несоответствий</t>
  </si>
  <si>
    <t>T-PREPROD-VULN-4-2</t>
  </si>
  <si>
    <t>T-PREPROD-MANSEC-0-1</t>
  </si>
  <si>
    <t>Выполняется ИБ тестирование файлов конфигураций (Dockerfiles, K8s manifests, Terraform, etc)</t>
  </si>
  <si>
    <t>T-PREPROD-MANSEC-1-1</t>
  </si>
  <si>
    <t>Применяется анализ Dockerfile на наличие дефектов ИБ.</t>
  </si>
  <si>
    <t>T-PREPROD-MANSEC-2-1</t>
  </si>
  <si>
    <t>Используется контроль конфигураций (k8s, IaC и т.п.) на наличие дефектов ИБ.</t>
  </si>
  <si>
    <t>SE2.2</t>
  </si>
  <si>
    <t>Домен "Защита ПО и инфраструктуры в режиме runtime"</t>
  </si>
  <si>
    <t>T-PROD-SM-0-1</t>
  </si>
  <si>
    <t>Применяются практики управления секретами и защиты секретов</t>
  </si>
  <si>
    <t>-</t>
  </si>
  <si>
    <t>T-PROD-SM-1-1</t>
  </si>
  <si>
    <t xml:space="preserve">Для управления секретами частично применяются встроенные механизмы ПО. Инструменты по управлению секретами не используются. </t>
  </si>
  <si>
    <t>T-PROD-SM-1-2</t>
  </si>
  <si>
    <t>Инциденты ИБ, связанные с использованием секретов, разрешаются совместно с владельцами систем.</t>
  </si>
  <si>
    <t>T-PROD-SM-2-1</t>
  </si>
  <si>
    <t>Используются инструменты по управлению секретами, но их использование не регламентировано.</t>
  </si>
  <si>
    <t>T-PROD-SM-2-2</t>
  </si>
  <si>
    <t>При разборе событий ИБ, связанных с секретами, используется приоритизация (ранжирование) этих событий.
Например, событию A присваивается более высокий приоритет при обработке, чем событию B. Правила приоритизации событий ИБ формализованы.</t>
  </si>
  <si>
    <t>T-PROD-SM-3-1</t>
  </si>
  <si>
    <t>Секреты всех сред  (за исключением Dev сред) хранятся в  системе управления секретами (допускается ситуативное использование hardcoded-секретов)</t>
  </si>
  <si>
    <t>T-PROD-SM-3-2</t>
  </si>
  <si>
    <t>T-PROD-SM-3-3</t>
  </si>
  <si>
    <t>Разработаны и применяются регламенты по использованию инструментов по управлению секретами</t>
  </si>
  <si>
    <t>T-PROD-SM-4-1</t>
  </si>
  <si>
    <t>Используются динамические секреты, генерируемые под каждую сессию взаимодействия систем</t>
  </si>
  <si>
    <t>T-PROD-SM-4-2</t>
  </si>
  <si>
    <t>Hardcoded секреты отсутствуют в продуктивной среде</t>
  </si>
  <si>
    <t>T-PROD-PENTEST-0-1</t>
  </si>
  <si>
    <t xml:space="preserve">Проводится тестирование на проникновение в среде Prod </t>
  </si>
  <si>
    <t>T-PROD-PENTEST-1-1</t>
  </si>
  <si>
    <t>T-PROD-PENTEST-1-2</t>
  </si>
  <si>
    <t>Тестирование на проникновение в среде Prod проводится регулярно</t>
  </si>
  <si>
    <t>T-PROD-PENTEST-1-3</t>
  </si>
  <si>
    <t>T-PROD-PENTEST-2-1</t>
  </si>
  <si>
    <t>Разработан регламент, описывающий критерии и частоту проведения тестов на проникновение в среде PROD</t>
  </si>
  <si>
    <t>T-PROD-PENTEST-3-1</t>
  </si>
  <si>
    <t>Разработана и внедрена программа Bug bounty</t>
  </si>
  <si>
    <t>T-PROD-PENTEST-4-1</t>
  </si>
  <si>
    <t>Проводятся пентесты вида "социальная инженерия", направленные и адаптированные на разработчиков</t>
  </si>
  <si>
    <t>T-PROD-PENTEST-4-2</t>
  </si>
  <si>
    <t>T-PROD-DAST-0-1</t>
  </si>
  <si>
    <t>T-PROD-DAST-1-1</t>
  </si>
  <si>
    <t>T-PROD-DAST-1-2</t>
  </si>
  <si>
    <t>Используется пассивное сканирование с помощью зеркалирования трафика</t>
  </si>
  <si>
    <t>T-PROD-DAST-1-3</t>
  </si>
  <si>
    <t>T-PROD-DAST-2-1</t>
  </si>
  <si>
    <t>Используются механизмы активного и пассивного сканирования</t>
  </si>
  <si>
    <t>T-PROD-DAST-2-2</t>
  </si>
  <si>
    <t>T-PROD-DAST-2-3</t>
  </si>
  <si>
    <t>T-PROD-DAST-2-5</t>
  </si>
  <si>
    <t>T-PROD-DAST-3-1</t>
  </si>
  <si>
    <t>T-PROD-DAST-3-2</t>
  </si>
  <si>
    <t>T-PROD-DAST-3-3</t>
  </si>
  <si>
    <t>T-PROD-DAST-3-4</t>
  </si>
  <si>
    <t>T-PROD-DAST-4-1</t>
  </si>
  <si>
    <t>T-PROD-DAST-4-2</t>
  </si>
  <si>
    <t>T-PROD-DAST-4-3</t>
  </si>
  <si>
    <t>T-PROD-ACCESS-0-1</t>
  </si>
  <si>
    <t>Применяются практики автоматизации жизненного цикла инфраструктуры (например, подход IaC), а также необходимые меры защиты</t>
  </si>
  <si>
    <t>T-PROD-ACCESS-1-1</t>
  </si>
  <si>
    <t>Код инфраструктуры (IaC) хранится, в том числе, за пределами централизованного хранилища кода (SCM-системы)</t>
  </si>
  <si>
    <t>T-PROD-ACCESS-1-2</t>
  </si>
  <si>
    <t>Использование концепции Infrastructure as code. Продуктивная среда описана в виде кода, регулярно актуализируется и является воспроизводимой.</t>
  </si>
  <si>
    <t>T-PROD-ACCESS-1-3</t>
  </si>
  <si>
    <t>Реализован процесс контроля версий конфигурации инфраструктуры в виде кода (IaC)</t>
  </si>
  <si>
    <t>T-PROD-ACCESS-1-4</t>
  </si>
  <si>
    <t xml:space="preserve">Доступ к продуктивной среде предоставлен ограниченному числу доверенных пользователей </t>
  </si>
  <si>
    <t>T-PROD-ACCESS-1-5</t>
  </si>
  <si>
    <t>Запрещено использование паролей по умолчанию</t>
  </si>
  <si>
    <t>T-PROD-ACCESS-2-1</t>
  </si>
  <si>
    <t>Доступ к коду конфигурации инфраструктуры (файлам, описывающим IaC) предоставлен ограниченному числу пользователей </t>
  </si>
  <si>
    <t>T-PROD-ACCESS-2-2</t>
  </si>
  <si>
    <t xml:space="preserve">Настроен, включен и обрабатывается аудит любых изменений для конфигураций внедрения в любые среды </t>
  </si>
  <si>
    <t>T-PROD-ACCESS-3-1</t>
  </si>
  <si>
    <t>Автоматизация внедрения в любые непродуктивные среды </t>
  </si>
  <si>
    <t>T-PROD-ACCESS-4-1</t>
  </si>
  <si>
    <t>Автоматизация внедрения в любые продуктивные среды</t>
  </si>
  <si>
    <t>T-PROD-NETWORK-0-1</t>
  </si>
  <si>
    <t>Выполняется контроль сетевого трафика в PROD сегменте</t>
  </si>
  <si>
    <t>T-PROD-NETWORK-1-1</t>
  </si>
  <si>
    <t>Выполняется контроль сетевого трафика на уровне межсетевых экранов (L3/L4) в PROD сегменте</t>
  </si>
  <si>
    <t>SE1.2</t>
  </si>
  <si>
    <t>T-PROD-NETWORK-1-2</t>
  </si>
  <si>
    <t>PROD инфраструктура находится в выделенном сетевом сегменте</t>
  </si>
  <si>
    <t>T-PROD-NETWORK-2-1</t>
  </si>
  <si>
    <t>Настроены и используются глобальные сетевые политики на уровне сред контейнеризации</t>
  </si>
  <si>
    <t>T-PROD-NETWORK-2-2</t>
  </si>
  <si>
    <t>Настроены и используются L7 сетевые политики контроля трафика  </t>
  </si>
  <si>
    <t>T-PROD-NETWORK-3-1</t>
  </si>
  <si>
    <t>Настроены и используются кастомизированные сетевые политики для различных микросервисов (namespace) </t>
  </si>
  <si>
    <t>T-PROD-RUN-0-1</t>
  </si>
  <si>
    <t>Выполняется контроль и защита исполняемых процессов</t>
  </si>
  <si>
    <t>T-PROD-RUN-1-1</t>
  </si>
  <si>
    <t>T-PROD-RUN-2-1</t>
  </si>
  <si>
    <t>Используются кастомизированные политики Runtime для сред контейнеризации, как минимум уровня всего кластера</t>
  </si>
  <si>
    <t>T-PROD-RUN-3-1</t>
  </si>
  <si>
    <t>Настроены и используются кастомизированные Runtime политики для отдельных контейнерных приложений</t>
  </si>
  <si>
    <t>T-PROD-VULN-0-1</t>
  </si>
  <si>
    <t>Применяется сканирование инфраструктуры на уязвимости в Prod сегменте</t>
  </si>
  <si>
    <t>T-PROD-VULN-1-1</t>
  </si>
  <si>
    <t>Сканирование инфраструктуры на уязвимости проводится, как минимум, вручную и ситуативно</t>
  </si>
  <si>
    <t>T-PROD-VULN-1-2</t>
  </si>
  <si>
    <t>T-PROD-VULN-2-1</t>
  </si>
  <si>
    <t>Выполняется регулярное сканирование компонентов инфраструктуры PROD, обеспечивающей доступ пользователем из сети Интернет на уязвимости, а также выстроен процесс по их исправлению</t>
  </si>
  <si>
    <t>T-PROD-VULN-2-2</t>
  </si>
  <si>
    <t>Выполняется регулярное выполнение задач инвентаризации активов PROD автоматизированными средствами</t>
  </si>
  <si>
    <t>T-PROD-VULN-2-3</t>
  </si>
  <si>
    <t xml:space="preserve">Обновления безопасности регулярно устанавливаются на основные элементы инфраструктуры PROD (например, оркестратор и операционные систем серверов) </t>
  </si>
  <si>
    <t>T-PROD-VULN-3-1</t>
  </si>
  <si>
    <t>Выполняется регулярное сканирование всех компонентов инфраструктуры PROD,  а также выстроен процесс по их исправлению</t>
  </si>
  <si>
    <t>T-PROD-VULN-3-2</t>
  </si>
  <si>
    <t>Выполняется автоматизированная проверка основных компонентов инфраструктуры PROD (например, оркестратора и операционных систем серверов) на соответствие лучшим практикам, а также организован процесс по исправлению несоответствий</t>
  </si>
  <si>
    <t>T-PROD-VULN-3-3</t>
  </si>
  <si>
    <t>Выполняется регулярное сканирование на уязвимости инфраструктуры PROD автоматизированными средствами в режиме пентеста</t>
  </si>
  <si>
    <t>T-PROD-VULN-3-4</t>
  </si>
  <si>
    <t xml:space="preserve">Обновления безопасности регулярно устанавливаются на все элементы инфраструктуры PROD (например, оркестратор и операционные систем серверов) </t>
  </si>
  <si>
    <t>T-PROD-VULN-4-1</t>
  </si>
  <si>
    <t>Выполняется автоматизированная проверка всех компонентов инфраструктуры PROD на соответствие лучшим практикам, а также организован процесс по исправлению несоответствий</t>
  </si>
  <si>
    <t>T-PROD-VULN-4-2</t>
  </si>
  <si>
    <t>Осуществляется регулярная замена устаревшего неподдерживаемого производителями ПО в инфраструктуре PROD</t>
  </si>
  <si>
    <t>T-PROD-EVENTS-0-1</t>
  </si>
  <si>
    <t>Собираются (хоть какие-то) события от элементов PROD инфраструктуры</t>
  </si>
  <si>
    <t>T-PROD-EVENTS-2-1</t>
  </si>
  <si>
    <t>T-PROD-EVENTS-3-1</t>
  </si>
  <si>
    <t>Домен "Обучение и база знаний"</t>
  </si>
  <si>
    <t>P-EDU-AWR-0-1</t>
  </si>
  <si>
    <t>Производится обучение разработчиков в части ИБ</t>
  </si>
  <si>
    <t>P-EDU-AWR-1-1</t>
  </si>
  <si>
    <t xml:space="preserve">В Компании есть базовый тренинг по ИБ </t>
  </si>
  <si>
    <t>TA-A-1</t>
  </si>
  <si>
    <t>P-EDU-AWR-1-2</t>
  </si>
  <si>
    <t>Обучение по ИБ для команд разработки осуществляется ситуативно</t>
  </si>
  <si>
    <t>P-EDU-AWR-2-1</t>
  </si>
  <si>
    <t>Проводятся регулярные тренинги по ИБ для всех разработчиков (внешний, внутренний, электронный тренинг)</t>
  </si>
  <si>
    <t>P-EDU-AWR-2-2</t>
  </si>
  <si>
    <t>Процесс обучения для разработчиков формализован (например, существует Регламент повышения осведомленности в области безопасной разработки)</t>
  </si>
  <si>
    <t>P-EDU-AWR-2-3</t>
  </si>
  <si>
    <t>Проводятся специализированные тренинги по ИБ для Security Champion</t>
  </si>
  <si>
    <t>T2.5
T2.9</t>
  </si>
  <si>
    <t>P-EDU-AWR-2-4</t>
  </si>
  <si>
    <t>Внедрена и используется специализированная централизованная платформа для проведения обучения по ИБ</t>
  </si>
  <si>
    <t>P-EDU-AWR-3-1</t>
  </si>
  <si>
    <t>В Компании внедрена и работает программа поощрения внутреннего обмена опытом</t>
  </si>
  <si>
    <t>P-EDU-AWR-3-2</t>
  </si>
  <si>
    <t>В Компании разработана и внедрена система мотивации сотрудников за прохождение ИБ обучения</t>
  </si>
  <si>
    <t>T3.1</t>
  </si>
  <si>
    <t>P-EDU-AWR-4-1</t>
  </si>
  <si>
    <t xml:space="preserve">Команда ИБ регулярно участвует в CTF-like соревнованиях (или тренируется в кибер-полигоне) в контексте Web, SSDLC
</t>
  </si>
  <si>
    <t>P-EDU-KB-0-1</t>
  </si>
  <si>
    <t>Существуют внутренние информационные ресурсы (базы знаний) с правилами и рекомендациями по безопасной разработке  </t>
  </si>
  <si>
    <t>P-EDU-KB-1-1</t>
  </si>
  <si>
    <t>Существуют локальные базы знаний у участников разработки в рамках одной команды</t>
  </si>
  <si>
    <t>P-EDU-KB-2-1</t>
  </si>
  <si>
    <t>Существует централизованный ресурс (общая база знаний), хранящий базовые правила и рекомендации по безопасной разработке</t>
  </si>
  <si>
    <t>P-EDU-KB-2-3</t>
  </si>
  <si>
    <t>Единая база знаний обновляется (нерегулярно, ответственные формально не выделены, QA не проводится)</t>
  </si>
  <si>
    <t>P-EDU-KB-3-1</t>
  </si>
  <si>
    <t>Централизованный ресурс (общая база знаний), хранит единые детальные правила и рекомендации по безопасной разработке, относящиеся, как к компании в целом, так и к отдельным командам разработки</t>
  </si>
  <si>
    <t>P-EDU-KB-3-2</t>
  </si>
  <si>
    <t>Единая база знаний обновляется регулярно, назначены ответственные за ее обновление как внутри команд, так и в компании, выполняется QA созданные материалов в базе знаний</t>
  </si>
  <si>
    <t>P-EDU-KB-4-1</t>
  </si>
  <si>
    <t>Разработаны и внедрены стандарты написания документации, единая база знаний следует таким стандартам и содержит необходимый комплект документов и информации к разрабатываемому ПО</t>
  </si>
  <si>
    <t>Домен "Контроль и формирование требований ИБ к ПО"</t>
  </si>
  <si>
    <t>P-REQ-TM-0-1</t>
  </si>
  <si>
    <t>Выполняется оценка критичности и/или моделирование угроз для разрабатываемых приложений</t>
  </si>
  <si>
    <t>P-REQ-TM-1-1</t>
  </si>
  <si>
    <t>Проводится моделирование угроз по требованиям compliance (например, для ПО для ЗОКИИ) или для наиболее критичных</t>
  </si>
  <si>
    <t>P-REQ-TM-1-2</t>
  </si>
  <si>
    <t>Определены формальные критерии критичности приложений</t>
  </si>
  <si>
    <t>P-REQ-TM-1-3</t>
  </si>
  <si>
    <t xml:space="preserve">Для всех новых разрабатываемых приложений проводится оценка критичности </t>
  </si>
  <si>
    <t>P-REQ-TM-2-1</t>
  </si>
  <si>
    <t xml:space="preserve">Модели угроз разрабатываются в том числе и для технических средств </t>
  </si>
  <si>
    <t>P-REQ-TM-2-2</t>
  </si>
  <si>
    <t>Моделирование угроз осуществляется для ВСЕХ НОВЫХ приложений</t>
  </si>
  <si>
    <t>P-REQ-TM-2-3</t>
  </si>
  <si>
    <t>Оценка критичности выполняется для всех приложений</t>
  </si>
  <si>
    <t>SM2.2</t>
  </si>
  <si>
    <t>P-REQ-TM-3-1</t>
  </si>
  <si>
    <t>Модели угроз разрабатываются в том числе и для бизнес-процессов</t>
  </si>
  <si>
    <t>P-REQ-TM-3-2</t>
  </si>
  <si>
    <t>Процесс моделирования угроз для разрабатываемого ПО стандартизован (есть шаблоны МУиМН, определены подходы к актуализации угроз и пр)</t>
  </si>
  <si>
    <t>P-REQ-TM-3-3</t>
  </si>
  <si>
    <t>Модели угроз регулярно пересматриваются</t>
  </si>
  <si>
    <t>P-REQ-TM-4-1</t>
  </si>
  <si>
    <t>К каждому разрабатываемому ПО определены "Abuse cases" (сценарии нелегитимного использования ПО), такие кейсы учитываются при моделировании угроз и доработке ПО</t>
  </si>
  <si>
    <t>P-REQ-RD-0-1</t>
  </si>
  <si>
    <t>P-REQ-RD-1-1</t>
  </si>
  <si>
    <t>Разработаны и предъявляются базовые требования по ИБ к разрабатываемому ПО</t>
  </si>
  <si>
    <t>P-REQ-RD-1-2</t>
  </si>
  <si>
    <t>Подразделение ИБ одобряет\согласовывает решения, которые влияют на уровень ИБ разрабатываемого приложения</t>
  </si>
  <si>
    <t>P-REQ-RD-2-1</t>
  </si>
  <si>
    <t>Дополнительные требования по ИБ формируются с учетом актуальных угроз по результатам моделирования угроз</t>
  </si>
  <si>
    <t>P-REQ-RD-2-2</t>
  </si>
  <si>
    <t>Требования по ИБ стандартизованы (например, разработаны чеклисты)</t>
  </si>
  <si>
    <t>SA-A-1</t>
  </si>
  <si>
    <t>P-REQ-RD-2-3</t>
  </si>
  <si>
    <t>Подразделения ИБ участвуют в создании архитектуры разрабатываемого ПО</t>
  </si>
  <si>
    <t>P-REQ-RD-3-1</t>
  </si>
  <si>
    <t>Дополнительные требования по ИБ формируются с учетом актуальных угроз для бизнес-функций (по результатам соответствующего моделирования угроз)</t>
  </si>
  <si>
    <t>P-REQ-RD-3-2</t>
  </si>
  <si>
    <t>Дополнительные требования по ИБ формируются с учетом результатов анализа рисков</t>
  </si>
  <si>
    <t>P-REQ-RD-3-3</t>
  </si>
  <si>
    <t>Ключевые решения, которые влияют на уровень ИБ разрабатываемого приложения, принимаются на архитектурном комитете</t>
  </si>
  <si>
    <t>P-REQ-CR-0-1</t>
  </si>
  <si>
    <t xml:space="preserve">Контролируется выполнение требований ИБ к разрабатываемому ПО </t>
  </si>
  <si>
    <t>P-REQ-CR-1-1</t>
  </si>
  <si>
    <t>Требования ИБ к разрабатываемому ПО проверяются на этапе выпуска ПО в продуктовую среду</t>
  </si>
  <si>
    <t>P-REQ-CR-2-1</t>
  </si>
  <si>
    <t>Осуществляется контроль выполнения требований ИБ к разрабатываемому ПО посредством функциональных тестирований ИБ и тестирований на проникновение</t>
  </si>
  <si>
    <t>P-REQ-CR-3-1</t>
  </si>
  <si>
    <t>Производится валидация отсутствия уязвимостей в программном коде ПО (например, применение Quality gates, которые зафиксированы в документе)</t>
  </si>
  <si>
    <t>P-REQ-CR-4-1</t>
  </si>
  <si>
    <t>Производится проверка и согласование технического задания и проекта архитектуры, разработанных с учетом требований ИБ</t>
  </si>
  <si>
    <t>P-REQ-STDR-App-0-1</t>
  </si>
  <si>
    <t xml:space="preserve">Создаются стандарты конфигурирования разрабатываемого ПО </t>
  </si>
  <si>
    <t>P-REQ-STDR-App-1-1</t>
  </si>
  <si>
    <t>Стандарты конфигурирования разрабатываемого ПО есть, но не формализованы (т.е. это НЕ стандарты, а рекомендации или легаси настройки)</t>
  </si>
  <si>
    <t>P-REQ-STDR-App-1-2</t>
  </si>
  <si>
    <t>Стандарты конфигурирования (рекомендации, легаси настройки) разрабатываемого ПО применяются вручную</t>
  </si>
  <si>
    <t>P-REQ-STDR-App-2-1</t>
  </si>
  <si>
    <t>Стандарты конфигурирования разрабатываемого ПО разработаны для ключевых систем</t>
  </si>
  <si>
    <t>P-REQ-STDR-App-3-1</t>
  </si>
  <si>
    <t>Разработаны и применяются для всех систем</t>
  </si>
  <si>
    <t>P-REQ-STDR-App-3-3</t>
  </si>
  <si>
    <t>P-REQ-STDR-App-4-1</t>
  </si>
  <si>
    <t>Выполняется регулярное обновление профилей конфигурирования с учетом risk-based approach</t>
  </si>
  <si>
    <t>P-REQ-STDR-Infr-0-1</t>
  </si>
  <si>
    <t>P-REQ-STDR-Infr-1-1</t>
  </si>
  <si>
    <t>СККИ есть, но не формализованы (т.е. это НЕ стандарты, а рекомендации или легаси настройки)</t>
  </si>
  <si>
    <t>P-REQ-STDR-Infr-1-2</t>
  </si>
  <si>
    <t>СККИ (рекомендации, легаси настройки) применяются вручную</t>
  </si>
  <si>
    <t>P-REQ-STDR-Infr-2-1</t>
  </si>
  <si>
    <t>СККИ разработаны для ключевых инфраструктурных систем</t>
  </si>
  <si>
    <t>P-REQ-STDR-Infr-2-2</t>
  </si>
  <si>
    <t>Производится выборочный контроль применения СККИ (без использования средств автоматизации)</t>
  </si>
  <si>
    <t>P-REQ-STDR-Infr-3-1</t>
  </si>
  <si>
    <t>SR3.4</t>
  </si>
  <si>
    <t>P-REQ-STDR-Infr-3-2</t>
  </si>
  <si>
    <t>Используются автоматизированные средства контроля применения СККИ</t>
  </si>
  <si>
    <t>P-REQ-STDR-Infr-3-3</t>
  </si>
  <si>
    <t>P-REQ-STDR-Infr-4-1</t>
  </si>
  <si>
    <t>Регулярное обновление СККИ с учетом risk-based approach</t>
  </si>
  <si>
    <t>Домен "Управление ИБ дефектами"</t>
  </si>
  <si>
    <t>P-DEFECT-MNG-0-1</t>
  </si>
  <si>
    <t>Выполняется контроль устранения дефектов ИБ</t>
  </si>
  <si>
    <t>P-DEFECT-MNG-1-1</t>
  </si>
  <si>
    <t>Обработка дефектов разрабатываемого ПО осуществляется при необходимости (onDemand, ситуативно, отсутствует системный подход)</t>
  </si>
  <si>
    <t>P-DEFECT-MNG-2-1</t>
  </si>
  <si>
    <t>Все дефекты критического уровня обрабатываются в приоритетном порядке</t>
  </si>
  <si>
    <t>P-DEFECT-MNG-2-2</t>
  </si>
  <si>
    <t>Поиск дефектов автоматизирован и является частью CI\CD</t>
  </si>
  <si>
    <t>P-DEFECT-MNG-3-1</t>
  </si>
  <si>
    <t>Для каждого дефекта ИБ создается задача в Task tracker (например, в Jira). Осуществляется контроль устранения дефекта (выполнения задачи)</t>
  </si>
  <si>
    <t>P-DEFECT-MNG-3-2</t>
  </si>
  <si>
    <t>Внедрен и контролируется SLA по исправлению дефектов ИБ</t>
  </si>
  <si>
    <t>P-DEFECT-MNG-3-3</t>
  </si>
  <si>
    <t>На QG проверяется отсутствие дефектов заданного уровня критичности (и это является критерием прохождения QG)</t>
  </si>
  <si>
    <t>P-DEFECT-MNG-4-1</t>
  </si>
  <si>
    <t>Дефекты обрабатываются в соответствии с risk-based approach</t>
  </si>
  <si>
    <t>P-DEFECT-CNS-0-1</t>
  </si>
  <si>
    <t>Выполняется централизованное хранение и обработка отчетности по найденным дефектам ИБ</t>
  </si>
  <si>
    <t>P-DEFECT-CNS-1-1</t>
  </si>
  <si>
    <t>Внедрено и используется централизованное хранилище отчетов по дефектам ИБ разрабатываемого ПО</t>
  </si>
  <si>
    <t>CR2.8</t>
  </si>
  <si>
    <t>P-DEFECT-CNS-1-2</t>
  </si>
  <si>
    <t xml:space="preserve">Отчетность выгружается и хранится централизовано для ряда проверок\инструментов </t>
  </si>
  <si>
    <t>P-DEFECT-CNS-2-1</t>
  </si>
  <si>
    <t>Отчетность выгружается и хранится централизовано для всех проверок\инструментов, которые есть в Компании и которые анализируют разрабатываемое ПО</t>
  </si>
  <si>
    <t>P-DEFECT-CNS-3-1</t>
  </si>
  <si>
    <t>Внедрена и используется SGRC для управления отчетами</t>
  </si>
  <si>
    <t>P-DEFECT-CNS-3-2</t>
  </si>
  <si>
    <t>Отчеты загружаются в SGRC в ручном режиме</t>
  </si>
  <si>
    <t>P-DEFECT-CNS-4-1</t>
  </si>
  <si>
    <t>Отчеты загружаются в SGRC в автоматическом режиме</t>
  </si>
  <si>
    <t>P-DEFECT-CNS-4-2</t>
  </si>
  <si>
    <t>P-MET-SET-0-1</t>
  </si>
  <si>
    <t>P-MET-SET-2-1</t>
  </si>
  <si>
    <t>SM3.3</t>
  </si>
  <si>
    <t>SM-B-1</t>
  </si>
  <si>
    <t>P-MET-SET-2-2</t>
  </si>
  <si>
    <t>Определены целевые значения по каждой метрике процессов DSO</t>
  </si>
  <si>
    <t>SM-B-2</t>
  </si>
  <si>
    <t>P-MET-SET-3-1</t>
  </si>
  <si>
    <t>Выполняется регулярный пересмотр собираемых метрик процессов DSO</t>
  </si>
  <si>
    <t>P-MET-SET-3-2</t>
  </si>
  <si>
    <t>Выполняется регулярная корректировка целевых значений</t>
  </si>
  <si>
    <t>P-MET-EX-0-1</t>
  </si>
  <si>
    <t>Выполняется контроль метрик DSO</t>
  </si>
  <si>
    <t>P-MET-EX-2-1</t>
  </si>
  <si>
    <t xml:space="preserve">Выполняется сбор и анализ метрик процессов DSO </t>
  </si>
  <si>
    <t>P-MET-EX-2-2</t>
  </si>
  <si>
    <t>Выполняется формирование отчетов и сравнение результатов метрик процессов DSO с целевыми показателями</t>
  </si>
  <si>
    <t>SM-B-3</t>
  </si>
  <si>
    <t>P-MET-EX-3-1</t>
  </si>
  <si>
    <t>Сбор и анализ метрик для всех команд</t>
  </si>
  <si>
    <t>P-MET-EX-3-2</t>
  </si>
  <si>
    <t>Проводится регулярная оценка эффективности реализуемых мероприятий на основе собираемых метрик процессов DSO</t>
  </si>
  <si>
    <t>P-MET-EX-3-3</t>
  </si>
  <si>
    <t>Выполняется визуализация результатов сбора метрик процессов DSO (формирование дашбордов. Например, в Grafana)</t>
  </si>
  <si>
    <t>P-MET-EX-4-1</t>
  </si>
  <si>
    <t>Производится модернизация и совершенствование бизнес-процессов на основании собираемых метрик процессов DSO. Есть такие примеры (или же описан где-то такой процесс)</t>
  </si>
  <si>
    <t>Домен "Функциональные роли"</t>
  </si>
  <si>
    <t>P-ROLE-SC-0-1</t>
  </si>
  <si>
    <t>Используются практики Security Champion - регулярное взаимодействие с командами разработки по вопросам ИБ</t>
  </si>
  <si>
    <t>SM2.3</t>
  </si>
  <si>
    <t>P-ROLE-SC-1-1</t>
  </si>
  <si>
    <t>Функции Security Champion выполняются, как минимум, специалистами ИБ</t>
  </si>
  <si>
    <t>P-ROLE-SC-2-1</t>
  </si>
  <si>
    <t>В команде\проекте есть выделенный security champion</t>
  </si>
  <si>
    <t>TA-B-1</t>
  </si>
  <si>
    <t>P-ROLE-SC-2-2</t>
  </si>
  <si>
    <t>Security Champion продвигает внутри команды лучшие практики в части безопасной разработки, делится с командами AppSec данными об уязвимостях и новых методах и практиках ИБ</t>
  </si>
  <si>
    <t>P-ROLE-SC-3-1</t>
  </si>
  <si>
    <t>Security Champion проводит R&amp;D работу в части использования новых инструментов ИБ и отчитывается о результатах AppSec команде</t>
  </si>
  <si>
    <t>P-ROLE-SC-3-2</t>
  </si>
  <si>
    <t>Security Champion поддерживает используемые в цикле безопасной разработки инструменты ИБ в актуальном состоянии</t>
  </si>
  <si>
    <t>CR1.7</t>
  </si>
  <si>
    <t>P-ROLE-SC-3-3</t>
  </si>
  <si>
    <t>Security Champion проводит проверку безопасности кода в своей области экспертизы</t>
  </si>
  <si>
    <t>P-ROLE-SC-3-4</t>
  </si>
  <si>
    <t>P-ROLE-SC-4-1</t>
  </si>
  <si>
    <t>Security Champion проводит тренинги по безопасной разработке и ИБ в целом для новых разработчиков</t>
  </si>
  <si>
    <t>P-ROLE-SC-4-2</t>
  </si>
  <si>
    <t>Security Champion работает до 3х месяцев в команде AppSec в рамках практик ротации работников</t>
  </si>
  <si>
    <t>P-ROLE-SC-4-3</t>
  </si>
  <si>
    <t>Security champion проводит проверки (review) моделей угроз, безопасного дизайна, а также peer-review работ, выполненных другими security champion</t>
  </si>
  <si>
    <t>P-ROLE-SC-4-4</t>
  </si>
  <si>
    <t>Security champion выполняет PoC для новых эксплойтов, а также проверку приложений на выполнение требований по ИБ</t>
  </si>
  <si>
    <t>P-ROLE-RESP-0-1</t>
  </si>
  <si>
    <t>Существует разграничение ролей процесса безопасной разработки</t>
  </si>
  <si>
    <t>P-ROLE-RESP-1-1</t>
  </si>
  <si>
    <t>В подразделении ИБ определены специалисты, отвечающие за безопасность разрабатываемого ПО (в дополнение к другой деятельности)</t>
  </si>
  <si>
    <t>P-ROLE-RESP-1-2</t>
  </si>
  <si>
    <t>Обязанности и ответственность за безопасность разрабатываемого ПО закреплены формально (приказ, должностная инструкция и пр.)</t>
  </si>
  <si>
    <t>P-ROLE-RESP-2-1</t>
  </si>
  <si>
    <t>Выделены сотрудники ИБ (роли), основной обязанностью которых является безопасность разработки (DSO)</t>
  </si>
  <si>
    <t>P-ROLE-RESP-2-2</t>
  </si>
  <si>
    <t>Сформирована матрица ролей в части DSO</t>
  </si>
  <si>
    <t>P-ROLE-RESP-2-3</t>
  </si>
  <si>
    <t>Разработан и введен в действие регламент безопасной разработки</t>
  </si>
  <si>
    <t>P-ROLE-RESP-3-1</t>
  </si>
  <si>
    <t>Разработана и используется RACI-матрица для всего процесса DSO</t>
  </si>
  <si>
    <t>Частично выполняется</t>
  </si>
  <si>
    <t>Применимо</t>
  </si>
  <si>
    <t>Не применимо</t>
  </si>
  <si>
    <t>SM2.1</t>
  </si>
  <si>
    <t>CP3.3</t>
  </si>
  <si>
    <t>CR1.2</t>
  </si>
  <si>
    <t>ST1.1</t>
  </si>
  <si>
    <t>ST2.5</t>
  </si>
  <si>
    <t>ST3.6</t>
  </si>
  <si>
    <t>PT2.2</t>
  </si>
  <si>
    <t>SE3.3</t>
  </si>
  <si>
    <t>SM-A-1</t>
  </si>
  <si>
    <t>SM-A-2</t>
  </si>
  <si>
    <t>SM-A-3</t>
  </si>
  <si>
    <t>PC-A-1</t>
  </si>
  <si>
    <t>PC-A-2</t>
  </si>
  <si>
    <t>PC-A-3</t>
  </si>
  <si>
    <t>TA-A-2</t>
  </si>
  <si>
    <t>TA-B-2</t>
  </si>
  <si>
    <t>SR-A-2</t>
  </si>
  <si>
    <t>SR-A-3</t>
  </si>
  <si>
    <t>SR-B-1</t>
  </si>
  <si>
    <t>SR-B-2</t>
  </si>
  <si>
    <t>SR-B-3</t>
  </si>
  <si>
    <t>SA-A-2</t>
  </si>
  <si>
    <t>SA-A-3</t>
  </si>
  <si>
    <t>SA-B-1</t>
  </si>
  <si>
    <t>SA-B-2</t>
  </si>
  <si>
    <t>SA-B-3</t>
  </si>
  <si>
    <t>SD-A-1</t>
  </si>
  <si>
    <t>SD-A-2</t>
  </si>
  <si>
    <t>SD-A-3</t>
  </si>
  <si>
    <t>Задача</t>
  </si>
  <si>
    <t>Единица измерения</t>
  </si>
  <si>
    <t>Норма времени (в часах)</t>
  </si>
  <si>
    <t>Периодичность выполнения</t>
  </si>
  <si>
    <t>Выполняется несколько раз в неделю</t>
  </si>
  <si>
    <t>Выполняется несколько раз в месяц</t>
  </si>
  <si>
    <t>Выполняется несколько раз в квартал</t>
  </si>
  <si>
    <t>Итого в год, часов</t>
  </si>
  <si>
    <t xml:space="preserve">   - Контроль корректности настроек</t>
  </si>
  <si>
    <t>Одна операция</t>
  </si>
  <si>
    <t>X</t>
  </si>
  <si>
    <t xml:space="preserve">   - Корректировка настроек при необходимости</t>
  </si>
  <si>
    <t xml:space="preserve">   - Предоставление доступа</t>
  </si>
  <si>
    <t xml:space="preserve">   - Актуализация прав доступа</t>
  </si>
  <si>
    <t>Единоразовый анализ событий аудита</t>
  </si>
  <si>
    <t xml:space="preserve">   - Контроль настроек и постановка задачи на исправление</t>
  </si>
  <si>
    <t>Одна консультация</t>
  </si>
  <si>
    <t xml:space="preserve">   - Корректировка Ansible playbook для исправления </t>
  </si>
  <si>
    <t xml:space="preserve">   - Проверка резервной копии в СРК</t>
  </si>
  <si>
    <t xml:space="preserve">   - Проверка возможности восстановления из РК</t>
  </si>
  <si>
    <t xml:space="preserve">   - Проверка наличия резервных копий и их целостности</t>
  </si>
  <si>
    <t>Контроль создания  РК</t>
  </si>
  <si>
    <t>Восстановление из РК</t>
  </si>
  <si>
    <t>Один отчет</t>
  </si>
  <si>
    <t>Итого (Ч) для KeyCloak:</t>
  </si>
  <si>
    <t>Итого (Ч-Д) для KeyCloak:</t>
  </si>
  <si>
    <t>Итого (FTE) для KeyCloak:</t>
  </si>
  <si>
    <t>Параметр</t>
  </si>
  <si>
    <t>Значение</t>
  </si>
  <si>
    <t>Часов в неделе</t>
  </si>
  <si>
    <t>Недель в месяце</t>
  </si>
  <si>
    <t>Часов в месяце</t>
  </si>
  <si>
    <t>Месяцев в квартале</t>
  </si>
  <si>
    <t>Часов в квартале</t>
  </si>
  <si>
    <t>Кварталов в году</t>
  </si>
  <si>
    <t>Часов в году</t>
  </si>
  <si>
    <t xml:space="preserve">   - Добавление новой политики</t>
  </si>
  <si>
    <t>Добавление одной политики</t>
  </si>
  <si>
    <t xml:space="preserve">   - Внесение изменений в существующие политики</t>
  </si>
  <si>
    <t>Актуализация одной  политики</t>
  </si>
  <si>
    <t>Итого (Ч) для Kyverno:</t>
  </si>
  <si>
    <t>Итого (Ч-Д) для Kyverno:</t>
  </si>
  <si>
    <t>Итого (FTE) для Kyverno:</t>
  </si>
  <si>
    <t>Актуализация одной сетевой политики</t>
  </si>
  <si>
    <t>Итого (Ч) для Cilium:</t>
  </si>
  <si>
    <t>Итого (Ч-Д) для Cilium:</t>
  </si>
  <si>
    <t>Итого (FTE) для Cilium:</t>
  </si>
  <si>
    <t>Актуализация политики аудита</t>
  </si>
  <si>
    <t>Итого (Ч) для политик аудита Kubernetes:</t>
  </si>
  <si>
    <t>Итого (Ч-Д) для политик аудита Kubernetes:</t>
  </si>
  <si>
    <t>Итого (FTE) для политик аудита Kubernetes:</t>
  </si>
  <si>
    <t>Актуализация политики Falco</t>
  </si>
  <si>
    <t>Итого (Ч) для политик аудита Falco:</t>
  </si>
  <si>
    <t>Итого (Ч-Д) для политик аудита Falco:</t>
  </si>
  <si>
    <t>Итого (FTE) для политик аудита Falco:</t>
  </si>
  <si>
    <t xml:space="preserve">   - Запуск Ansbible для проверки соответствия конфигурации лучшим практикам</t>
  </si>
  <si>
    <t>Домен</t>
  </si>
  <si>
    <t>Модель</t>
  </si>
  <si>
    <t>Описание поддомена</t>
  </si>
  <si>
    <t>0. Uninitiated</t>
  </si>
  <si>
    <t>1. Beginners</t>
  </si>
  <si>
    <t>2. Intermediate</t>
  </si>
  <si>
    <t>3. Advanced</t>
  </si>
  <si>
    <t>4. Experts</t>
  </si>
  <si>
    <t>Технологии</t>
  </si>
  <si>
    <t>Контроль ИБ артефактов, зависимостей и образов</t>
  </si>
  <si>
    <t>T-ADI-DEP</t>
  </si>
  <si>
    <t>Контроль использования сторонних компонентов</t>
  </si>
  <si>
    <t>T-ADI-ART</t>
  </si>
  <si>
    <t>Управление артефактами</t>
  </si>
  <si>
    <t>Защита окружения разработки</t>
  </si>
  <si>
    <t>T-DEV-COMP</t>
  </si>
  <si>
    <t>Защита рабочих мест разработчика</t>
  </si>
  <si>
    <t>T-DEV-SM</t>
  </si>
  <si>
    <t>Защита секретов</t>
  </si>
  <si>
    <t>T-DEV-BLD</t>
  </si>
  <si>
    <t>Защита Build-среды</t>
  </si>
  <si>
    <t>T-DEV-SCM</t>
  </si>
  <si>
    <t>Защита source code management (SCM)</t>
  </si>
  <si>
    <t>T-DEV-SRC</t>
  </si>
  <si>
    <t>Контроль внесения изменений в исходный код</t>
  </si>
  <si>
    <t>T-DEV-CICD</t>
  </si>
  <si>
    <t>Защита конвейера сборки</t>
  </si>
  <si>
    <t>T-CODE-SST</t>
  </si>
  <si>
    <t>Статический анализ (SAST)</t>
  </si>
  <si>
    <t>T-CODE-SC</t>
  </si>
  <si>
    <t>Композиционный анализ (SCA)</t>
  </si>
  <si>
    <t>T-CODE-IMG</t>
  </si>
  <si>
    <t>Анализ образов контейнеров</t>
  </si>
  <si>
    <t>T-CODE-SECDN</t>
  </si>
  <si>
    <t>Идентификация секретов</t>
  </si>
  <si>
    <t>T-CODE-DOCKERFS</t>
  </si>
  <si>
    <t>Контроль безопасности Dockerfile’ов</t>
  </si>
  <si>
    <t>Анализ ПО в режиме runtime - Preprod</t>
  </si>
  <si>
    <t>T-PREPROD-DAST</t>
  </si>
  <si>
    <t>Динамический анализ приложений (DAST) в PREPROD среде</t>
  </si>
  <si>
    <t>T-PREPROD-PENTEST</t>
  </si>
  <si>
    <t>Тестирование на проникновение перед внедрением приложений в продуктив</t>
  </si>
  <si>
    <t>T-PREPROD-SECTEST</t>
  </si>
  <si>
    <t>Функциональное ИБ-тестирование</t>
  </si>
  <si>
    <t>T-PREPROD-MANSEC</t>
  </si>
  <si>
    <t>Контроль безопасности манифестов (k8s, terraform и т.д.)</t>
  </si>
  <si>
    <t>T-PREPROD-VULN</t>
  </si>
  <si>
    <t>Анализ инфраструктуры PREPROD среды на уязвимости</t>
  </si>
  <si>
    <t>Защита ПО и инфраструктуры в режиме runtime</t>
  </si>
  <si>
    <t>T-PROD-SM</t>
  </si>
  <si>
    <t>Управление секретами</t>
  </si>
  <si>
    <t>T-PROD-DAST</t>
  </si>
  <si>
    <t>Динамический анализ приложений (DAST) в продуктивной среде</t>
  </si>
  <si>
    <t>T-PROD-PENTEST</t>
  </si>
  <si>
    <t>Тестирование на проникновение продуктивной среды</t>
  </si>
  <si>
    <t>T-PROD-ACCESS</t>
  </si>
  <si>
    <t>Управление изменениями инфраструктуры и доступом к ней</t>
  </si>
  <si>
    <t>T-PROD-NETWORK</t>
  </si>
  <si>
    <t>Контроль сетевого трафика (L4-L7)</t>
  </si>
  <si>
    <t>T-PROD-RUN</t>
  </si>
  <si>
    <t>Контроль выполняемых и процессов и их прав доступа</t>
  </si>
  <si>
    <t>T-PROD-VULN</t>
  </si>
  <si>
    <t>Анализ инфраструктуры PROD среды на уязвимости</t>
  </si>
  <si>
    <t>T-PROD-EVENTS</t>
  </si>
  <si>
    <t>Анализ событий информационной безопасности</t>
  </si>
  <si>
    <t>Процессы</t>
  </si>
  <si>
    <t>Обучение и база знаний</t>
  </si>
  <si>
    <t>P-EDU-AWR</t>
  </si>
  <si>
    <t>Обучение специалистов</t>
  </si>
  <si>
    <t>P-EDU-KB</t>
  </si>
  <si>
    <t>Управление базой знаний DSO</t>
  </si>
  <si>
    <t>Контроль и формирование требований ИБ к ПО</t>
  </si>
  <si>
    <t>P-REQ-TM</t>
  </si>
  <si>
    <t>Оценка критичности приложений и моделирование угроз</t>
  </si>
  <si>
    <t>P-REQ-RD</t>
  </si>
  <si>
    <t>Определение требований ИБ, предъявляемых к ПО</t>
  </si>
  <si>
    <t>P-REQ-CR</t>
  </si>
  <si>
    <t>Контроль выполнения требований ИБ</t>
  </si>
  <si>
    <t>P-REQ-STDR-App</t>
  </si>
  <si>
    <t>Разработка стандартов конфигураций разрабатываемого ПО</t>
  </si>
  <si>
    <t>P-REQ-STDR-Infr</t>
  </si>
  <si>
    <t>Разработка стандартов конфигураций для компонентов инфраструктуры</t>
  </si>
  <si>
    <t>Управление ИБ дефектами</t>
  </si>
  <si>
    <t>P-DEFECT-MNG</t>
  </si>
  <si>
    <t>Обработка дефектов ИБ</t>
  </si>
  <si>
    <t>P-DEFECT-CNS</t>
  </si>
  <si>
    <t>Консолидация дефектов ИБ</t>
  </si>
  <si>
    <t>P-MET-SET</t>
  </si>
  <si>
    <t>Управление набором метрик ИБ</t>
  </si>
  <si>
    <t>P-MET-EX</t>
  </si>
  <si>
    <t>Контроль исполнения метрик</t>
  </si>
  <si>
    <t>Функциональные роли</t>
  </si>
  <si>
    <t>P-ROLE-SC</t>
  </si>
  <si>
    <t>Security Champions</t>
  </si>
  <si>
    <t>P-ROLE-RESP</t>
  </si>
  <si>
    <t>Разграничение ролей процесса DSO</t>
  </si>
  <si>
    <t>7. Космический</t>
  </si>
  <si>
    <t>T-CODE-SST-4</t>
  </si>
  <si>
    <t>T-PREPROD-DAST-4</t>
  </si>
  <si>
    <t>T-PROD-ACCESS-4</t>
  </si>
  <si>
    <t>T-PROD-VULN-4</t>
  </si>
  <si>
    <t>P-DEFECT-MNG-4</t>
  </si>
  <si>
    <t>P-ROLE-SC-4</t>
  </si>
  <si>
    <t>T-DEV-SM-4</t>
  </si>
  <si>
    <t>T-DEV-SCM-4</t>
  </si>
  <si>
    <t>T-DEV-SRC-4</t>
  </si>
  <si>
    <t>T-CODE-SC-4</t>
  </si>
  <si>
    <t>T-PREPROD-DAST-3</t>
  </si>
  <si>
    <t>T-PREPROD-SECTEST-3</t>
  </si>
  <si>
    <t>P-EDU-AWR-4</t>
  </si>
  <si>
    <t>P-REQ-CR-4</t>
  </si>
  <si>
    <t>P-DEFECT-CNS-4</t>
  </si>
  <si>
    <t>P-MET-EX-4</t>
  </si>
  <si>
    <t>5. Развитый</t>
  </si>
  <si>
    <t>T-DEV-BLD-3</t>
  </si>
  <si>
    <t>T-DEV-CICD-4</t>
  </si>
  <si>
    <t>T-CODE-SECDN-4</t>
  </si>
  <si>
    <t>T-PROD-SM-4</t>
  </si>
  <si>
    <t>T-PROD-VULN-3</t>
  </si>
  <si>
    <t>P-EDU-AWR-3</t>
  </si>
  <si>
    <t>P-EDU-KB-4</t>
  </si>
  <si>
    <t>P-REQ-TM-4</t>
  </si>
  <si>
    <t>P-REQ-CR-3</t>
  </si>
  <si>
    <t>P-REQ-STDR-Infr-4</t>
  </si>
  <si>
    <t>P-DEFECT-CNS-3</t>
  </si>
  <si>
    <t>4. Продвинутый</t>
  </si>
  <si>
    <t>T-ADI-DEP-3</t>
  </si>
  <si>
    <t>T-ADI-ART-3</t>
  </si>
  <si>
    <t>T-DEV-SCM-3</t>
  </si>
  <si>
    <t>T-DEV-SRC-3</t>
  </si>
  <si>
    <t>T-DEV-CICD-3</t>
  </si>
  <si>
    <t>T-CODE-SST-3</t>
  </si>
  <si>
    <t>T-CODE-SC-3</t>
  </si>
  <si>
    <t>T-CODE-IMG-4</t>
  </si>
  <si>
    <t>T-PREPROD-DAST-2</t>
  </si>
  <si>
    <t>T-PROD-ACCESS-3</t>
  </si>
  <si>
    <t>T-PROD-RUN-3</t>
  </si>
  <si>
    <t>P-EDU-KB-3</t>
  </si>
  <si>
    <t>P-REQ-TM-3</t>
  </si>
  <si>
    <t>P-REQ-RD-3</t>
  </si>
  <si>
    <t>P-DEFECT-MNG-3</t>
  </si>
  <si>
    <t>P-DEFECT-CNS-2</t>
  </si>
  <si>
    <t>P-MET-SET-3</t>
  </si>
  <si>
    <t>P-MET-EX-3</t>
  </si>
  <si>
    <t>P-ROLE-SC-3</t>
  </si>
  <si>
    <t>P-ROLE-RESP-3</t>
  </si>
  <si>
    <t>3. Повышенный</t>
  </si>
  <si>
    <t>T-ADI-DEP-2</t>
  </si>
  <si>
    <t>T-ADI-ART-2</t>
  </si>
  <si>
    <t>T-DEV-COMP-3</t>
  </si>
  <si>
    <t>T-DEV-SM-3</t>
  </si>
  <si>
    <t>T-DEV-BLD-2</t>
  </si>
  <si>
    <t>T-DEV-SCM-2</t>
  </si>
  <si>
    <t>T-DEV-SRC-2</t>
  </si>
  <si>
    <t>T-DEV-CICD-2</t>
  </si>
  <si>
    <t>T-CODE-SST-2</t>
  </si>
  <si>
    <t>T-CODE-IMG-3</t>
  </si>
  <si>
    <t>T-CODE-SECDN-3</t>
  </si>
  <si>
    <t>T-PREPROD-DAST-1</t>
  </si>
  <si>
    <t>T-PREPROD-MANSEC-2</t>
  </si>
  <si>
    <t>T-PROD-SM-3</t>
  </si>
  <si>
    <t>T-PROD-PENTEST-2</t>
  </si>
  <si>
    <t>T-PROD-ACCESS-2</t>
  </si>
  <si>
    <t>T-PROD-NETWORK-3</t>
  </si>
  <si>
    <t>T-PROD-VULN-2</t>
  </si>
  <si>
    <t>T-PROD-EVENTS-3</t>
  </si>
  <si>
    <t>P-EDU-AWR-2</t>
  </si>
  <si>
    <t>P-EDU-KB-2</t>
  </si>
  <si>
    <t>P-REQ-TM-2</t>
  </si>
  <si>
    <t>P-REQ-STDR-Infr-3</t>
  </si>
  <si>
    <t>P-DEFECT-MNG-2</t>
  </si>
  <si>
    <t>P-DEFECT-CNS-1</t>
  </si>
  <si>
    <t>P-MET-SET-2</t>
  </si>
  <si>
    <t>P-MET-EX-2</t>
  </si>
  <si>
    <t>P-ROLE-SC-2</t>
  </si>
  <si>
    <t>P-ROLE-RESP-2</t>
  </si>
  <si>
    <t>2. Базовый</t>
  </si>
  <si>
    <t>T-ADI-DEP-1</t>
  </si>
  <si>
    <t>T-DEV-COMP-2</t>
  </si>
  <si>
    <t>T-DEV-SM-2</t>
  </si>
  <si>
    <t>T-DEV-BLD-1</t>
  </si>
  <si>
    <t>T-DEV-SCM-1</t>
  </si>
  <si>
    <t>T-CODE-SST-1</t>
  </si>
  <si>
    <t>T-CODE-SC-2</t>
  </si>
  <si>
    <t>T-CODE-IMG-2</t>
  </si>
  <si>
    <t>T-CODE-SECDN-2</t>
  </si>
  <si>
    <t>T-CODE-DOCKERFS-2</t>
  </si>
  <si>
    <t>T-PREPROD-PENTEST-2</t>
  </si>
  <si>
    <t>T-PREPROD-SECTEST-2</t>
  </si>
  <si>
    <t>T-PREPROD-MANSEC-1</t>
  </si>
  <si>
    <t>T-PROD-SM-2</t>
  </si>
  <si>
    <t>T-PROD-PENTEST-1</t>
  </si>
  <si>
    <t>T-PROD-NETWORK-2</t>
  </si>
  <si>
    <t>T-PROD-RUN-2</t>
  </si>
  <si>
    <t>T-PROD-VULN-1</t>
  </si>
  <si>
    <t>T-PROD-EVENTS-2</t>
  </si>
  <si>
    <t>P-REQ-TM-1</t>
  </si>
  <si>
    <t>P-REQ-RD-2</t>
  </si>
  <si>
    <t>P-REQ-CR-2</t>
  </si>
  <si>
    <t>P-REQ-STDR-Infr-2</t>
  </si>
  <si>
    <t>P-DEFECT-MNG-1</t>
  </si>
  <si>
    <t>1. Минимальный</t>
  </si>
  <si>
    <t>T-ADI-ART-1</t>
  </si>
  <si>
    <t>T-DEV-COMP-1</t>
  </si>
  <si>
    <t>T-DEV-SM-1</t>
  </si>
  <si>
    <t>T-DEV-SRC-1</t>
  </si>
  <si>
    <t>T-DEV-CICD-1</t>
  </si>
  <si>
    <t>T-CODE-SC-1</t>
  </si>
  <si>
    <t>T-CODE-IMG-1</t>
  </si>
  <si>
    <t>T-CODE-SECDN-1</t>
  </si>
  <si>
    <t>T-CODE-DOCKERFS-1</t>
  </si>
  <si>
    <t>T-PREPROD-PENTEST-1</t>
  </si>
  <si>
    <t>T-PREPROD-SECTEST-1</t>
  </si>
  <si>
    <t>T-PROD-SM-1</t>
  </si>
  <si>
    <t>T-PROD-ACCESS-1</t>
  </si>
  <si>
    <t>T-PROD-NETWORK-1</t>
  </si>
  <si>
    <t>P-EDU-AWR-1</t>
  </si>
  <si>
    <t>P-EDU-KB-1</t>
  </si>
  <si>
    <t>P-REQ-RD-1</t>
  </si>
  <si>
    <t>P-REQ-CR-1</t>
  </si>
  <si>
    <t>P-REQ-STDR-Infr-1</t>
  </si>
  <si>
    <t>P-ROLE-SC-1</t>
  </si>
  <si>
    <t>P-ROLE-RESP-1</t>
  </si>
  <si>
    <t>0. Хаос</t>
  </si>
  <si>
    <t>T-ADI-DEP-0</t>
  </si>
  <si>
    <t>T-ADI-ART-0</t>
  </si>
  <si>
    <t>T-DEV-COMP-0</t>
  </si>
  <si>
    <t>T-DEV-SM-0</t>
  </si>
  <si>
    <t>T-DEV-BLD-0</t>
  </si>
  <si>
    <t>T-DEV-SCM-0</t>
  </si>
  <si>
    <t>T-DEV-SRC-0</t>
  </si>
  <si>
    <t>T-DEV-CICD-0</t>
  </si>
  <si>
    <t>T-CODE-SST-0</t>
  </si>
  <si>
    <t>T-CODE-SC-0</t>
  </si>
  <si>
    <t>T-CODE-IMG-0</t>
  </si>
  <si>
    <t>T-CODE-SECDN-0</t>
  </si>
  <si>
    <t>T-CODE-DOCKERFS-0</t>
  </si>
  <si>
    <t>T-PREPROD-DAST-0</t>
  </si>
  <si>
    <t>T-PREPROD-PENTEST-0</t>
  </si>
  <si>
    <t>T-PREPROD-SECTEST-0</t>
  </si>
  <si>
    <t>T-PREPROD-MANSEC-0</t>
  </si>
  <si>
    <t>T-PROD-SM-0</t>
  </si>
  <si>
    <t>T-PROD-PENTEST-0</t>
  </si>
  <si>
    <t>T-PROD-ACCESS-0</t>
  </si>
  <si>
    <t>T-PROD-NETWORK-0</t>
  </si>
  <si>
    <t>T-PROD-RUN-0</t>
  </si>
  <si>
    <t>T-PROD-VULN-0</t>
  </si>
  <si>
    <t>T-PROD-EVENTS-0</t>
  </si>
  <si>
    <t>P-EDU-AWR-0</t>
  </si>
  <si>
    <t>P-EDU-KB-0</t>
  </si>
  <si>
    <t>P-REQ-TM-0</t>
  </si>
  <si>
    <t>P-REQ-RD-0</t>
  </si>
  <si>
    <t>P-REQ-CR-0</t>
  </si>
  <si>
    <t>P-REQ-STDR-App-0</t>
  </si>
  <si>
    <t>P-REQ-STDR-Infr-0</t>
  </si>
  <si>
    <t>P-DEFECT-MNG-0</t>
  </si>
  <si>
    <t>P-DEFECT-CNS-0</t>
  </si>
  <si>
    <t>P-MET-SET-0</t>
  </si>
  <si>
    <t>P-MET-EX-0</t>
  </si>
  <si>
    <t>P-ROLE-SC-0</t>
  </si>
  <si>
    <t>P-ROLE-RESP-0</t>
  </si>
  <si>
    <t>T-ADI-DEP-4</t>
  </si>
  <si>
    <t>T-ADI-ART-4</t>
  </si>
  <si>
    <t>T-DEV-BLD-4</t>
  </si>
  <si>
    <t>T-PREPROD-PENTEST-4</t>
  </si>
  <si>
    <t>T-PREPROD-VULN-0</t>
  </si>
  <si>
    <t>T-PREPROD-VULN-1</t>
  </si>
  <si>
    <t>T-PREPROD-VULN-2</t>
  </si>
  <si>
    <t>T-PREPROD-VULN-3</t>
  </si>
  <si>
    <t>T-PREPROD-VULN-4</t>
  </si>
  <si>
    <t>T-PROD-DAST-0</t>
  </si>
  <si>
    <t>T-PROD-DAST-1</t>
  </si>
  <si>
    <t>T-PROD-DAST-2</t>
  </si>
  <si>
    <t>T-PROD-DAST-3</t>
  </si>
  <si>
    <t>T-PROD-DAST-4</t>
  </si>
  <si>
    <t>T-PROD-PENTEST-3</t>
  </si>
  <si>
    <t>T-PROD-PENTEST-4</t>
  </si>
  <si>
    <t>T-PROD-RUN-1</t>
  </si>
  <si>
    <t>P-REQ-STDR-App-1</t>
  </si>
  <si>
    <t>P-REQ-STDR-App-2</t>
  </si>
  <si>
    <t>P-REQ-STDR-App-3</t>
  </si>
  <si>
    <t>P-REQ-STDR-App-4</t>
  </si>
  <si>
    <t>Итого</t>
  </si>
  <si>
    <t>Процессы и методология</t>
  </si>
  <si>
    <t>Оценка эффективности процессов DSO</t>
  </si>
  <si>
    <t xml:space="preserve">Функциональные роли  </t>
  </si>
  <si>
    <t>Практика</t>
  </si>
  <si>
    <t>Q1</t>
  </si>
  <si>
    <t>Q2</t>
  </si>
  <si>
    <t>Q3</t>
  </si>
  <si>
    <t>Q4</t>
  </si>
  <si>
    <r>
      <t>Q1</t>
    </r>
    <r>
      <rPr>
        <sz val="8"/>
        <color theme="1"/>
        <rFont val="Calibri"/>
        <family val="2"/>
        <charset val="204"/>
        <scheme val="minor"/>
      </rPr>
      <t> </t>
    </r>
  </si>
  <si>
    <t>Внедрение решения OSA\SCA</t>
  </si>
  <si>
    <t>Внедрение и настройка решения класса XDR</t>
  </si>
  <si>
    <r>
      <t>Внедрение средство управления секретами (HashiCorp Vault</t>
    </r>
    <r>
      <rPr>
        <sz val="8"/>
        <color theme="1"/>
        <rFont val="Calibri"/>
        <family val="2"/>
        <charset val="204"/>
        <scheme val="minor"/>
      </rPr>
      <t> </t>
    </r>
    <r>
      <rPr>
        <sz val="11"/>
        <color rgb="FF000000"/>
        <rFont val="Calibri"/>
        <family val="2"/>
        <charset val="204"/>
        <scheme val="minor"/>
      </rPr>
      <t>)</t>
    </r>
  </si>
  <si>
    <t>Харденинг SCM</t>
  </si>
  <si>
    <r>
      <t>Харденинг SCM, настройка RBAC</t>
    </r>
    <r>
      <rPr>
        <sz val="8"/>
        <color theme="1"/>
        <rFont val="Calibri"/>
        <family val="2"/>
        <charset val="204"/>
        <scheme val="minor"/>
      </rPr>
      <t>  </t>
    </r>
  </si>
  <si>
    <t>Внедрение решения SAST</t>
  </si>
  <si>
    <r>
      <t>Внедрение решения OSA\SCA</t>
    </r>
    <r>
      <rPr>
        <sz val="8"/>
        <color theme="1"/>
        <rFont val="Calibri"/>
        <family val="2"/>
        <charset val="204"/>
        <scheme val="minor"/>
      </rPr>
      <t>  </t>
    </r>
  </si>
  <si>
    <r>
      <t>Внедрить анализ образов контейнеров и защиту runtime для всех команд</t>
    </r>
    <r>
      <rPr>
        <sz val="8"/>
        <color theme="1"/>
        <rFont val="Calibri"/>
        <family val="2"/>
        <charset val="204"/>
        <scheme val="minor"/>
      </rPr>
      <t> </t>
    </r>
    <r>
      <rPr>
        <sz val="11"/>
        <color rgb="FF000000"/>
        <rFont val="Calibri"/>
        <family val="2"/>
        <charset val="204"/>
        <scheme val="minor"/>
      </rPr>
      <t xml:space="preserve">, настроить </t>
    </r>
    <r>
      <rPr>
        <sz val="11"/>
        <color theme="1"/>
        <rFont val="Calibri"/>
        <family val="2"/>
        <charset val="204"/>
        <scheme val="minor"/>
      </rPr>
      <t xml:space="preserve">контроль конфигураций </t>
    </r>
    <r>
      <rPr>
        <sz val="8"/>
        <color theme="1"/>
        <rFont val="Calibri"/>
        <family val="2"/>
        <charset val="204"/>
        <scheme val="minor"/>
      </rPr>
      <t> </t>
    </r>
  </si>
  <si>
    <r>
      <t>Внедрить анализ образов контейнеров и защиту runtime для всех команд</t>
    </r>
    <r>
      <rPr>
        <sz val="8"/>
        <color theme="1"/>
        <rFont val="Calibri"/>
        <family val="2"/>
        <charset val="204"/>
        <scheme val="minor"/>
      </rPr>
      <t> </t>
    </r>
  </si>
  <si>
    <r>
      <t>Внедрить решение класса DAST</t>
    </r>
    <r>
      <rPr>
        <sz val="8"/>
        <color theme="1"/>
        <rFont val="Calibri"/>
        <family val="2"/>
        <charset val="204"/>
        <scheme val="minor"/>
      </rPr>
      <t> </t>
    </r>
  </si>
  <si>
    <t>Формализация и проведение тестирований на проникновение при приемочных испытаниях ПО</t>
  </si>
  <si>
    <t>Внедрить практики автотестов, выполняющих проверки по ИБ</t>
  </si>
  <si>
    <r>
      <t>Внедрить средство управления секретами (Hashicorp vault)</t>
    </r>
    <r>
      <rPr>
        <sz val="8"/>
        <color theme="1"/>
        <rFont val="Calibri"/>
        <family val="2"/>
        <charset val="204"/>
        <scheme val="minor"/>
      </rPr>
      <t> </t>
    </r>
  </si>
  <si>
    <t>Выполнить сегментацию сети, настроить минимальные сетевые доступы к k8s</t>
  </si>
  <si>
    <t xml:space="preserve">Внедрение решения Container security. </t>
  </si>
  <si>
    <r>
      <t>Настройка admission policy</t>
    </r>
    <r>
      <rPr>
        <sz val="8"/>
        <color theme="1"/>
        <rFont val="Calibri"/>
        <family val="2"/>
        <charset val="204"/>
        <scheme val="minor"/>
      </rPr>
      <t> </t>
    </r>
  </si>
  <si>
    <t>Настройка admission policy</t>
  </si>
  <si>
    <r>
      <t xml:space="preserve">После внедрения решения Container Security создать правила </t>
    </r>
    <r>
      <rPr>
        <sz val="8"/>
        <color theme="1"/>
        <rFont val="Calibri"/>
        <family val="2"/>
        <charset val="204"/>
        <scheme val="minor"/>
      </rPr>
      <t>  </t>
    </r>
    <r>
      <rPr>
        <sz val="11"/>
        <color rgb="FF000000"/>
        <rFont val="Calibri"/>
        <family val="2"/>
        <charset val="204"/>
        <scheme val="minor"/>
      </rPr>
      <t>корреляции от него в SIEM</t>
    </r>
  </si>
  <si>
    <t>Разработать методику моделирования угроз ИБ</t>
  </si>
  <si>
    <t>1.Разработать положение по безопасной разработке ПО
2.Разработать регламент безопасной разработки ПО</t>
  </si>
  <si>
    <t>Разработать регламент управления уязвимостями</t>
  </si>
  <si>
    <t>Внедрить ресурс хранения отчетов тестирований безопасности</t>
  </si>
  <si>
    <t>Для каждой команды определить специалиста с ролью Security Champion</t>
  </si>
  <si>
    <t>Внедрить решение Secret detection</t>
  </si>
  <si>
    <t>Название документа</t>
  </si>
  <si>
    <t>Предполагаемое содержания (разделы) документа</t>
  </si>
  <si>
    <t>Отчет по результатам проведения оценки зрелости процессов безопасной разработки по фреймворку DAF</t>
  </si>
  <si>
    <t>Описание текущих процессов разработки ПО;</t>
  </si>
  <si>
    <t>Перечень сильных/слабых сторон и возможностей для улучшения/развития;</t>
  </si>
  <si>
    <t>Рекомендации по встраиванию практик безопасной разработки на каждом из этапов разработки ПО.</t>
  </si>
  <si>
    <t>Проект документа «Положение по безопасной разработке программного обеспечения»</t>
  </si>
  <si>
    <t>1 Общие положения</t>
  </si>
  <si>
    <t>1.1 Назначение и область действия документа</t>
  </si>
  <si>
    <t>1.2 Нормативные документы, на основе которых составлен настоящий документ</t>
  </si>
  <si>
    <t>2 Описание процессов безопасной разработки ПО</t>
  </si>
  <si>
    <t>2.1 Основные принципы безопасной разработки ПО</t>
  </si>
  <si>
    <t>2.2 Описание жизненного цикла безопасной разработки ПО</t>
  </si>
  <si>
    <t>2.3 Функциональные роли участников безопасной разработки ПО</t>
  </si>
  <si>
    <t>3 Требования ИБ на различных этапах жизненного цикла разработки ПО</t>
  </si>
  <si>
    <t>3.1 Общие требования ИБ</t>
  </si>
  <si>
    <t>3.2 Требования к этапу планирования функционала ПО</t>
  </si>
  <si>
    <t>3.3 Требования к этапу проектирования ПО</t>
  </si>
  <si>
    <t>3.4 Требования к этапу разработки ПО</t>
  </si>
  <si>
    <t>3.5 Требования к этапу сборки ПО</t>
  </si>
  <si>
    <t>3.6 Требования к этапу тестирования ПО</t>
  </si>
  <si>
    <t>3.7 Требования к этапу выпуска и развертывания ПО</t>
  </si>
  <si>
    <t>3.8 Требования к этапу эксплуатации ПО</t>
  </si>
  <si>
    <t>3.9 Требования к этапу вывода из эксплуатации ПО</t>
  </si>
  <si>
    <t>4 Контроль и ответственность за выполнение требований настоящего документа</t>
  </si>
  <si>
    <t>Проект документа «Регламент процесса безопасной разработки ПО»</t>
  </si>
  <si>
    <t>2 Функциональные роли процесса безопасной разработки ПО</t>
  </si>
  <si>
    <t>2.1 Перечень функциональных ролей, участвующих в безопасной разработки ПО</t>
  </si>
  <si>
    <t>2.2 Описание и задачи функциональных ролей, участвующих в безопасной разработки ПО</t>
  </si>
  <si>
    <t>3 Жизненный цикл безопасной разработки ПО</t>
  </si>
  <si>
    <t>3.1 Полный жизненный цикл безопасной разработки ПО</t>
  </si>
  <si>
    <t>3.2 Изменение/доработка ПО с точки зрения информационной безопасности</t>
  </si>
  <si>
    <t>4 Процессы безопасной разработки ПО</t>
  </si>
  <si>
    <t>4.1 Обучение работников в части безопасной разработки ПО</t>
  </si>
  <si>
    <t>4.2 Анализ применимости базовых требований ИБ к ПО</t>
  </si>
  <si>
    <t>4.3 Процесс формирования дополнительных требований ИБ к ПО</t>
  </si>
  <si>
    <t>4.4 Процесс проведения композиционного анализа ПО</t>
  </si>
  <si>
    <t>4.5 Обеспечение безопасности при управлении версионностью ПО</t>
  </si>
  <si>
    <t>4.6 Обеспечение безопасности используемых секретов</t>
  </si>
  <si>
    <t>4.7 Процесс проведения статического анализа кода</t>
  </si>
  <si>
    <t>4.8 Процесс обеспечения безопасности среды сборки ПО</t>
  </si>
  <si>
    <t>4.9 Процесс обеспечения безопасности файлов конфигурации</t>
  </si>
  <si>
    <t>4.10 Процесс проведения динамического анализа исполняемого кода</t>
  </si>
  <si>
    <t>4.11 Процесс проведения фаззинг-тестирования</t>
  </si>
  <si>
    <t>4.12 Процесс проведения функционального тестирования ИБ</t>
  </si>
  <si>
    <t>4.13 Процесс проведения тестирования на проникновение</t>
  </si>
  <si>
    <t>4.14 Процесс управления ИБ дефектами</t>
  </si>
  <si>
    <t>4.15 Процесс обеспечения безопасной доставки</t>
  </si>
  <si>
    <t>4.16 Процесс обеспечения безопасности конфигурации ПО</t>
  </si>
  <si>
    <t>4.17 Процесс обеспечения безопасности продуктивной среды</t>
  </si>
  <si>
    <t>4.18 Процесс обеспечения безопасности ПО на этапе вывода из эксплуатации</t>
  </si>
  <si>
    <t>Проект документа «Регламент управления дефектами, идентифицированными в процессе разработки ПО»</t>
  </si>
  <si>
    <t>2 Общие положения</t>
  </si>
  <si>
    <t>2.1 Сроки и правила устранения выявленных уязвимостей в разрабатываемом ПО</t>
  </si>
  <si>
    <t>3 Обязанности и ответственность участников процесса управления дефектами, идентифицированными в процессе разработки ПО</t>
  </si>
  <si>
    <t>4 Общая схема процесса управления дефектами ИБ в разрабатываемом ПО</t>
  </si>
  <si>
    <t>Приложение 1. Матрица разграничения обязанностей (RACI-матрица) для общего процесса управления дефектами в разрабатываемом ПО</t>
  </si>
  <si>
    <t>Проект документа «Использования контрольных точек информационной безопасности (Quality Gates) в процессе разработки ПО»</t>
  </si>
  <si>
    <t>1. Определение QUALITY GATES (QG)</t>
  </si>
  <si>
    <t>2. Цели и задачи применения QG</t>
  </si>
  <si>
    <t>3. Этапы и среды, которые предполагают использование QG</t>
  </si>
  <si>
    <t>4. Описание встраивания QG в процессы разработки ПО</t>
  </si>
  <si>
    <t>4.1. Этапы внедрения QG в процесс безопасной разработки  ПО</t>
  </si>
  <si>
    <t>4.2. Описание QG</t>
  </si>
  <si>
    <t>4.3. Встраивание QG (внедрение)</t>
  </si>
  <si>
    <t>4.3.1. Требования к конвейеру</t>
  </si>
  <si>
    <t>4.3.2. План встраивания нового QG</t>
  </si>
  <si>
    <t>4.3.3. Точки встраивания (этапы и среды) QG</t>
  </si>
  <si>
    <t>4.3.4. Генерация метрик для функционировани QG</t>
  </si>
  <si>
    <t>4.3.5. Оценка и учет результатов работы QG</t>
  </si>
  <si>
    <t>4.3.6. Мониторинг работы QG</t>
  </si>
  <si>
    <t>5. Условия прохождения QG</t>
  </si>
  <si>
    <t>5.1. Оцениваемые критерии прохождения QG</t>
  </si>
  <si>
    <t>5.2. Принудительные решения и исключения для прохождения QG</t>
  </si>
  <si>
    <t>6. Критерии успешного прохождения QG</t>
  </si>
  <si>
    <t>6.1. Классификация метрик</t>
  </si>
  <si>
    <t>6.2. Пороговые значения по умолчанию</t>
  </si>
  <si>
    <t>6.3. Пороговые значения QG</t>
  </si>
  <si>
    <t xml:space="preserve">6.3.1. Метрики композиционного анализа (SCA) </t>
  </si>
  <si>
    <t>6.3.2. Метрики статического анализа кода (SAST)</t>
  </si>
  <si>
    <t>6.3.3. Метрики анализа образов контейнеров (Container security)</t>
  </si>
  <si>
    <t>Проект документа «Стандарт информационной безопасности средств контейнеризации и сред контейнерной оркестрации»</t>
  </si>
  <si>
    <t>2. Защита элементов ИТ-инфраструктуры, используемой для запуска контейнеров без использования оркестратора</t>
  </si>
  <si>
    <r>
      <t>2.1. Т</t>
    </r>
    <r>
      <rPr>
        <sz val="12"/>
        <color theme="1"/>
        <rFont val="Times New Roman"/>
        <family val="1"/>
        <charset val="204"/>
      </rPr>
      <t>ребования по ИБ к ОС для узлов, на которых запускаются контейнеры</t>
    </r>
  </si>
  <si>
    <t>2.2. Требования по ИБ к среде контейнеризации</t>
  </si>
  <si>
    <r>
      <t xml:space="preserve">3. </t>
    </r>
    <r>
      <rPr>
        <sz val="12"/>
        <color theme="1"/>
        <rFont val="Times New Roman"/>
        <family val="1"/>
        <charset val="204"/>
      </rPr>
      <t>Защита элементов ИТ-инфраструктуры, используемой для запуска контейнеров с использованием оркестратора</t>
    </r>
  </si>
  <si>
    <r>
      <t xml:space="preserve">3.1. </t>
    </r>
    <r>
      <rPr>
        <sz val="12"/>
        <color theme="1"/>
        <rFont val="Times New Roman"/>
        <family val="1"/>
        <charset val="204"/>
      </rPr>
      <t>Требования по ИБ к ОС узлам оркестратора</t>
    </r>
  </si>
  <si>
    <r>
      <t xml:space="preserve">3.2. </t>
    </r>
    <r>
      <rPr>
        <sz val="12"/>
        <color theme="1"/>
        <rFont val="Times New Roman"/>
        <family val="1"/>
        <charset val="204"/>
      </rPr>
      <t>Требования по ИБ к средствам контейнеризации, используемых средами контейнерной оркестрации</t>
    </r>
  </si>
  <si>
    <r>
      <t>3.3 Т</t>
    </r>
    <r>
      <rPr>
        <sz val="12"/>
        <color theme="1"/>
        <rFont val="Times New Roman"/>
        <family val="1"/>
        <charset val="204"/>
      </rPr>
      <t>ребования по ИБ к средам контейнерной оркестрации</t>
    </r>
  </si>
  <si>
    <r>
      <t xml:space="preserve">3.4 </t>
    </r>
    <r>
      <rPr>
        <sz val="12"/>
        <color theme="1"/>
        <rFont val="Times New Roman"/>
        <family val="1"/>
        <charset val="204"/>
      </rPr>
      <t>Рекомендации по мониторингу и выявлению инцидентов ИБ. Сценарии выявления инцидентов информационной безопасности для сред контейнерной оркестрации и контейнеризации.</t>
    </r>
  </si>
  <si>
    <r>
      <t xml:space="preserve">4. </t>
    </r>
    <r>
      <rPr>
        <sz val="12"/>
        <color theme="1"/>
        <rFont val="Times New Roman"/>
        <family val="1"/>
        <charset val="204"/>
      </rPr>
      <t>Защита образов контейнеров</t>
    </r>
  </si>
  <si>
    <r>
      <t xml:space="preserve">4.1. </t>
    </r>
    <r>
      <rPr>
        <sz val="12"/>
        <color theme="1"/>
        <rFont val="Times New Roman"/>
        <family val="1"/>
        <charset val="204"/>
      </rPr>
      <t xml:space="preserve">Требования по ИБ к конфигурационным файлам, которые используются для сборки образов </t>
    </r>
    <r>
      <rPr>
        <sz val="12"/>
        <color theme="1"/>
        <rFont val="Calibri"/>
        <family val="2"/>
        <charset val="204"/>
      </rPr>
      <t>(</t>
    </r>
    <r>
      <rPr>
        <sz val="12"/>
        <color theme="1"/>
        <rFont val="Times New Roman"/>
        <family val="1"/>
        <charset val="204"/>
      </rPr>
      <t>Dockerfile</t>
    </r>
    <r>
      <rPr>
        <sz val="12"/>
        <color theme="1"/>
        <rFont val="Calibri"/>
        <family val="2"/>
        <charset val="204"/>
      </rPr>
      <t>)</t>
    </r>
    <r>
      <rPr>
        <sz val="12"/>
        <color theme="1"/>
        <rFont val="Times New Roman"/>
        <family val="1"/>
        <charset val="204"/>
      </rPr>
      <t>;</t>
    </r>
  </si>
  <si>
    <r>
      <t xml:space="preserve">4.2. </t>
    </r>
    <r>
      <rPr>
        <sz val="12"/>
        <color theme="1"/>
        <rFont val="Times New Roman"/>
        <family val="1"/>
        <charset val="204"/>
      </rPr>
      <t xml:space="preserve"> Требования по ИБ к процессу сборки образов контейнеров</t>
    </r>
  </si>
  <si>
    <r>
      <t>4.3. Т</t>
    </r>
    <r>
      <rPr>
        <sz val="12"/>
        <color theme="1"/>
        <rFont val="Times New Roman"/>
        <family val="1"/>
        <charset val="204"/>
      </rPr>
      <t>ребования по ИБ к размещению в реестре образов контейнеров</t>
    </r>
  </si>
  <si>
    <r>
      <t xml:space="preserve">5. </t>
    </r>
    <r>
      <rPr>
        <sz val="12"/>
        <color theme="1"/>
        <rFont val="Times New Roman"/>
        <family val="1"/>
        <charset val="204"/>
      </rPr>
      <t>Анализ Kubernetes-манифестов</t>
    </r>
  </si>
  <si>
    <r>
      <t>5.1. Т</t>
    </r>
    <r>
      <rPr>
        <sz val="12"/>
        <color theme="1"/>
        <rFont val="Times New Roman"/>
        <family val="1"/>
        <charset val="204"/>
      </rPr>
      <t>ребования по ИБ к манифестам, используемым для создания ресурсов в средах контейнерной оркестрации</t>
    </r>
  </si>
  <si>
    <r>
      <t>5.2. Т</t>
    </r>
    <r>
      <rPr>
        <sz val="12"/>
        <color theme="1"/>
        <rFont val="Times New Roman"/>
        <family val="1"/>
        <charset val="204"/>
      </rPr>
      <t xml:space="preserve">ребования по управлению секретами </t>
    </r>
    <r>
      <rPr>
        <sz val="12"/>
        <color theme="1"/>
        <rFont val="Calibri"/>
        <family val="2"/>
        <charset val="204"/>
      </rPr>
      <t>(</t>
    </r>
    <r>
      <rPr>
        <sz val="12"/>
        <color theme="1"/>
        <rFont val="Times New Roman"/>
        <family val="1"/>
        <charset val="204"/>
      </rPr>
      <t>применимо к манифестам</t>
    </r>
    <r>
      <rPr>
        <sz val="12"/>
        <color theme="1"/>
        <rFont val="Calibri"/>
        <family val="2"/>
        <charset val="204"/>
      </rPr>
      <t>)</t>
    </r>
  </si>
  <si>
    <r>
      <t>5.3. Т</t>
    </r>
    <r>
      <rPr>
        <sz val="12"/>
        <color theme="1"/>
        <rFont val="Times New Roman"/>
        <family val="1"/>
        <charset val="204"/>
      </rPr>
      <t>ребования по ИБ к контролю создаваемых ресурсов в среде контейнерной оркестрации</t>
    </r>
  </si>
  <si>
    <r>
      <t>5.4. Т</t>
    </r>
    <r>
      <rPr>
        <sz val="12"/>
        <color theme="1"/>
        <rFont val="Times New Roman"/>
        <family val="1"/>
        <charset val="204"/>
      </rPr>
      <t>ребования к автоматизации ИБ-проверок манифестов</t>
    </r>
  </si>
  <si>
    <r>
      <t xml:space="preserve">6. </t>
    </r>
    <r>
      <rPr>
        <sz val="12"/>
        <color theme="1"/>
        <rFont val="Times New Roman"/>
        <family val="1"/>
        <charset val="204"/>
      </rPr>
      <t>Защита контейнеров</t>
    </r>
  </si>
  <si>
    <r>
      <t>6.1. Т</t>
    </r>
    <r>
      <rPr>
        <sz val="12"/>
        <color theme="1"/>
        <rFont val="Times New Roman"/>
        <family val="1"/>
        <charset val="204"/>
      </rPr>
      <t>ребования по ИБ к контейнерам</t>
    </r>
  </si>
  <si>
    <r>
      <t>5.2. Т</t>
    </r>
    <r>
      <rPr>
        <sz val="12"/>
        <color theme="1"/>
        <rFont val="Times New Roman"/>
        <family val="1"/>
        <charset val="204"/>
      </rPr>
      <t>ребования к автоматизации проверок</t>
    </r>
  </si>
  <si>
    <t>Проект документа «Стандарт по безопасной разработке ПО»</t>
  </si>
  <si>
    <t>2.Основные принципы DevSecOps</t>
  </si>
  <si>
    <t>3.Проектирование и разработка (design and code)</t>
  </si>
  <si>
    <t>3.1.Общие требования ИБ к разрабатываемому ПО</t>
  </si>
  <si>
    <t>3.1.1.Аутентификация</t>
  </si>
  <si>
    <t>3.1.2.Контроль доступа</t>
  </si>
  <si>
    <t>3.1.3.Контроль потоков данных</t>
  </si>
  <si>
    <t>3.1.4.Защита данных при хранении, использовании и передаче</t>
  </si>
  <si>
    <t>3.1.5.Контроль ввода-вывода данных</t>
  </si>
  <si>
    <t>3.1.6.Контроль загружаемых файлов</t>
  </si>
  <si>
    <t>3.1.7.Журналирование</t>
  </si>
  <si>
    <t>3.2.Дополнительные требования ИБ к мобильным приложениям</t>
  </si>
  <si>
    <t>3.2.1.Защита данных при хранении, использовании и передаче</t>
  </si>
  <si>
    <t>3.2.2.Аутентификация</t>
  </si>
  <si>
    <t>3.2.3.Взаимодействие компонент мобильного приложения</t>
  </si>
  <si>
    <t>3.2.4.Защита от reverse engineering</t>
  </si>
  <si>
    <t>3.3.Дополнительные требования ИБ к переводам денежных средств</t>
  </si>
  <si>
    <t>3.3.1.Архитектура</t>
  </si>
  <si>
    <t>3.3.2.Аутентификация</t>
  </si>
  <si>
    <t>3.3.3.Уровни доверия к программному обеспечению</t>
  </si>
  <si>
    <t>3.4.Дополнительные требования ИБ к обработке данных держателей платежных карт</t>
  </si>
  <si>
    <t>3.4.1.Архитектура</t>
  </si>
  <si>
    <t>3.4.2.Защита данных при хранении, использовании и передаче</t>
  </si>
  <si>
    <t>3.5.Дополнительные требования ИБ к API</t>
  </si>
  <si>
    <t>3.5.1.Документация</t>
  </si>
  <si>
    <t>3.5.2.Архитектура</t>
  </si>
  <si>
    <t>3.5.3.Аутентификация и авторизация</t>
  </si>
  <si>
    <t>3.5.4.Защита от раскрытия API</t>
  </si>
  <si>
    <t>3.5.5.Защита данных при передаче</t>
  </si>
  <si>
    <t>3.5.6.Контроль доступа</t>
  </si>
  <si>
    <t>3.5.7.Контроль ввода–вывода данных</t>
  </si>
  <si>
    <t>3.6.Дополнительные требования ИБ к среде контейнеризации</t>
  </si>
  <si>
    <t>3.7.Практики безопасного программирования</t>
  </si>
  <si>
    <t>4.Проверка кода и сборка (Check-in and build)</t>
  </si>
  <si>
    <t>4.1.Управление исходным кодом и контроль версий</t>
  </si>
  <si>
    <t>4.1.1.Управление исходным кодом</t>
  </si>
  <si>
    <t>4.1.2.Контроль версий</t>
  </si>
  <si>
    <t>4.2.Управление секретами (SM)</t>
  </si>
  <si>
    <t>4.3.Проверка кода</t>
  </si>
  <si>
    <t>4.3.1.Общие требования</t>
  </si>
  <si>
    <t>4.3.2.Анализ компонент open source software (OSA)</t>
  </si>
  <si>
    <t>4.3.3.Анализ зависимостей (SCA)</t>
  </si>
  <si>
    <t>4.3.4.Статический анализ кода (SAST)</t>
  </si>
  <si>
    <t>4.4.Качество кода и параметры сборки приложения</t>
  </si>
  <si>
    <t>4.5.Требования к сборке образа контейнера</t>
  </si>
  <si>
    <t>4.5.1.Общие требования к сборке образа контейнера</t>
  </si>
  <si>
    <t>4.5.2.Использование базовых образов контейнеров</t>
  </si>
  <si>
    <t>4.5.3.Проверка конфигураций и сканирование образов контейнеров (CA)</t>
  </si>
  <si>
    <t>4.6.Управление дефектами и уязвимостями в коде</t>
  </si>
  <si>
    <t>4.7.Обфускация</t>
  </si>
  <si>
    <t>4.8.Поставка программного обеспечения</t>
  </si>
  <si>
    <t>5.Тестирование (TEST)</t>
  </si>
  <si>
    <t>5.1.Общие требования к процедурам проверки безопасности</t>
  </si>
  <si>
    <t>5.2.Динамическое тестирование безопасности приложения (DAST)</t>
  </si>
  <si>
    <t>5.3.Управление уязвимостями ПО</t>
  </si>
  <si>
    <t>6.Выпуск и Развертывание (release and deploy)</t>
  </si>
  <si>
    <t>6.1.Управление релизами</t>
  </si>
  <si>
    <t>6.2.Продуктивный релиз</t>
  </si>
  <si>
    <t>7.Оценка эффективности</t>
  </si>
  <si>
    <t>7.1.Метрики оценки эффективности</t>
  </si>
  <si>
    <t>Проект документа «Регламент управления компонентами с открытым исходным кодом»</t>
  </si>
  <si>
    <t>2 Контроль и ответственность</t>
  </si>
  <si>
    <t>3 Процесс управления компонентами с открытым исходным кодом</t>
  </si>
  <si>
    <t>3.1 Общее описание процесса управления компонентами с открытым исходным кодом</t>
  </si>
  <si>
    <t>3.2 Участники процесса управления компонентами с открытым исходным кодом</t>
  </si>
  <si>
    <t>3.3 Процедуры управления компонентами с открытым исходным кодом</t>
  </si>
  <si>
    <t>3.3.1.1 Процедура добавления компонента во внутренний репозиторий</t>
  </si>
  <si>
    <t>3.3.1.2 Процедура модификации доступа к внутреннему репозиторию</t>
  </si>
  <si>
    <t>3.3.1.3 Процедура обновления используемых компонентов</t>
  </si>
  <si>
    <t>Проект документа «Регламент управления секретами»</t>
  </si>
  <si>
    <t>2. Обязанности и ответственность участников процесса управления секретами</t>
  </si>
  <si>
    <t>3. Описание процесса взаимодействия команд разработки при эксплуатации Hashicorp vault</t>
  </si>
  <si>
    <t>4. Заключительные положения</t>
  </si>
  <si>
    <t>Приложение № 2. Графическая схема процесса запроса доступа к Hashicorp vault</t>
  </si>
  <si>
    <t>Приложение № 3. Графическая схема процесса запроса на создание AppRole</t>
  </si>
  <si>
    <t>Приложение № 4. Графическая схема процесса создания заявки на создание k8s role</t>
  </si>
  <si>
    <t>Приложение № 5. Графическая схема процесса подключения k8s кластера к Hashicorp vault</t>
  </si>
  <si>
    <t>Проект документа «Метрики эффективности процесса безопасной разработки ПО»</t>
  </si>
  <si>
    <t>2 Метрики оценки безопасной разработки</t>
  </si>
  <si>
    <t>2.1 Общее описание процесса управления метриками безопасной разработки ПО</t>
  </si>
  <si>
    <t>3 Структура метрик</t>
  </si>
  <si>
    <t>3.1 Бизнес метрики безопасной разработки (применительно ко всем командам разработки)</t>
  </si>
  <si>
    <t>3.2 Метрики безопасной разработки применительно ко всем командам разработки</t>
  </si>
  <si>
    <t>3.3 Метрики безопасной разработки применительно к каждой команде разработки в отдельности</t>
  </si>
  <si>
    <t>4 Структура описания метрик</t>
  </si>
  <si>
    <t>5 Описание бизнес метрик безопасной разработки: применительно к командам разработки, в общем</t>
  </si>
  <si>
    <t>6 Описание метрик безопасной разработки: применительно к командам разработки, в общем</t>
  </si>
  <si>
    <t>7 Описание метрик безопасной разработки: применительно к каждой команде разработки в отдельности</t>
  </si>
  <si>
    <t xml:space="preserve">Регламент управления уязвимостями разрабатываемого ПО </t>
  </si>
  <si>
    <t>ИБ тестирование, DAST и SLA по дефектам</t>
  </si>
  <si>
    <t>Регламент проведения пентестов</t>
  </si>
  <si>
    <t>Стандарт конфигурации инфраструктуры</t>
  </si>
  <si>
    <t>Стандарт конфигурации разрабатываемого ПО</t>
  </si>
  <si>
    <t>На конфлюенс для каждого ПО отдельно</t>
  </si>
  <si>
    <t>Стандарт написания документации</t>
  </si>
  <si>
    <t>Методика моделирования угроз</t>
  </si>
  <si>
    <t>Регламент повышения осведомленности в области безопасной разработки</t>
  </si>
  <si>
    <t>Описание программы Bug Bounty</t>
  </si>
  <si>
    <t>Опционально</t>
  </si>
  <si>
    <t>Governance</t>
  </si>
  <si>
    <t>Design</t>
  </si>
  <si>
    <t>Implementation</t>
  </si>
  <si>
    <t>Verification</t>
  </si>
  <si>
    <t>Operations</t>
  </si>
  <si>
    <t>Эксплуатация</t>
  </si>
  <si>
    <t>Threat Assessment</t>
  </si>
  <si>
    <t>Secure Build</t>
  </si>
  <si>
    <t>Policy &amp; Compliance</t>
  </si>
  <si>
    <t>Secure Deployment</t>
  </si>
  <si>
    <t>Defect Management</t>
  </si>
  <si>
    <t>Security Testing</t>
  </si>
  <si>
    <t>T-DEV-REG-4</t>
  </si>
  <si>
    <t>P-REQ-STDR-4</t>
  </si>
  <si>
    <t>T-DEV-REG-3</t>
  </si>
  <si>
    <t>T-DEV-REG-2</t>
  </si>
  <si>
    <t>P-REQ-STDR-3</t>
  </si>
  <si>
    <t>T-DEV-REG-1</t>
  </si>
  <si>
    <t>P-REQ-STDR-2</t>
  </si>
  <si>
    <t>P-REQ-STDR-1</t>
  </si>
  <si>
    <t>P-REQ-STDR-0</t>
  </si>
  <si>
    <t>T-DEV-REG-0</t>
  </si>
  <si>
    <t>Важность \ критичность практики</t>
  </si>
  <si>
    <t>Важно</t>
  </si>
  <si>
    <t>Не очень важно</t>
  </si>
  <si>
    <t>Совсем не важно</t>
  </si>
  <si>
    <t>SR1.5</t>
  </si>
  <si>
    <t>SR1.5
SE3.6</t>
  </si>
  <si>
    <t>CMVM1.1</t>
  </si>
  <si>
    <t>SM3.4</t>
  </si>
  <si>
    <t>SM3.5</t>
  </si>
  <si>
    <t>CR3.2</t>
  </si>
  <si>
    <t>CMVM3.4</t>
  </si>
  <si>
    <t>PT3.1
CMVM3.3</t>
  </si>
  <si>
    <t>CMVM3.5</t>
  </si>
  <si>
    <t>SE3.3
CMVM1.1</t>
  </si>
  <si>
    <t>T1.1
T2.9</t>
  </si>
  <si>
    <t>T2.12</t>
  </si>
  <si>
    <t>SR1.1
SR1.2</t>
  </si>
  <si>
    <t>AA1.4</t>
  </si>
  <si>
    <t>AA1.1</t>
  </si>
  <si>
    <t>AM2.1</t>
  </si>
  <si>
    <t>SFD1.2</t>
  </si>
  <si>
    <t>CP2.3</t>
  </si>
  <si>
    <t>SM1.4
SM2.2</t>
  </si>
  <si>
    <t>SM1.4</t>
  </si>
  <si>
    <t>PT1.2
CMVM1.3
CMVM3.1</t>
  </si>
  <si>
    <t>SM3.1</t>
  </si>
  <si>
    <t>SM3.1
CR2.8</t>
  </si>
  <si>
    <t>Т1.8</t>
  </si>
  <si>
    <t>Осуществляется регулярная замена устаревшего неподдерживаемого производителями ПО для компонентов инфраструктуры PREPROD (среды тестирования и разработки ПО)</t>
  </si>
  <si>
    <t>OM-B-2</t>
  </si>
  <si>
    <t>SB-B-3</t>
  </si>
  <si>
    <t>SB-A-2</t>
  </si>
  <si>
    <t>SB-A-3</t>
  </si>
  <si>
    <t>SD-B-1</t>
  </si>
  <si>
    <t>SD-B-3</t>
  </si>
  <si>
    <t>SB-A-1
SB-A-2</t>
  </si>
  <si>
    <t>ST-A-1</t>
  </si>
  <si>
    <t>ST-A-3</t>
  </si>
  <si>
    <t>ST-A-2</t>
  </si>
  <si>
    <t>6. Экспертный</t>
  </si>
  <si>
    <t>IM-A-2</t>
  </si>
  <si>
    <t>IM-B-2</t>
  </si>
  <si>
    <t>SD-B-2</t>
  </si>
  <si>
    <t>ST-B-2</t>
  </si>
  <si>
    <t>ST-B-1</t>
  </si>
  <si>
    <t>RT-A-1</t>
  </si>
  <si>
    <t>RT-B-2</t>
  </si>
  <si>
    <t>Проводится анализ безопасности инструментов безопасной разработки (анализируются, например, инструменты SAST или OSA\SCA на предмет наличия в них уязвимостей или дефектов - можно ли без авторизации "украсть" отчеты, конфиги и пр)</t>
  </si>
  <si>
    <t>Производится установка обновлений на элементы инфраструктуры, в т.ч. устранение выявленных уязвимостей</t>
  </si>
  <si>
    <t>Проводятся Red Team \ Purple Team учения с привлечением разработчиков</t>
  </si>
  <si>
    <t>Используются средства контроля Runtime для сред контейнеризации (Kyverno, OPA gatekeeper, pod security admission, другие валидаторы) со стандартными настройками</t>
  </si>
  <si>
    <t>ПРИМЕР!</t>
  </si>
  <si>
    <t>1. Контроль корректности текущих настроек и конфигурации</t>
  </si>
  <si>
    <t>12. Актуализация и анализ сетевых политик</t>
  </si>
  <si>
    <t>11. Актуализация прав доступа настроенных в кластерах Kubernetes (RBAC)</t>
  </si>
  <si>
    <t xml:space="preserve">10. Контроль резервного копирования </t>
  </si>
  <si>
    <t>9. Масштабирование решения</t>
  </si>
  <si>
    <t>8. Обновление ПО</t>
  </si>
  <si>
    <t>7. Контроль соответствия узлов кластера лучшим практикам CIS</t>
  </si>
  <si>
    <t>6. Подготовка отчетов</t>
  </si>
  <si>
    <t>5. Анализ событий аудита</t>
  </si>
  <si>
    <t>3. Настройка подписки на события в кластере Kubernetes</t>
  </si>
  <si>
    <t>KeyCloak</t>
  </si>
  <si>
    <t>2. Предоставление доступа к ресурсам кластера  Kubernetes</t>
  </si>
  <si>
    <t>3. Контроль резервного копирования</t>
  </si>
  <si>
    <t>4. Создание отчетов</t>
  </si>
  <si>
    <t>5. Обновление ПО</t>
  </si>
  <si>
    <t>6. Анализ событий аудита</t>
  </si>
  <si>
    <t>7. Масштабирование системы</t>
  </si>
  <si>
    <t>Kyverno</t>
  </si>
  <si>
    <t>2. Проверка корректности резервного копирования</t>
  </si>
  <si>
    <t>3. Создание отчетов</t>
  </si>
  <si>
    <t>4. Настройка политик</t>
  </si>
  <si>
    <t>5. Масштабирование</t>
  </si>
  <si>
    <t>6. Обновление ПО</t>
  </si>
  <si>
    <t>7. Контроль целостности контейнеров</t>
  </si>
  <si>
    <t>Cilium</t>
  </si>
  <si>
    <t>3. Внесение изменений в настройки политик</t>
  </si>
  <si>
    <t>4. Масштабирование</t>
  </si>
  <si>
    <t>Политики аудита Kubernetes</t>
  </si>
  <si>
    <t>Falco</t>
  </si>
  <si>
    <t>2. Внесение изменений в настройки политик</t>
  </si>
  <si>
    <t>3. Проверка корректности резервного копирования</t>
  </si>
  <si>
    <t>5. Обновление</t>
  </si>
  <si>
    <t>7. Подготовка отчетов</t>
  </si>
  <si>
    <t>OPA</t>
  </si>
  <si>
    <t>2. Проверка корректности резервного  копирования</t>
  </si>
  <si>
    <t>DCT</t>
  </si>
  <si>
    <t>1. Выполнение и отзыв электронных подписей</t>
  </si>
  <si>
    <t>2. Контроль коррректности текущих настроек и конфигурации</t>
  </si>
  <si>
    <t>3. Масштабирование</t>
  </si>
  <si>
    <t>Котроль безопасных настроек Docker</t>
  </si>
  <si>
    <t>2. Проверка коррректности резервного копирования Ansible playbook</t>
  </si>
  <si>
    <t>Часов для одного FTE в год</t>
  </si>
  <si>
    <t>Итого FTE нужно</t>
  </si>
  <si>
    <t>Всегда нужно округлять в бОльшую сторону</t>
  </si>
  <si>
    <t>При выполнении Pull/Merge request предоставляется список всех уязвимостей используемых зависимостей.
Это может быть реализовано с помощью SCA решения</t>
  </si>
  <si>
    <t>Выполняется верификация цифровой подписи SBOM перед использованием зависимостей в сборке.
Это может быть реализовано с помощью SCA решения</t>
  </si>
  <si>
    <t>Удаленный доступ к инструментам разработки возможен либо с корпоративных устройств с использованием MDM, либо через промежуточные\проксирующие системы, например, VDI или PAM.</t>
  </si>
  <si>
    <t>Секреты всех сред и инструментов (за исключением рабочих станций разработчиков и подобных adhoc сред) хранятся в SM (например, Vault), количество hardcoded секретов минимально. Случаи использования hardcoded секретов известны команде ИБ и запланирован отказ от их использования</t>
  </si>
  <si>
    <t>Проводятся пентесты Preprod среды методом "черный ящик" (пентестер не знает ничего об атакуемой Preprod среде, кроме базовой информации о ней - доменные имена, ip-адреса)</t>
  </si>
  <si>
    <t>Проводятся пентесты методом "серый ящик" (пентестер знает все об атакуемой Preprod среде - архитектуру среды и анализируемого ПО, их версии, имеет доступ к исходному коду ПО и пр.)</t>
  </si>
  <si>
    <t>Более 20 % тестов функций ИБ-тестирования автоматизированы</t>
  </si>
  <si>
    <t>Проводятся пентесты Prod среды методом "черный ящик" (пентестер не знает ничего об атакуемой Prod среде, кроме базовой информации о ней - доменные имена, ip-адреса)</t>
  </si>
  <si>
    <t>Проводятся пентесты методом "серый ящик" (пентестер знает все об атакуемой Prod среде - архитектуру среды и анализируемого ПО, их версии, имеет доступ к исходному коду ПО и пр.)</t>
  </si>
  <si>
    <t>Security Champion участвует в разработке PoC и тестировании новых инструментов ИБ</t>
  </si>
  <si>
    <t>Проводится анализ кода на наличие аномалий, релевантных организации (например, commit содержит слишком значительные изменения объемов кода или в commit'ов слишком много в определенный промежуток времени)</t>
  </si>
  <si>
    <t>Выполняется шифрование всех артефактов в registry</t>
  </si>
  <si>
    <t>Комментарий</t>
  </si>
  <si>
    <t>Secret Management</t>
  </si>
  <si>
    <t xml:space="preserve">Коэффициент расчета FTE </t>
  </si>
  <si>
    <t>Отпуски, болезни и прочее</t>
  </si>
  <si>
    <t>247 рабочих дней в году</t>
  </si>
  <si>
    <t>Язык разработки</t>
  </si>
  <si>
    <t>Коэффициент сложности</t>
  </si>
  <si>
    <t xml:space="preserve">Тип приложения </t>
  </si>
  <si>
    <t>Коэффициент сложности приложения</t>
  </si>
  <si>
    <t>Количество строк кода (в тысячах)</t>
  </si>
  <si>
    <t>Частота релизов (кол-во раз в год)</t>
  </si>
  <si>
    <t>Это приложение сканирует SAST?</t>
  </si>
  <si>
    <t>Это приложение сканирует DAST?</t>
  </si>
  <si>
    <t>Это приложение сканирует OSA\SCA?</t>
  </si>
  <si>
    <t>Образы контейнеров этого приложения анализируются?</t>
  </si>
  <si>
    <t>Затрачиваемое время на анализ результатов AppSec'ом, часов в год</t>
  </si>
  <si>
    <t>Есть и используется ли в компании ASOC?</t>
  </si>
  <si>
    <t>Итого сколько нужно AppSec'ов</t>
  </si>
  <si>
    <t>Да</t>
  </si>
  <si>
    <t>Приложение 1</t>
  </si>
  <si>
    <t>веб-приложение</t>
  </si>
  <si>
    <t>Нет</t>
  </si>
  <si>
    <t>C#</t>
  </si>
  <si>
    <t>мобильное приложение</t>
  </si>
  <si>
    <t>Kotlin</t>
  </si>
  <si>
    <t>Количество рабочих часов в году</t>
  </si>
  <si>
    <t>Приложение 4</t>
  </si>
  <si>
    <t>Python</t>
  </si>
  <si>
    <t>Коэффициент расчета FTE (отпуски, болезни и прочее)</t>
  </si>
  <si>
    <t>Приложение 5</t>
  </si>
  <si>
    <t>Приложение 6</t>
  </si>
  <si>
    <t>Приложение 7</t>
  </si>
  <si>
    <t>Приложение 8</t>
  </si>
  <si>
    <t>Ограничения</t>
  </si>
  <si>
    <t>Приложение 9</t>
  </si>
  <si>
    <t>СРЕДНЕЕ время обработки 1-го найденного дефекта\уязвимости, часов</t>
  </si>
  <si>
    <t>Приложение 10</t>
  </si>
  <si>
    <t>SAST. СРЕДНЕЕ количество дефектов на 1000 строк кода</t>
  </si>
  <si>
    <t>Приложение 11</t>
  </si>
  <si>
    <t>DAST. СРЕДНЕЕ количество дефектов на 1000 строк кода</t>
  </si>
  <si>
    <t>Приложение 12</t>
  </si>
  <si>
    <t>Приложение 13</t>
  </si>
  <si>
    <t>Приложение 14</t>
  </si>
  <si>
    <t>Приложение 15</t>
  </si>
  <si>
    <t>Тип приложения</t>
  </si>
  <si>
    <t>Сложность динамического анализа (от 1 до 2)</t>
  </si>
  <si>
    <t>Приложение 16</t>
  </si>
  <si>
    <t>Приложение 17</t>
  </si>
  <si>
    <t>Приложение 18</t>
  </si>
  <si>
    <t>толстое приложение</t>
  </si>
  <si>
    <t>Приложение 19</t>
  </si>
  <si>
    <t>Приложение 20</t>
  </si>
  <si>
    <t>Приложение 21</t>
  </si>
  <si>
    <t>Приложение 22</t>
  </si>
  <si>
    <t>ЯП</t>
  </si>
  <si>
    <t>коэф. Сложности (от 1 до 2)</t>
  </si>
  <si>
    <t>Приложение 23</t>
  </si>
  <si>
    <t>ABAP</t>
  </si>
  <si>
    <t>Приложение 24</t>
  </si>
  <si>
    <t>Apex</t>
  </si>
  <si>
    <t>Приложение 25</t>
  </si>
  <si>
    <t>Приложение 26</t>
  </si>
  <si>
    <t>C/C++</t>
  </si>
  <si>
    <t>Приложение 27</t>
  </si>
  <si>
    <t>COBOL</t>
  </si>
  <si>
    <t>Приложение 28</t>
  </si>
  <si>
    <t>Dart</t>
  </si>
  <si>
    <t>Приложение 29</t>
  </si>
  <si>
    <t>Delphi</t>
  </si>
  <si>
    <t>Приложение 30</t>
  </si>
  <si>
    <t>Groovy</t>
  </si>
  <si>
    <t>Приложение 31</t>
  </si>
  <si>
    <t>HTML</t>
  </si>
  <si>
    <t>Приложение 32</t>
  </si>
  <si>
    <t>Приложение 33</t>
  </si>
  <si>
    <t>Java</t>
  </si>
  <si>
    <t>Приложение 34</t>
  </si>
  <si>
    <t>JavaScript</t>
  </si>
  <si>
    <t>Приложение 35</t>
  </si>
  <si>
    <t>LotusScript</t>
  </si>
  <si>
    <t>Приложение 36</t>
  </si>
  <si>
    <t>Objective-C</t>
  </si>
  <si>
    <t>Приложение 37</t>
  </si>
  <si>
    <t>Pascal</t>
  </si>
  <si>
    <t>Приложение 38</t>
  </si>
  <si>
    <t>PHP</t>
  </si>
  <si>
    <t>Приложение 39</t>
  </si>
  <si>
    <t>PL/SQL</t>
  </si>
  <si>
    <t>Приложение 40</t>
  </si>
  <si>
    <t>Perl</t>
  </si>
  <si>
    <t>Приложение 41</t>
  </si>
  <si>
    <t>Ruby</t>
  </si>
  <si>
    <t>Приложение 42</t>
  </si>
  <si>
    <t>Rust</t>
  </si>
  <si>
    <t>Приложение 43</t>
  </si>
  <si>
    <t>Scala</t>
  </si>
  <si>
    <t>Приложение 44</t>
  </si>
  <si>
    <t>Solidity</t>
  </si>
  <si>
    <t>Приложение 45</t>
  </si>
  <si>
    <t>Swift</t>
  </si>
  <si>
    <t>Приложение 46</t>
  </si>
  <si>
    <t>T-SQL</t>
  </si>
  <si>
    <t>Приложение 47</t>
  </si>
  <si>
    <t>TypeScript</t>
  </si>
  <si>
    <t>Приложение 48</t>
  </si>
  <si>
    <t>VB.NET</t>
  </si>
  <si>
    <t>Приложение 49</t>
  </si>
  <si>
    <t>VBA</t>
  </si>
  <si>
    <t>Приложение 50</t>
  </si>
  <si>
    <t>VBScript</t>
  </si>
  <si>
    <t>Приложение 51</t>
  </si>
  <si>
    <t>Visual Basic 6</t>
  </si>
  <si>
    <t>Приложение 52</t>
  </si>
  <si>
    <t>Vyper</t>
  </si>
  <si>
    <t>Приложение 53</t>
  </si>
  <si>
    <t>1C</t>
  </si>
  <si>
    <t>Приложение 54</t>
  </si>
  <si>
    <t>react</t>
  </si>
  <si>
    <t>Приложение 55</t>
  </si>
  <si>
    <t>Golang</t>
  </si>
  <si>
    <t>Приложение 56</t>
  </si>
  <si>
    <t>Приложение 57</t>
  </si>
  <si>
    <t>Приложение 58</t>
  </si>
  <si>
    <t>Приложение 59</t>
  </si>
  <si>
    <t>Приложение 60</t>
  </si>
  <si>
    <t>Приложение 61</t>
  </si>
  <si>
    <t>Приложение 62</t>
  </si>
  <si>
    <t>Приложение 63</t>
  </si>
  <si>
    <t>Приложение 64</t>
  </si>
  <si>
    <t>Приложение 65</t>
  </si>
  <si>
    <t>Приложение 66</t>
  </si>
  <si>
    <t>Приложение 67</t>
  </si>
  <si>
    <t>Приложение 68</t>
  </si>
  <si>
    <t>Приложение 69</t>
  </si>
  <si>
    <t>Приложение 70</t>
  </si>
  <si>
    <t>Приложение 71</t>
  </si>
  <si>
    <t>Приложение 72</t>
  </si>
  <si>
    <t>Приложение 73</t>
  </si>
  <si>
    <t>Приложение 74</t>
  </si>
  <si>
    <t>Приложение 75</t>
  </si>
  <si>
    <t>Приложение 76</t>
  </si>
  <si>
    <t>Приложение 77</t>
  </si>
  <si>
    <t>Приложение 78</t>
  </si>
  <si>
    <t>Приложение 79</t>
  </si>
  <si>
    <t>Приложение 80</t>
  </si>
  <si>
    <t>Приложение 81</t>
  </si>
  <si>
    <t>Приложение 82</t>
  </si>
  <si>
    <t>Приложение 83</t>
  </si>
  <si>
    <t>Приложение 84</t>
  </si>
  <si>
    <t>Приложение 85</t>
  </si>
  <si>
    <t>Приложение 86</t>
  </si>
  <si>
    <t>Приложение 87</t>
  </si>
  <si>
    <t>Приложение 88</t>
  </si>
  <si>
    <t>Приложение 89</t>
  </si>
  <si>
    <t>Приложение 90</t>
  </si>
  <si>
    <t>Приложение 91</t>
  </si>
  <si>
    <t>Приложение 92</t>
  </si>
  <si>
    <t>Приложение 93</t>
  </si>
  <si>
    <t>Приложение 94</t>
  </si>
  <si>
    <t>Приложение 95</t>
  </si>
  <si>
    <t>Приложение 96</t>
  </si>
  <si>
    <t>Приложение 97</t>
  </si>
  <si>
    <t>Приложение 98</t>
  </si>
  <si>
    <t>Приложение 99</t>
  </si>
  <si>
    <t>Приложение 100</t>
  </si>
  <si>
    <t>Приложение 101</t>
  </si>
  <si>
    <t>Приложение 102</t>
  </si>
  <si>
    <t>Приложение 103</t>
  </si>
  <si>
    <t>Приложение 104</t>
  </si>
  <si>
    <t>Приложение 105</t>
  </si>
  <si>
    <t>Приложение 106</t>
  </si>
  <si>
    <t>Приложение 107</t>
  </si>
  <si>
    <t>Приложение 108</t>
  </si>
  <si>
    <t>Приложение 109</t>
  </si>
  <si>
    <t>Приложение 110</t>
  </si>
  <si>
    <t>Приложение 111</t>
  </si>
  <si>
    <t>Приложение 112</t>
  </si>
  <si>
    <t>Приложение 113</t>
  </si>
  <si>
    <t>Приложение 114</t>
  </si>
  <si>
    <t>Приложение 115</t>
  </si>
  <si>
    <t>Приложение 116</t>
  </si>
  <si>
    <t>Приложение 117</t>
  </si>
  <si>
    <t>Приложение 118</t>
  </si>
  <si>
    <t>Приложение 119</t>
  </si>
  <si>
    <t>Приложение 120</t>
  </si>
  <si>
    <t>Приложение 121</t>
  </si>
  <si>
    <t>Приложение 122</t>
  </si>
  <si>
    <t>Приложение 123</t>
  </si>
  <si>
    <t>Приложение 124</t>
  </si>
  <si>
    <t>Приложение 125</t>
  </si>
  <si>
    <t>Приложение 126</t>
  </si>
  <si>
    <t>Приложение 127</t>
  </si>
  <si>
    <t>Приложение 128</t>
  </si>
  <si>
    <t>Приложение 129</t>
  </si>
  <si>
    <t>Приложение 130</t>
  </si>
  <si>
    <t>Приложение 131</t>
  </si>
  <si>
    <t>Приложение 132</t>
  </si>
  <si>
    <t>Приложение 133</t>
  </si>
  <si>
    <t>Приложение 134</t>
  </si>
  <si>
    <t>Приложение 135</t>
  </si>
  <si>
    <t>Приложение 136</t>
  </si>
  <si>
    <t>Приложение 137</t>
  </si>
  <si>
    <t>Приложение 138</t>
  </si>
  <si>
    <t>Приложение 139</t>
  </si>
  <si>
    <t>Приложение 140</t>
  </si>
  <si>
    <t>Приложение 141</t>
  </si>
  <si>
    <t>Приложение 142</t>
  </si>
  <si>
    <t>Приложение 143</t>
  </si>
  <si>
    <t>Приложение 144</t>
  </si>
  <si>
    <t>Приложение 145</t>
  </si>
  <si>
    <t>Приложение 146</t>
  </si>
  <si>
    <t>Приложение 147</t>
  </si>
  <si>
    <t>Приложение 148</t>
  </si>
  <si>
    <t>Приложение 149</t>
  </si>
  <si>
    <t>Приложение 150</t>
  </si>
  <si>
    <t>Приложение 151</t>
  </si>
  <si>
    <t>Приложение 152</t>
  </si>
  <si>
    <t>Приложение 153</t>
  </si>
  <si>
    <t>Приложение 154</t>
  </si>
  <si>
    <t>Приложение 155</t>
  </si>
  <si>
    <t>Приложение 156</t>
  </si>
  <si>
    <t>Приложение 157</t>
  </si>
  <si>
    <t>Приложение 158</t>
  </si>
  <si>
    <t>Приложение 159</t>
  </si>
  <si>
    <t>Приложение 160</t>
  </si>
  <si>
    <t>Приложение 161</t>
  </si>
  <si>
    <t>Приложение 162</t>
  </si>
  <si>
    <t>Приложение 163</t>
  </si>
  <si>
    <t>Приложение 164</t>
  </si>
  <si>
    <t>Приложение 165</t>
  </si>
  <si>
    <t>Приложение 166</t>
  </si>
  <si>
    <t>Приложение 167</t>
  </si>
  <si>
    <t>Приложение 168</t>
  </si>
  <si>
    <t>Приложение 169</t>
  </si>
  <si>
    <t>Приложение 170</t>
  </si>
  <si>
    <t>Приложение 171</t>
  </si>
  <si>
    <t>Приложение 172</t>
  </si>
  <si>
    <t>Приложение 173</t>
  </si>
  <si>
    <t>Приложение 174</t>
  </si>
  <si>
    <t>Приложение 175</t>
  </si>
  <si>
    <t>Приложение 176</t>
  </si>
  <si>
    <t>Приложение 177</t>
  </si>
  <si>
    <t>Приложение 178</t>
  </si>
  <si>
    <t>Приложение 179</t>
  </si>
  <si>
    <t>Приложение 180</t>
  </si>
  <si>
    <t>Приложение 181</t>
  </si>
  <si>
    <t>Приложение 182</t>
  </si>
  <si>
    <t>Приложение 183</t>
  </si>
  <si>
    <t>Приложение 184</t>
  </si>
  <si>
    <t>Приложение 185</t>
  </si>
  <si>
    <t>Приложение 186</t>
  </si>
  <si>
    <t>Приложение 187</t>
  </si>
  <si>
    <t>Приложение 188</t>
  </si>
  <si>
    <t>Приложение 189</t>
  </si>
  <si>
    <t>Приложение 190</t>
  </si>
  <si>
    <t>Приложение 191</t>
  </si>
  <si>
    <t>Приложение 192</t>
  </si>
  <si>
    <t>Приложение 193</t>
  </si>
  <si>
    <t>Приложение 194</t>
  </si>
  <si>
    <t>Приложение 195</t>
  </si>
  <si>
    <t>Приложение 196</t>
  </si>
  <si>
    <t>Приложение 197</t>
  </si>
  <si>
    <t>Приложение 198</t>
  </si>
  <si>
    <t>Приложение 199</t>
  </si>
  <si>
    <t>Приложение 200</t>
  </si>
  <si>
    <t>Приложение 201</t>
  </si>
  <si>
    <t>Приложение 202</t>
  </si>
  <si>
    <t>Приложение 203</t>
  </si>
  <si>
    <t>Приложение 204</t>
  </si>
  <si>
    <t>Приложение 205</t>
  </si>
  <si>
    <t>Приложение 206</t>
  </si>
  <si>
    <t>Приложение 207</t>
  </si>
  <si>
    <t>Приложение 208</t>
  </si>
  <si>
    <t>Приложение 209</t>
  </si>
  <si>
    <t>Приложение 210</t>
  </si>
  <si>
    <t>Приложение 211</t>
  </si>
  <si>
    <t>Приложение 212</t>
  </si>
  <si>
    <t>Приложение 213</t>
  </si>
  <si>
    <t>Приложение 214</t>
  </si>
  <si>
    <t>Приложение 215</t>
  </si>
  <si>
    <t>Приложение 216</t>
  </si>
  <si>
    <t>Приложение 217</t>
  </si>
  <si>
    <t>Приложение 218</t>
  </si>
  <si>
    <t>Приложение 219</t>
  </si>
  <si>
    <t>Приложение 220</t>
  </si>
  <si>
    <t>Приложение 221</t>
  </si>
  <si>
    <t>Приложение 222</t>
  </si>
  <si>
    <t>Приложение 223</t>
  </si>
  <si>
    <t>Приложение 224</t>
  </si>
  <si>
    <t>Приложение 225</t>
  </si>
  <si>
    <t>Приложение 226</t>
  </si>
  <si>
    <t>Приложение 227</t>
  </si>
  <si>
    <t>Приложение 228</t>
  </si>
  <si>
    <t>Приложение 229</t>
  </si>
  <si>
    <t>Приложение 230</t>
  </si>
  <si>
    <t>Приложение 231</t>
  </si>
  <si>
    <t>Приложение 232</t>
  </si>
  <si>
    <t>Приложение 233</t>
  </si>
  <si>
    <t>Приложение 234</t>
  </si>
  <si>
    <t>Приложение 235</t>
  </si>
  <si>
    <t>Приложение 236</t>
  </si>
  <si>
    <t>Приложение 237</t>
  </si>
  <si>
    <t>Приложение 238</t>
  </si>
  <si>
    <t>Приложение 239</t>
  </si>
  <si>
    <t>Приложение 240</t>
  </si>
  <si>
    <t>Приложение 241</t>
  </si>
  <si>
    <t>Приложение 242</t>
  </si>
  <si>
    <t>Приложение 243</t>
  </si>
  <si>
    <t>Приложение 244</t>
  </si>
  <si>
    <t>Приложение 245</t>
  </si>
  <si>
    <t>Приложение 246</t>
  </si>
  <si>
    <t>Приложение 247</t>
  </si>
  <si>
    <t>Приложение 248</t>
  </si>
  <si>
    <t>Приложение 249</t>
  </si>
  <si>
    <t>Приложение 250</t>
  </si>
  <si>
    <t>Приложение 251</t>
  </si>
  <si>
    <t>Приложение 252</t>
  </si>
  <si>
    <t>Приложение 253</t>
  </si>
  <si>
    <t>Приложение 254</t>
  </si>
  <si>
    <t>Приложение 255</t>
  </si>
  <si>
    <t>Приложение 256</t>
  </si>
  <si>
    <t>Приложение 257</t>
  </si>
  <si>
    <t>Приложение 258</t>
  </si>
  <si>
    <t>Приложение 259</t>
  </si>
  <si>
    <t>Приложение 260</t>
  </si>
  <si>
    <t>Приложение 261</t>
  </si>
  <si>
    <t>Приложение 262</t>
  </si>
  <si>
    <t>Приложение 263</t>
  </si>
  <si>
    <t>Приложение 264</t>
  </si>
  <si>
    <t>Приложение 265</t>
  </si>
  <si>
    <t>Приложение 266</t>
  </si>
  <si>
    <t>Приложение 267</t>
  </si>
  <si>
    <t>Приложение 268</t>
  </si>
  <si>
    <t>Приложение 269</t>
  </si>
  <si>
    <t>Приложение 270</t>
  </si>
  <si>
    <t>Приложение 271</t>
  </si>
  <si>
    <t>Приложение 272</t>
  </si>
  <si>
    <t>Приложение 273</t>
  </si>
  <si>
    <t>Приложение 274</t>
  </si>
  <si>
    <t>Приложение 275</t>
  </si>
  <si>
    <t>Приложение 276</t>
  </si>
  <si>
    <t>Приложение 277</t>
  </si>
  <si>
    <t>Приложение 278</t>
  </si>
  <si>
    <t>Приложение 279</t>
  </si>
  <si>
    <t>Приложение 280</t>
  </si>
  <si>
    <t>Приложение 281</t>
  </si>
  <si>
    <t>Приложение 282</t>
  </si>
  <si>
    <t>Приложение 283</t>
  </si>
  <si>
    <t>Приложение 284</t>
  </si>
  <si>
    <t>Приложение 285</t>
  </si>
  <si>
    <t>Приложение 286</t>
  </si>
  <si>
    <t>Приложение 287</t>
  </si>
  <si>
    <t>Приложение 288</t>
  </si>
  <si>
    <t>Приложение 289</t>
  </si>
  <si>
    <t>Приложение 290</t>
  </si>
  <si>
    <t>Приложение 291</t>
  </si>
  <si>
    <t>Приложение 292</t>
  </si>
  <si>
    <t>Приложение 293</t>
  </si>
  <si>
    <t>Приложение 294</t>
  </si>
  <si>
    <t>Приложение 295</t>
  </si>
  <si>
    <t>Приложение 296</t>
  </si>
  <si>
    <t>Приложение 297</t>
  </si>
  <si>
    <t>Приложение 298</t>
  </si>
  <si>
    <t>Приложение 299</t>
  </si>
  <si>
    <t>Приложение 300</t>
  </si>
  <si>
    <t>ГОСТ Р 56939</t>
  </si>
  <si>
    <t>AppSec Table Top (Positive)</t>
  </si>
  <si>
    <t>Используемый фреймворк</t>
  </si>
  <si>
    <t>Коэф. Сложности</t>
  </si>
  <si>
    <t>Столбец1</t>
  </si>
  <si>
    <t>Группы знаний</t>
  </si>
  <si>
    <t>2 или 3</t>
  </si>
  <si>
    <t>2 - бэкенд, 3 - тоже бэкенд</t>
  </si>
  <si>
    <t>1 - компилируемые языки</t>
  </si>
  <si>
    <t>1 или 4</t>
  </si>
  <si>
    <t>5 - мутные языки</t>
  </si>
  <si>
    <t>4 - мобильная разработка</t>
  </si>
  <si>
    <t>SCA. СРЕДНЕЕ количество open source проектов, используемых в разработке</t>
  </si>
  <si>
    <t>Container Analisys. СРЕДНЕЕ количество дефектов на 1 анализируемый образ</t>
  </si>
  <si>
    <t>Консультации команд разработки силами AppSec-инженера по верифицированным уязвимостям, часов</t>
  </si>
  <si>
    <t>Постановка и контроль задач на устранения найденных в приложениях уязвимостях силами AppSec-инеженера, часов</t>
  </si>
  <si>
    <t xml:space="preserve">SB-B-2 </t>
  </si>
  <si>
    <t>EM-A-1</t>
  </si>
  <si>
    <t>SB-A-1</t>
  </si>
  <si>
    <t xml:space="preserve">IM-A-2 </t>
  </si>
  <si>
    <t>OM-B-1</t>
  </si>
  <si>
    <t>RT-A-3</t>
  </si>
  <si>
    <t>DM-A-2</t>
  </si>
  <si>
    <t xml:space="preserve">ST-B-2 </t>
  </si>
  <si>
    <t>EM-B-2</t>
  </si>
  <si>
    <t>EM-B-3</t>
  </si>
  <si>
    <t>OM-B-3</t>
  </si>
  <si>
    <t>EM-A-3</t>
  </si>
  <si>
    <t>EG-A-2</t>
  </si>
  <si>
    <t>EG-A-1</t>
  </si>
  <si>
    <t>EG-A-3</t>
  </si>
  <si>
    <t>EG-B-3</t>
  </si>
  <si>
    <t>TA-B-3</t>
  </si>
  <si>
    <t xml:space="preserve">RT-B-2 </t>
  </si>
  <si>
    <t xml:space="preserve">SR-A-2 </t>
  </si>
  <si>
    <r>
      <t xml:space="preserve">SR-A-2 </t>
    </r>
    <r>
      <rPr>
        <sz val="11"/>
        <color rgb="FFFF0000"/>
        <rFont val="Calibri"/>
        <family val="2"/>
        <charset val="204"/>
        <scheme val="minor"/>
      </rPr>
      <t/>
    </r>
  </si>
  <si>
    <t>AA-A-1</t>
  </si>
  <si>
    <t>EM-A-2</t>
  </si>
  <si>
    <t>DM-A-3</t>
  </si>
  <si>
    <t>EG-B-1</t>
  </si>
  <si>
    <t xml:space="preserve">EG-B-1 </t>
  </si>
  <si>
    <t>EG-B-2</t>
  </si>
  <si>
    <t>T-CODE-SPC-0-1</t>
  </si>
  <si>
    <t>T-CODE-SPC-1-1</t>
  </si>
  <si>
    <t>T-CODE-SPC-1-2</t>
  </si>
  <si>
    <t>T-CODE-SPC-2-1</t>
  </si>
  <si>
    <t>T-CODE-SPC-2-2</t>
  </si>
  <si>
    <t>T-CODE-SPC-2-3</t>
  </si>
  <si>
    <t>T-CODE-SPC-3-1</t>
  </si>
  <si>
    <t>T-CODE-SPC-3-2</t>
  </si>
  <si>
    <t>T-CODE-SPC-2-4</t>
  </si>
  <si>
    <t>T-CODE-SPC-3-3</t>
  </si>
  <si>
    <t>T-CODE-SPC-4-1</t>
  </si>
  <si>
    <t>TP2</t>
  </si>
  <si>
    <t>MI4</t>
  </si>
  <si>
    <t>CNFG1</t>
  </si>
  <si>
    <t>SCA5</t>
  </si>
  <si>
    <t>IA3</t>
  </si>
  <si>
    <t>SCS1
IA3</t>
  </si>
  <si>
    <t>OSS2</t>
  </si>
  <si>
    <t>AC2</t>
  </si>
  <si>
    <t>AC2
CNFG1</t>
  </si>
  <si>
    <t>CNFG1
MI1</t>
  </si>
  <si>
    <t>AC2
MI1</t>
  </si>
  <si>
    <t>MI1</t>
  </si>
  <si>
    <t>IA2</t>
  </si>
  <si>
    <t>CNFG1
SCS2</t>
  </si>
  <si>
    <t>AC1
MI1</t>
  </si>
  <si>
    <t>SCS2</t>
  </si>
  <si>
    <t>TP3</t>
  </si>
  <si>
    <t>AC1</t>
  </si>
  <si>
    <t>GF1</t>
  </si>
  <si>
    <t>SPA3</t>
  </si>
  <si>
    <t>QA5</t>
  </si>
  <si>
    <t>SPA4</t>
  </si>
  <si>
    <t>SPA5</t>
  </si>
  <si>
    <t>SPA4
VM2</t>
  </si>
  <si>
    <t>OSS1
SCA1</t>
  </si>
  <si>
    <t>SCA1</t>
  </si>
  <si>
    <t>SCA1
SCA3</t>
  </si>
  <si>
    <t>OSS4</t>
  </si>
  <si>
    <t>OSS3</t>
  </si>
  <si>
    <t>SPA7</t>
  </si>
  <si>
    <t>SPA7
VM2</t>
  </si>
  <si>
    <t>DPA2</t>
  </si>
  <si>
    <t>DPA3</t>
  </si>
  <si>
    <t>DPA4</t>
  </si>
  <si>
    <t>VM2</t>
  </si>
  <si>
    <t>DPA3
VM2</t>
  </si>
  <si>
    <t>QA3
DPA1</t>
  </si>
  <si>
    <t>ISA3
ESA3</t>
  </si>
  <si>
    <t>QA1</t>
  </si>
  <si>
    <t>QA2
QA5</t>
  </si>
  <si>
    <t>ISA1</t>
  </si>
  <si>
    <t>SPA1</t>
  </si>
  <si>
    <t>TS2
ESA1</t>
  </si>
  <si>
    <t>MI1
MI2</t>
  </si>
  <si>
    <t>ISA1
ESA3</t>
  </si>
  <si>
    <t>ET2</t>
  </si>
  <si>
    <t>ET1</t>
  </si>
  <si>
    <t>TAS1</t>
  </si>
  <si>
    <t>ET4</t>
  </si>
  <si>
    <t>ET2
TAS2</t>
  </si>
  <si>
    <t>ET2
ET4</t>
  </si>
  <si>
    <t>SP1
SC2</t>
  </si>
  <si>
    <t>SP3</t>
  </si>
  <si>
    <t>SP1</t>
  </si>
  <si>
    <t>SP2</t>
  </si>
  <si>
    <t>SC2</t>
  </si>
  <si>
    <t>TMR1
TMR2</t>
  </si>
  <si>
    <t>TMR3</t>
  </si>
  <si>
    <t>OAD2</t>
  </si>
  <si>
    <t>TMR2</t>
  </si>
  <si>
    <t>TMR4</t>
  </si>
  <si>
    <t>TMR6</t>
  </si>
  <si>
    <t>TMR5
RM2</t>
  </si>
  <si>
    <t>TP4</t>
  </si>
  <si>
    <t>VC2
ISA2</t>
  </si>
  <si>
    <t>VC1</t>
  </si>
  <si>
    <t>IA1</t>
  </si>
  <si>
    <t>CNFG2</t>
  </si>
  <si>
    <t>PA1</t>
  </si>
  <si>
    <t>VM1</t>
  </si>
  <si>
    <t>VM1
VM3</t>
  </si>
  <si>
    <t>SPA5
VC1
PA3</t>
  </si>
  <si>
    <t>CNFG2
VM1</t>
  </si>
  <si>
    <t>SPA6</t>
  </si>
  <si>
    <t>RM1</t>
  </si>
  <si>
    <t>RM3</t>
  </si>
  <si>
    <t>RM4</t>
  </si>
  <si>
    <t>OAD5</t>
  </si>
  <si>
    <t>TAS4</t>
  </si>
  <si>
    <t>SC2
SPA2</t>
  </si>
  <si>
    <t>OAD3
SC2</t>
  </si>
  <si>
    <t>SSDL1</t>
  </si>
  <si>
    <t>SSDL2</t>
  </si>
  <si>
    <t>SSDL3</t>
  </si>
  <si>
    <t>SSDL4</t>
  </si>
  <si>
    <t>SSDL5</t>
  </si>
  <si>
    <t>OAD1</t>
  </si>
  <si>
    <t>OAD4</t>
  </si>
  <si>
    <t>TP1</t>
  </si>
  <si>
    <t>SC1</t>
  </si>
  <si>
    <t>SC3</t>
  </si>
  <si>
    <t>GF2</t>
  </si>
  <si>
    <t>SCA4</t>
  </si>
  <si>
    <t>QA4</t>
  </si>
  <si>
    <t>DPA5</t>
  </si>
  <si>
    <t>PA2</t>
  </si>
  <si>
    <t>MI3</t>
  </si>
  <si>
    <t>MI5</t>
  </si>
  <si>
    <t>TS1</t>
  </si>
  <si>
    <t>TS2</t>
  </si>
  <si>
    <t>ESA2</t>
  </si>
  <si>
    <t>ET3</t>
  </si>
  <si>
    <t>TAS2</t>
  </si>
  <si>
    <t>TAS3</t>
  </si>
  <si>
    <t>Определение текущего и целевого состояния</t>
  </si>
  <si>
    <t>Определение перечня внедряемых практик</t>
  </si>
  <si>
    <t>Разработка дорожной карты</t>
  </si>
  <si>
    <t>Тиражирование практик безопасной разработки</t>
  </si>
  <si>
    <t>Политика безопасной разработки</t>
  </si>
  <si>
    <t>Документирование процесса</t>
  </si>
  <si>
    <t>Определение технологического стека</t>
  </si>
  <si>
    <t>Контроль ТЗ</t>
  </si>
  <si>
    <t>Рефакторинг</t>
  </si>
  <si>
    <t>Оркестрация SAST</t>
  </si>
  <si>
    <t>Организация распределенного рабочего процесса</t>
  </si>
  <si>
    <t>Оркестрация SCA</t>
  </si>
  <si>
    <t>Тестирование API</t>
  </si>
  <si>
    <t>Оркестрация DAST</t>
  </si>
  <si>
    <t>Выход обновлений</t>
  </si>
  <si>
    <t>SOC</t>
  </si>
  <si>
    <t>Плейбук реагирования</t>
  </si>
  <si>
    <t>Техподдержка</t>
  </si>
  <si>
    <t>Обратная связь</t>
  </si>
  <si>
    <t>Аудиты</t>
  </si>
  <si>
    <t>Проведение тестирования</t>
  </si>
  <si>
    <t>Митапы внутри компании</t>
  </si>
  <si>
    <t>Участие во внешних конференциях</t>
  </si>
  <si>
    <t>T-CODE-SPC-3-4</t>
  </si>
  <si>
    <t>Безопасность заказной разработки</t>
  </si>
  <si>
    <t>T-CODE-SPC-3-5</t>
  </si>
  <si>
    <t>T-CODE-SPC-1</t>
  </si>
  <si>
    <t>T-CODE-SPC-0</t>
  </si>
  <si>
    <t>T-CODE-SPC-2</t>
  </si>
  <si>
    <t>T-CODE-SPC-3</t>
  </si>
  <si>
    <t>T-CODE-SPC-4</t>
  </si>
  <si>
    <t>T-CODE-SPC</t>
  </si>
  <si>
    <t>Предъявляются требования к подрядчикам в части заказной разработки</t>
  </si>
  <si>
    <t>Предъявляются базовые функциональные требования по ИБ к разрабатываемому подрядчиками ПО</t>
  </si>
  <si>
    <t>При выборе подрядчика, осуществлющего заказную разработку, учитываются его возможности, опыт, существующие у подрядчика мероприятия, связанные с безопасной разработкой ПО.</t>
  </si>
  <si>
    <t>В контракты на разработку подрядчиком ПО включаются формулировки, требующие предоставление компании-заказчику спецификаций программного обеспечения (Software Bill of Materials, SBOM) для каждой версии ПО. Определены механизмы получения SBOM.</t>
  </si>
  <si>
    <t>Внутри компании-заказчика проводится композиционный анализ разработанного подрядчиками на заказ ПО</t>
  </si>
  <si>
    <t>Все предоставляемые подрядчиком (разработчиком ПО) артефакты (включая SBOM) подписываются электронной подписью. В компании-заказчике внедрен процесс проверки подписей предоставляемых артефактов</t>
  </si>
  <si>
    <t>В контракты на разработку подрядчиком ПО включаются формулировки, требующие предоставление всего исходного кода разрабатываемого ПО.</t>
  </si>
  <si>
    <t>Проводится статический анализ исходного кода для разработанного поставщиком ПО, выполняется анализ полученных результатов</t>
  </si>
  <si>
    <t>Вся заказная разработка ПО ведется подрядчиками (разработчиками ПО) в инфраструктуре компании-заказчика, с использованием всех инструментов безопасной разработки (SAST, DAST, OSA\SCA, Container security и др.) и в соответстии с процессами компании-заказчика</t>
  </si>
  <si>
    <t>Container security</t>
  </si>
  <si>
    <t>Итого (Ч) для Container security:</t>
  </si>
  <si>
    <t>Итого (Ч-Д) для Container security:</t>
  </si>
  <si>
    <t>Итого (FTE) для Container security:</t>
  </si>
  <si>
    <t xml:space="preserve">2. Предоставление доступа к Container security </t>
  </si>
  <si>
    <t>4. Настройка параметров обучения политики</t>
  </si>
  <si>
    <t>Стадия</t>
  </si>
  <si>
    <t>Процесс</t>
  </si>
  <si>
    <t>Требования из DAF</t>
  </si>
  <si>
    <t>Выполнение по DAF</t>
  </si>
  <si>
    <t>Этап</t>
  </si>
  <si>
    <t>PreStageSDL</t>
  </si>
  <si>
    <t>Планирование</t>
  </si>
  <si>
    <t>Стратегия SSDL</t>
  </si>
  <si>
    <t/>
  </si>
  <si>
    <t>Корректировка стратегии SSDL</t>
  </si>
  <si>
    <t>Организационно-распорядительная документация</t>
  </si>
  <si>
    <t>Категоризация ИС</t>
  </si>
  <si>
    <t>Регламент безопасной разработки</t>
  </si>
  <si>
    <t>OAD3</t>
  </si>
  <si>
    <t>Контроль соблюдения правил ОРД</t>
  </si>
  <si>
    <t>Проектирование архитектуры</t>
  </si>
  <si>
    <t>Модель угроз и требования</t>
  </si>
  <si>
    <t>Общая модель угроз</t>
  </si>
  <si>
    <t>TMR1</t>
  </si>
  <si>
    <t>Моделирование угроз в ЖЦ ПО</t>
  </si>
  <si>
    <t>Чек-лист внешних регуляторных требований</t>
  </si>
  <si>
    <t>Требования к инфраструктуре и ПО</t>
  </si>
  <si>
    <t>Меры митигации</t>
  </si>
  <si>
    <t>TMR5</t>
  </si>
  <si>
    <t>Периодический пересмотр требований</t>
  </si>
  <si>
    <t>Риски и метрики</t>
  </si>
  <si>
    <t>Выбор метрик</t>
  </si>
  <si>
    <t>Оценка рисков</t>
  </si>
  <si>
    <t>RM2</t>
  </si>
  <si>
    <t>Определение подходов к сбору метрик</t>
  </si>
  <si>
    <t>Анализ метрик</t>
  </si>
  <si>
    <t>Технический проект</t>
  </si>
  <si>
    <t>Порядок контроля используемого ПО</t>
  </si>
  <si>
    <t>Определение CI/CD-конвейера</t>
  </si>
  <si>
    <t>Формирование безопасной архитектуры</t>
  </si>
  <si>
    <t>Безопасность инфраструктуры</t>
  </si>
  <si>
    <t>Разграничение доступа</t>
  </si>
  <si>
    <t>Сегментация сети</t>
  </si>
  <si>
    <t>Ролевая модель</t>
  </si>
  <si>
    <t>Безопасность конфигураций</t>
  </si>
  <si>
    <t>Харденинг</t>
  </si>
  <si>
    <t>Учёт рисков при настройке инфраструктуры</t>
  </si>
  <si>
    <t>MainStageSDL</t>
  </si>
  <si>
    <t>Разработка</t>
  </si>
  <si>
    <t>Безопасное программирование</t>
  </si>
  <si>
    <t>Регламент безопасного кодирования</t>
  </si>
  <si>
    <t>Использование безопасных компонент</t>
  </si>
  <si>
    <t>Использование инструментов OSA</t>
  </si>
  <si>
    <t>OSS1</t>
  </si>
  <si>
    <t>Хранилище доверенных артефактов</t>
  </si>
  <si>
    <t xml:space="preserve">Анализ образов </t>
  </si>
  <si>
    <t>Проверка лицензионной чистоты</t>
  </si>
  <si>
    <t>Статический анализ кода</t>
  </si>
  <si>
    <t>Линтеры</t>
  </si>
  <si>
    <t>Код-ревью</t>
  </si>
  <si>
    <t>SPA2</t>
  </si>
  <si>
    <t>Использование инструментов SAST</t>
  </si>
  <si>
    <t>Кастомные правила SAST</t>
  </si>
  <si>
    <t>SAST в пайплайне</t>
  </si>
  <si>
    <t>Детектирование секретов</t>
  </si>
  <si>
    <t>Управление изменениями</t>
  </si>
  <si>
    <t>Система контроля версий</t>
  </si>
  <si>
    <t>Сборка</t>
  </si>
  <si>
    <t>Компонентный анализ</t>
  </si>
  <si>
    <t>Использование инструментов SCA</t>
  </si>
  <si>
    <t>Кастомные правила SCA</t>
  </si>
  <si>
    <t>SCA2</t>
  </si>
  <si>
    <t>SCA в пайплайне</t>
  </si>
  <si>
    <t>SCA3</t>
  </si>
  <si>
    <t xml:space="preserve">Требования к инвентаризации </t>
  </si>
  <si>
    <t>Безопасность сборки</t>
  </si>
  <si>
    <t>Подпись артефактов</t>
  </si>
  <si>
    <t>SCS1</t>
  </si>
  <si>
    <t>Настройка платформы сборки</t>
  </si>
  <si>
    <t>Тестирование</t>
  </si>
  <si>
    <t>Инженерные практики QA</t>
  </si>
  <si>
    <t>Функциональное тестирование</t>
  </si>
  <si>
    <t>Использование автотестов</t>
  </si>
  <si>
    <t>QA2</t>
  </si>
  <si>
    <t>Граничное тестирование</t>
  </si>
  <si>
    <t>QA3</t>
  </si>
  <si>
    <t>Покрытие кода</t>
  </si>
  <si>
    <t>Динамический анализ</t>
  </si>
  <si>
    <t>Фаззинг</t>
  </si>
  <si>
    <t>DPA1</t>
  </si>
  <si>
    <t>Использование инструментов DAST</t>
  </si>
  <si>
    <t>Правила сканирования</t>
  </si>
  <si>
    <t>DAST в пайплайне</t>
  </si>
  <si>
    <t>Проверка соответствия требованиям ИБ</t>
  </si>
  <si>
    <t>Quality Gates</t>
  </si>
  <si>
    <t>Соответствие требованиям ИБ</t>
  </si>
  <si>
    <t>VC2</t>
  </si>
  <si>
    <t>Релиз и развёртывание</t>
  </si>
  <si>
    <t>Автоматизация процесса развёртывания</t>
  </si>
  <si>
    <t>Настройка параметров развёртывания</t>
  </si>
  <si>
    <t>Комплексность выполнения конвеера</t>
  </si>
  <si>
    <t>PA3</t>
  </si>
  <si>
    <t>Обеспечение безопасности выпускаемого ПО</t>
  </si>
  <si>
    <t>Эксплуатационная документация</t>
  </si>
  <si>
    <t>Проверка подписи артефактов</t>
  </si>
  <si>
    <t>PostStageSDL</t>
  </si>
  <si>
    <t>Мониторинг и инциденты</t>
  </si>
  <si>
    <t>Сетевая безопасность</t>
  </si>
  <si>
    <t>Инструменты WAF</t>
  </si>
  <si>
    <t>MI2</t>
  </si>
  <si>
    <t>Анализ инцидентов</t>
  </si>
  <si>
    <t>Управление уязвимостями</t>
  </si>
  <si>
    <t>Порядок работы с дефектами</t>
  </si>
  <si>
    <t>Кастомизация инструментов анализа</t>
  </si>
  <si>
    <t>Оценка критичности дефектов</t>
  </si>
  <si>
    <t>VM3</t>
  </si>
  <si>
    <t>Периодический анализ и тестирование</t>
  </si>
  <si>
    <t>Внутренние исследования</t>
  </si>
  <si>
    <t>Анализ защищённости</t>
  </si>
  <si>
    <t>ISA2</t>
  </si>
  <si>
    <t>Внутренние пентесты</t>
  </si>
  <si>
    <t>ISA3</t>
  </si>
  <si>
    <t>Внешние исследования</t>
  </si>
  <si>
    <t>Баг-баунти</t>
  </si>
  <si>
    <t>ESA1</t>
  </si>
  <si>
    <t>Внешние аудиты</t>
  </si>
  <si>
    <t>Внешние пентесты</t>
  </si>
  <si>
    <t>ESA3</t>
  </si>
  <si>
    <t>Повышение экспертизы</t>
  </si>
  <si>
    <t>Обучение рядовых сотрудников в ИБ</t>
  </si>
  <si>
    <t>Обучение базовой ИБ-гигиене</t>
  </si>
  <si>
    <t>Обучение разработчиков безопасному программированию</t>
  </si>
  <si>
    <t>Регулярное повышение компетенций</t>
  </si>
  <si>
    <t>Повышение экспертизы в области AppSec</t>
  </si>
  <si>
    <t>Обучение AppSec-специалистов</t>
  </si>
  <si>
    <t>Внутренний портал</t>
  </si>
  <si>
    <t>Создание внутренего портала</t>
  </si>
  <si>
    <t>Наполнение внутренего портала</t>
  </si>
  <si>
    <t>Дополнение информации о приложениях</t>
  </si>
  <si>
    <t>Всего требований</t>
  </si>
  <si>
    <t>Замаплено</t>
  </si>
  <si>
    <t>% Маппинга на DAF</t>
  </si>
  <si>
    <t>В инструментах идентификации секретов используются кастомизированные настройки и правила поиска секретов</t>
  </si>
  <si>
    <t>Домен "Инструментальный анализ на наличие дефектов ИБ"</t>
  </si>
  <si>
    <t>Инструментальный анализ на наличие дефектов ИБ</t>
  </si>
  <si>
    <t>Разработана и применяется политика аудита в PROD инфраструктуре  (например, Kubernetes Audit policy) 
Логи собираются, но не обрабатываются (например, хранятся внутри кластера Kubernetes) </t>
  </si>
  <si>
    <t>202х</t>
  </si>
  <si>
    <t>202х+1</t>
  </si>
  <si>
    <t>202х+2</t>
  </si>
  <si>
    <t>Все логи PROD инфраструктуры (например, Kubernetes) обрабатываются в SIEM, созданы правила корреляции в SIEM для идентификации инцидентов</t>
  </si>
  <si>
    <t>СККИ разработаны и применяются для всех систем</t>
  </si>
  <si>
    <t>Создаются стандарты конфигурирования компонентов инфраструктуры (СККИ)</t>
  </si>
  <si>
    <t>Приложение 2</t>
  </si>
  <si>
    <t>Приложение 3</t>
  </si>
  <si>
    <t>СРЕДНЕЕ количество ИЗМЕНЯЕМЫХ каждый релиз строк код (в тысячах)</t>
  </si>
  <si>
    <t>Разработка ЕЖЕМЕСЯЧНЫХ отчетов по анализу ВСЕХ приложений (часов в год)</t>
  </si>
  <si>
    <t>Используется защита тегов (protected tags)</t>
  </si>
  <si>
    <t>T-DEV-CICD-1-4</t>
  </si>
  <si>
    <t>T-DEV-CICD-1-5</t>
  </si>
  <si>
    <t>Запрет использования обхода запуска пайплайна на коммит [skip ci] pre-commit хуками</t>
  </si>
  <si>
    <t>T-DEV-SRC-3-6</t>
  </si>
  <si>
    <t>T-DEV-SCM-4-3</t>
  </si>
  <si>
    <t>Автоматизированный харденинг настроек гитлаб проектов через API или dev. platform eng. с сравнением состояния</t>
  </si>
  <si>
    <t>T-PROD-SM-4-3</t>
  </si>
  <si>
    <t>P-EDU-KB-3-3</t>
  </si>
  <si>
    <t>База знаний наполняется реальными примерами, которые были найдены на пентестах, багбаунти, триажа AppSec`ами с сложными кейсами (н/р нарушения бизнес-логики)</t>
  </si>
  <si>
    <t>P-EDU-KB-4-2</t>
  </si>
  <si>
    <t>В базе знаний подробно описаны кейсы с техническими подробностями и копией стенда (CTF like) для возможности тренинга</t>
  </si>
  <si>
    <t>Все фичи проходят согласование через подразделение ИБ на этапе планирования</t>
  </si>
  <si>
    <t>P-REQ-RD-4-1</t>
  </si>
  <si>
    <t>P-ROLE-RESP-3-2</t>
  </si>
  <si>
    <t>Разработаны и учитываются при выборе подрядчика детальные критерии в части безопасной разработки:
- Требования к наличию и использованию анализаторов кода и компонентов при разработке ПО;
- Требования к предоставлению отчетов об отсутствии и\или исправлении уязвимостей в разрабатываемом ПО;
и др.</t>
  </si>
  <si>
    <t>В Компании разработаны и применяются процедуры для выявления и контроля устранения выявленных уязвимостей в разрабатываемом подрядчиком ПО</t>
  </si>
  <si>
    <t>Используется подход IaC для контроля конфигурации компонентов инфраструктуры</t>
  </si>
  <si>
    <t>Использование подхода IaC для контроля конфигурации разрабатываемого ПО</t>
  </si>
  <si>
    <t xml:space="preserve">Неактивные (ненужные) приложения (applications, плагины или дополнения) удаляются из SCM системы </t>
  </si>
  <si>
    <t>Каждое изменение в исходном коде (каждый Merge Request) согласовывается как минимум двумя аутентифицированными пользователями</t>
  </si>
  <si>
    <t>Level</t>
  </si>
  <si>
    <t>Требование</t>
  </si>
  <si>
    <t>Strategy&amp;Metrics</t>
  </si>
  <si>
    <t>Create and Promote</t>
  </si>
  <si>
    <t>Do you understand the enterprise-wide risk appetite for your applications?</t>
  </si>
  <si>
    <t>Do you have a strategic plan for application security and use it to make decisions?</t>
  </si>
  <si>
    <t>Do you regularly review and update the Strategic Plan for Application Security?</t>
  </si>
  <si>
    <t>Measure and Improve</t>
  </si>
  <si>
    <t>Do you use a set of metrics to measure the effectiveness and efficiency of the application security program across applications?</t>
  </si>
  <si>
    <t>Did you define Key Performance Indicators (KPI) from available application security metrics?</t>
  </si>
  <si>
    <t>Do you update the Application Security strategy and roadmap based on application security metrics and KPIs?</t>
  </si>
  <si>
    <t>Policy and Standards</t>
  </si>
  <si>
    <t>Do you have and apply a common set of policies and standards throughout your organization?</t>
  </si>
  <si>
    <t>Do you publish the organization's policies as test scripts or run-books for easy interpretation by development teams?</t>
  </si>
  <si>
    <t>Do you regularly report on policy and standard compliance, and use that information to guide compliance improvement efforts?</t>
  </si>
  <si>
    <t>Compliance Management</t>
  </si>
  <si>
    <t>Do you have a complete picture of your external compliance obligations?</t>
  </si>
  <si>
    <t>Do you have a standard set of security requirements and verification procedures addressing the organization's external compliance obligations?</t>
  </si>
  <si>
    <t>Do you regularly report on adherence to external compliance obligations and use that information to guide efforts to close compliance gaps?</t>
  </si>
  <si>
    <t>Education &amp; Guidance</t>
  </si>
  <si>
    <t>Training and Awareness</t>
  </si>
  <si>
    <t>Do you require employees involved with application development to take SDLC training?</t>
  </si>
  <si>
    <t>Is training customized for individual roles such as developers, testers, or security champions?</t>
  </si>
  <si>
    <t>Have you implemented a Learning Management System or equivalent to track employee training and certification processes?</t>
  </si>
  <si>
    <t>Organization and Culture</t>
  </si>
  <si>
    <t>Have you identified a Security Champion for each development team?</t>
  </si>
  <si>
    <t>Does the organization have a Secure Software Center of Excellence (SSCE)?</t>
  </si>
  <si>
    <t>Is there a centralized portal where developers and application security professionals from different teams and business units are able to communicate and share information?</t>
  </si>
  <si>
    <t>Application Risk Profile</t>
  </si>
  <si>
    <t>Do you classify applications according to business risk based on a simple and predefined set of questions?</t>
  </si>
  <si>
    <t>Do you use centralized and quantified application risk profiles to evaluate business risk?</t>
  </si>
  <si>
    <t>Do you regularly review and update the risk profiles for your applications?</t>
  </si>
  <si>
    <t>Threat Modeling</t>
  </si>
  <si>
    <t>Do you identify and manage architectural design flaws with threat modeling?</t>
  </si>
  <si>
    <t>Do you use a standard methodology, aligned with your application risk levels?</t>
  </si>
  <si>
    <t>Do you regularly review and update the threat modeling methodology for your applications?</t>
  </si>
  <si>
    <t>Security Requirements</t>
  </si>
  <si>
    <t>Software Requirements</t>
  </si>
  <si>
    <t>Do project teams specify security requirements during development?</t>
  </si>
  <si>
    <t>Do you define, structure, and include prioritization in the artifacts of the security requirements gathering process?</t>
  </si>
  <si>
    <t>Do you use a standard requirements framework to streamline the elicitation of security requirements?</t>
  </si>
  <si>
    <t>Supplier Security</t>
  </si>
  <si>
    <t>Do stakeholders review vendor collaborations for security requirements and methodology?</t>
  </si>
  <si>
    <t>Do vendors meet the security responsibilities and quality measures of service level agreements defined by the organization?</t>
  </si>
  <si>
    <t>Are vendors aligned with standard security controls and software development tools and processes that the organization utilizes?</t>
  </si>
  <si>
    <t>Secure Architecture</t>
  </si>
  <si>
    <t>Architecture Design</t>
  </si>
  <si>
    <t>Do teams use security principles during design?</t>
  </si>
  <si>
    <t>Do you use shared security services during design?</t>
  </si>
  <si>
    <t>Do you base your design on available reference architectures?</t>
  </si>
  <si>
    <t>Technology Management</t>
  </si>
  <si>
    <t>Do you evaluate the security quality of important technologies used for development?</t>
  </si>
  <si>
    <t>Do you have a list of recommended technologies for the organization?</t>
  </si>
  <si>
    <t>Do you enforce the use of recommended technologies within the organization?</t>
  </si>
  <si>
    <t>Is the build process fully automated?</t>
  </si>
  <si>
    <t>Do you enforce automated security checks in your build processes?</t>
  </si>
  <si>
    <t>Software Dependencies</t>
  </si>
  <si>
    <t>Do you have solid knowledge about dependencies you're relying on?</t>
  </si>
  <si>
    <t>Do you handle 3rd party dependency risk by a formal process?</t>
  </si>
  <si>
    <t>Do you prevent build of software if it's affected by vulnerabilities in dependencies?</t>
  </si>
  <si>
    <t>Deployment Process</t>
  </si>
  <si>
    <t>Do you use repeatable deployment processes?</t>
  </si>
  <si>
    <t>Are deployment processes automated and employing security checks?</t>
  </si>
  <si>
    <t>Do you consistently validate the integrity of deployed artifacts?</t>
  </si>
  <si>
    <t>Do you limit access to application secrets according to the least privilege principle?</t>
  </si>
  <si>
    <t>Do you inject production secrets into configuration files during deployment?</t>
  </si>
  <si>
    <t>Do you practice proper lifecycle management for application secrets?</t>
  </si>
  <si>
    <t>Defect Tracking</t>
  </si>
  <si>
    <t>Do you track all known security defects in accessible locations?</t>
  </si>
  <si>
    <t>Do you keep an overview of the state of security defects across the organization?</t>
  </si>
  <si>
    <t>Do you enforce SLAs for fixing security defects?</t>
  </si>
  <si>
    <t>Metrics and Feedback</t>
  </si>
  <si>
    <t>Do you use basic metrics about recorded security defects to carry out quick win improvement activities?</t>
  </si>
  <si>
    <t>Do you improve your security assurance program upon standardized metrics?</t>
  </si>
  <si>
    <t>Do you regularly evaluate the effectiveness of your security metrics so that its input helps drive your security strategy?</t>
  </si>
  <si>
    <t>Architecture Assessment</t>
  </si>
  <si>
    <t>Architecture Validation</t>
  </si>
  <si>
    <t>Do you review the application architecture for key security objectives on an ad-hoc basis?</t>
  </si>
  <si>
    <t>Do you regularly review the security mechanisms of your architecture?</t>
  </si>
  <si>
    <t>Do you regularly review the effectiveness of the security controls?</t>
  </si>
  <si>
    <t>Architecture Mitigation</t>
  </si>
  <si>
    <t>Do you review the application architecture for mitigations of typical threats on an ad-hoc basis?</t>
  </si>
  <si>
    <t>Do you regularly evaluate the threats to your architecture?</t>
  </si>
  <si>
    <t>Do you regularly update your reference architectures based on architecture assessment findings?</t>
  </si>
  <si>
    <t>Requirements Testing</t>
  </si>
  <si>
    <t>Control Verification</t>
  </si>
  <si>
    <t>Do you test applications for the correct functioning of standard security controls?</t>
  </si>
  <si>
    <t>Do you consistently write and execute test scripts to verify the functionality of security requirements?</t>
  </si>
  <si>
    <t>Do you automatically test applications for security regressions?</t>
  </si>
  <si>
    <t>Misuse/Abuse Testing</t>
  </si>
  <si>
    <t>Do you test applications using randomization or fuzzing techniques?</t>
  </si>
  <si>
    <t>Do you create abuse cases from functional requirements and use them to drive security tests?</t>
  </si>
  <si>
    <t>Do you perform denial of service and security stress testing?</t>
  </si>
  <si>
    <t>Scalable Baseline</t>
  </si>
  <si>
    <t>Do you scan applications with automated security testing tools?</t>
  </si>
  <si>
    <t>Do you customize the automated security tools to your applications and technology stacks?</t>
  </si>
  <si>
    <t>Do you integrate automated security testing into the build and deploy process?</t>
  </si>
  <si>
    <t>Deep Understanding</t>
  </si>
  <si>
    <t>Do you manually review the security quality of selected high-risk components?</t>
  </si>
  <si>
    <t>Do you perform penetration testing for your applications at regular intervals?</t>
  </si>
  <si>
    <t>Do you use the results of security testing to improve the development lifecycle?</t>
  </si>
  <si>
    <t>Incident Management</t>
  </si>
  <si>
    <t>Incident Detection</t>
  </si>
  <si>
    <t>Do you analyze log data for security incidents periodically?</t>
  </si>
  <si>
    <t>Do you follow a documented process for incident detection?</t>
  </si>
  <si>
    <t>Do you review and update the incident detection process regularly?</t>
  </si>
  <si>
    <t>Incident Response</t>
  </si>
  <si>
    <t>Do you respond to detected incidents?</t>
  </si>
  <si>
    <t>Do you use a repeatable process for incident handling?</t>
  </si>
  <si>
    <t>Do you have a dedicated incident response team available?</t>
  </si>
  <si>
    <t>Environment Management</t>
  </si>
  <si>
    <t>Configuration Hardening</t>
  </si>
  <si>
    <t>Do you harden configurations for key components of your technology stacks?</t>
  </si>
  <si>
    <t>Do you have hardening baselines for your components?</t>
  </si>
  <si>
    <t>Do you monitor and enforce conformity with hardening baselines?</t>
  </si>
  <si>
    <t>Patching and Updating</t>
  </si>
  <si>
    <t>Do you identify and patch vulnerable components?</t>
  </si>
  <si>
    <t>Do you follow an established process for updating components of your technology stacks?</t>
  </si>
  <si>
    <t>Do you regularly evaluate components and review patch level status?</t>
  </si>
  <si>
    <t>Operational Management</t>
  </si>
  <si>
    <t>Data Protection</t>
  </si>
  <si>
    <t>Do you protect and handle information according to protection requirements for data stored and processed on each application?</t>
  </si>
  <si>
    <t>Do you maintain a data catalog, including types, sensitivity levels, and processing and storage locations?</t>
  </si>
  <si>
    <t>Do you regularly review and update the data catalog and your data protection policies and procedures?</t>
  </si>
  <si>
    <t>System Decommissioning / Legacy Management</t>
  </si>
  <si>
    <t>Do you identify and remove systems, applications, application dependencies, or services that are no longer used, have reached end of life, or are no longer actively developed or supported?</t>
  </si>
  <si>
    <t>Do you follow an established process for removing all associated resources, as part of decommissioning of unused systems, applications, application dependencies, or services?</t>
  </si>
  <si>
    <t>Do you regularly evaluate the lifecycle state and support status of every software asset and underlying infrastructure component, and estimate their end of life?</t>
  </si>
  <si>
    <t>Комментарии</t>
  </si>
  <si>
    <t>Подсчет требований</t>
  </si>
  <si>
    <t>Разработаны метрики процессов DSO</t>
  </si>
  <si>
    <t>Определены, описаны и отслеживаются метрики процессов DSO</t>
  </si>
  <si>
    <t>T-CODE-SECDN-3-3</t>
  </si>
  <si>
    <t>Осуществляется регулярный мониторинг общедоступных баз, систем, информационных каналов и других источников в Интернете (и даркнете) на наличие утекших секретов Компании</t>
  </si>
  <si>
    <t>Регламентирована и осуществляется автоматизированная ротация всех секретов (как по расписанию, так и по событию\запросу).</t>
  </si>
  <si>
    <t>OWASP SAMMv2</t>
  </si>
  <si>
    <t>BSIMM v14</t>
  </si>
  <si>
    <t>5.1.2.3, 5.1.2.4</t>
  </si>
  <si>
    <t>5.2.2.3</t>
  </si>
  <si>
    <t>5.2.2.3,
5.2.2.6</t>
  </si>
  <si>
    <t>К разрабатываемым приложениям предъявляются требования по ИБ</t>
  </si>
  <si>
    <t>5.3.2.2</t>
  </si>
  <si>
    <t>Домен. Оценка эффективности процессов</t>
  </si>
  <si>
    <t>Осуществляется контроль за тем, как сканеры безопасности (SAST,SCA,Secrets) игнорируют "skip/ignore scan" inline комментарии и файлы конфигурации</t>
  </si>
  <si>
    <t>5.4.2.3</t>
  </si>
  <si>
    <t>5.5.2.5</t>
  </si>
  <si>
    <t>Существует перечень ответственных за работу с дефектами ИБ, описаны пути эскалаций устранения дефектов ИБ</t>
  </si>
  <si>
    <t>Количество администраторов SCM ограничено и регулярно проверяется</t>
  </si>
  <si>
    <t>Для добавления нового пользователя в SCM используются только корпоративные email</t>
  </si>
  <si>
    <t>Доступ к SCM системам осуществляется только с разрешенных IP-адресов</t>
  </si>
  <si>
    <t>5.6.2.1</t>
  </si>
  <si>
    <t>5.7.2.2</t>
  </si>
  <si>
    <t>5.7.2.1</t>
  </si>
  <si>
    <t>5.7.2.4</t>
  </si>
  <si>
    <t>5.10.2.4</t>
  </si>
  <si>
    <t>5.11.2.5</t>
  </si>
  <si>
    <t>5.11.2.7</t>
  </si>
  <si>
    <t>5.13.2.2</t>
  </si>
  <si>
    <t>5.13.2.5</t>
  </si>
  <si>
    <t>5.13.2.4</t>
  </si>
  <si>
    <t>5.13.2.7</t>
  </si>
  <si>
    <t>5.13.2.8</t>
  </si>
  <si>
    <t>5.14.2.2</t>
  </si>
  <si>
    <t>5.14.2.3</t>
  </si>
  <si>
    <t>Разработчики и инженеры обмениваются секретами с помощью инструмента Secret Management, например, Hashicorp Vault</t>
  </si>
  <si>
    <t>5.15.2.2</t>
  </si>
  <si>
    <t>5.15.2.4</t>
  </si>
  <si>
    <t>5.15.2.1</t>
  </si>
  <si>
    <t>5.15.2.3</t>
  </si>
  <si>
    <t>5.16.2.2</t>
  </si>
  <si>
    <t>5.16.2.4</t>
  </si>
  <si>
    <t>5.17.2.5</t>
  </si>
  <si>
    <t>5.17.2.4</t>
  </si>
  <si>
    <t>5.18.2.1</t>
  </si>
  <si>
    <t>5.18.2.2</t>
  </si>
  <si>
    <t>5.19.2.2</t>
  </si>
  <si>
    <t>5.19.2.2,
5.24.2.1</t>
  </si>
  <si>
    <t>5.24.2.3</t>
  </si>
  <si>
    <t>5.24.2.2</t>
  </si>
  <si>
    <t>5.11.2.5,
5.24.2.3</t>
  </si>
  <si>
    <t>5.1.2.1</t>
  </si>
  <si>
    <t>5.1.2.2</t>
  </si>
  <si>
    <t>5.2.2.1</t>
  </si>
  <si>
    <t>5.2.2.2</t>
  </si>
  <si>
    <t>5.2.2.4</t>
  </si>
  <si>
    <t>5.2.2.5</t>
  </si>
  <si>
    <t>5.3.2.1</t>
  </si>
  <si>
    <t>5.3.2.3</t>
  </si>
  <si>
    <t>5.3.2.4</t>
  </si>
  <si>
    <t>5.4.2.1</t>
  </si>
  <si>
    <t>5.4.2.2</t>
  </si>
  <si>
    <t>5.5.2.1</t>
  </si>
  <si>
    <t>5.5.2.2</t>
  </si>
  <si>
    <t>5.6.2.2</t>
  </si>
  <si>
    <t>5.6.2.3</t>
  </si>
  <si>
    <t>5.6.2.4</t>
  </si>
  <si>
    <t>5.7.2.3</t>
  </si>
  <si>
    <t>5.7.2.5</t>
  </si>
  <si>
    <t>5.7.2.6</t>
  </si>
  <si>
    <t>5.7.2.7</t>
  </si>
  <si>
    <t>5.8.2.1</t>
  </si>
  <si>
    <t>Принять и использовать в процессе разработки кода ПО регламент оформления исходного кода и безопасного кодирования для используемых разработчиком языков программирования.</t>
  </si>
  <si>
    <t>5.8.2.2</t>
  </si>
  <si>
    <t>5.8.2.3</t>
  </si>
  <si>
    <t>5.8.2.4</t>
  </si>
  <si>
    <t>5.9.2.1</t>
  </si>
  <si>
    <t>5.9.2.3</t>
  </si>
  <si>
    <t>5.10.2.1</t>
  </si>
  <si>
    <t>5.10.2.2</t>
  </si>
  <si>
    <t>5.10.2.3</t>
  </si>
  <si>
    <t>5.11.2.1</t>
  </si>
  <si>
    <t>5.11.2.2</t>
  </si>
  <si>
    <t>5.11.2.3</t>
  </si>
  <si>
    <t>5.11.2.4</t>
  </si>
  <si>
    <t>5.11.2.8</t>
  </si>
  <si>
    <t>5.12.2.1</t>
  </si>
  <si>
    <t>5.12.2.2</t>
  </si>
  <si>
    <t>5.12.2.3</t>
  </si>
  <si>
    <t>5.13.2.1</t>
  </si>
  <si>
    <t>5.13.2.3</t>
  </si>
  <si>
    <t>5.13.2.6</t>
  </si>
  <si>
    <t>5.14.2.1</t>
  </si>
  <si>
    <t>5.16.2.1</t>
  </si>
  <si>
    <t>5.16.2.3</t>
  </si>
  <si>
    <t>5.17.2.2</t>
  </si>
  <si>
    <t>5.17.2.3</t>
  </si>
  <si>
    <t>5.18.2.3</t>
  </si>
  <si>
    <t>5.18.2.4</t>
  </si>
  <si>
    <t>5.19.2.5</t>
  </si>
  <si>
    <t>5.20.2.1</t>
  </si>
  <si>
    <t>5.20.2.3</t>
  </si>
  <si>
    <t>5.20.2.4</t>
  </si>
  <si>
    <t>5.21.2.1</t>
  </si>
  <si>
    <t>5.21.2.2</t>
  </si>
  <si>
    <t>5.21.2.3</t>
  </si>
  <si>
    <t>5.21.2.4</t>
  </si>
  <si>
    <t>5.22.2.1</t>
  </si>
  <si>
    <t>5.22.2.2</t>
  </si>
  <si>
    <t>5.22.2.3</t>
  </si>
  <si>
    <t>5.22.2.4</t>
  </si>
  <si>
    <t>5.22.2.5</t>
  </si>
  <si>
    <t>5.23.2.1</t>
  </si>
  <si>
    <t>5.23.2.2</t>
  </si>
  <si>
    <t>5.23.2.3</t>
  </si>
  <si>
    <t>5.23.2.4</t>
  </si>
  <si>
    <t>5.23.2.5</t>
  </si>
  <si>
    <t>5.25.2.1</t>
  </si>
  <si>
    <t>5.25.2.2</t>
  </si>
  <si>
    <t>PC-B-1</t>
  </si>
  <si>
    <t>PC-B-2</t>
  </si>
  <si>
    <t>PC-B-3</t>
  </si>
  <si>
    <t>TA-A-3</t>
  </si>
  <si>
    <t>DM-A-1</t>
  </si>
  <si>
    <t>DM-B-1</t>
  </si>
  <si>
    <t>DM-B-2</t>
  </si>
  <si>
    <t>DM-B-3</t>
  </si>
  <si>
    <t>AA-A-2</t>
  </si>
  <si>
    <t>AA-A-3</t>
  </si>
  <si>
    <t>AA-B-1</t>
  </si>
  <si>
    <t>AA-B-2</t>
  </si>
  <si>
    <t>AA-B-3</t>
  </si>
  <si>
    <t>OM-A-3</t>
  </si>
  <si>
    <t>OM-A-2</t>
  </si>
  <si>
    <t>OM-A-1</t>
  </si>
  <si>
    <t>EM-B-1</t>
  </si>
  <si>
    <t>IM-A-1</t>
  </si>
  <si>
    <t>IM-A-3</t>
  </si>
  <si>
    <t>IM-B-1</t>
  </si>
  <si>
    <t>IM-B-3</t>
  </si>
  <si>
    <t>ST-B-3</t>
  </si>
  <si>
    <t>RT-A-2</t>
  </si>
  <si>
    <t>RT-B-1</t>
  </si>
  <si>
    <t>RT-B-3</t>
  </si>
  <si>
    <t>OM-B-1
OM-B-2
SB-B-2</t>
  </si>
  <si>
    <t>RT-B-2
ST-B-2</t>
  </si>
  <si>
    <t>SD-A-2
SB-A-3</t>
  </si>
  <si>
    <t>Dimension</t>
  </si>
  <si>
    <t>Sub Dimension</t>
  </si>
  <si>
    <t>Activity</t>
  </si>
  <si>
    <t>UUID</t>
  </si>
  <si>
    <t>Build and Deployment</t>
  </si>
  <si>
    <t>Build</t>
  </si>
  <si>
    <t>Building and testing of artifacts in virtual environments</t>
  </si>
  <si>
    <t>a340f46b-6360-4cb8-847b-a0d3483d09d3</t>
  </si>
  <si>
    <t>Pinning of artifacts</t>
  </si>
  <si>
    <t>f3c4971e-9f4d-4e59-8ed0-f0bdb6262477</t>
  </si>
  <si>
    <t>Defined build process</t>
  </si>
  <si>
    <t>f6f7737f-25a9-4317-8de2-09bf59f29b5b</t>
  </si>
  <si>
    <t>SBOM of components</t>
  </si>
  <si>
    <t>2858ac12-0179-40d9-9acf-1b839c030473</t>
  </si>
  <si>
    <t>Signing of artifacts</t>
  </si>
  <si>
    <t>5786959d-0c6f-46a6-8e1c-a32ff1a50222</t>
  </si>
  <si>
    <t>Signing of code</t>
  </si>
  <si>
    <t>9f107927-61e9-4574-85ad-3f2b4bca8665</t>
  </si>
  <si>
    <t>Deployment</t>
  </si>
  <si>
    <t>Environment depending configuration parameters (secrets)</t>
  </si>
  <si>
    <t>df428c9d-efa0-4226-9f47-a15bb53f822b</t>
  </si>
  <si>
    <t>Evaluation of the trust of used components</t>
  </si>
  <si>
    <t>0de465a6-55a7-4343-af79-948bb5ff10ba</t>
  </si>
  <si>
    <t>Patch Management</t>
  </si>
  <si>
    <t>A patch policy is defined</t>
  </si>
  <si>
    <t>99415139-6b50-441b-89e1-0aa59accd43d</t>
  </si>
  <si>
    <t>Automated PRs for patches</t>
  </si>
  <si>
    <t>8ae0b92c-10e0-4602-ba22-7524d6aed488</t>
  </si>
  <si>
    <t>Rolling update on deployment</t>
  </si>
  <si>
    <t>85d52588-f542-4225-a338-20dc22a5508d</t>
  </si>
  <si>
    <t>Reduction of the attack surface</t>
  </si>
  <si>
    <t>16e39c8f-5336-4001-88ed-a552d2447531</t>
  </si>
  <si>
    <t>Handover of confidential parameters</t>
  </si>
  <si>
    <t>94a96f79-8bd6-4904-97c0-994ff88f176a</t>
  </si>
  <si>
    <t>Automated deployment of automated PRs</t>
  </si>
  <si>
    <t>08f27c26-2c6a-47fe-9458-5e88f188085d</t>
  </si>
  <si>
    <t>Automated merge of automated PRs</t>
  </si>
  <si>
    <t>f2594f8f-1cd6-45f9-af29-eaf3315698eb</t>
  </si>
  <si>
    <t>Nightly build of images (base images)</t>
  </si>
  <si>
    <t>34869eaf-f2e1-4926-b0bd-28c43402f057</t>
  </si>
  <si>
    <t>Usage of a maximum lifetime for images</t>
  </si>
  <si>
    <t>485a3383-7f2e-4dba-bb84-479377070904</t>
  </si>
  <si>
    <t>Usage of a short maximum lifetime for images</t>
  </si>
  <si>
    <t>6b96e5a0-ce34-4ea4-a88f-469d3b84546e</t>
  </si>
  <si>
    <t>Same artifact for environments</t>
  </si>
  <si>
    <t>a854b48d-83bd-4f8d-8621-a0bdd470837f</t>
  </si>
  <si>
    <t>Usage of feature toggles</t>
  </si>
  <si>
    <t>a511799b-045e-4b96-9843-7d63d8c1e2ad</t>
  </si>
  <si>
    <t>Blue/Green Deployment</t>
  </si>
  <si>
    <t>0cb2626b-fb0d-4a0f-9688-57f787310d97</t>
  </si>
  <si>
    <t>Defined deployment process</t>
  </si>
  <si>
    <t>74938a3f-1269-49b9-9d0f-c43a79a1985a</t>
  </si>
  <si>
    <t>Defined decommissioning process</t>
  </si>
  <si>
    <t>da4ff665-dcb9-4e93-9d20-48cdedc50fc2</t>
  </si>
  <si>
    <t>Inventory of production artifacts</t>
  </si>
  <si>
    <t>83057028-0b77-4d2e-8135-40969768ae88</t>
  </si>
  <si>
    <t>Inventory of production components</t>
  </si>
  <si>
    <t>2a44b708-734f-4463-b0cb-86dc46344b2f</t>
  </si>
  <si>
    <t>Inventory of production dependencies</t>
  </si>
  <si>
    <t>13e9757e-58e2-4277-bc0f-eadc674891e6</t>
  </si>
  <si>
    <t>Culture and Organization</t>
  </si>
  <si>
    <t>Conduction of simple threat modeling on technical level</t>
  </si>
  <si>
    <t>47419324-e263-415b-815d-e7161b6b905e</t>
  </si>
  <si>
    <t>Creation of advanced abuse stories</t>
  </si>
  <si>
    <t>0a929c3e-ab9a-4206-8761-adf84b74622e</t>
  </si>
  <si>
    <t>Creation of simple abuse stories</t>
  </si>
  <si>
    <t>bacf85b6-5bc0-405d-b5ba-a5d971467cc1</t>
  </si>
  <si>
    <t>Creation of threat modeling processes and standards</t>
  </si>
  <si>
    <t>dd5ed7c1-bdbf-400f-b75f-6d3953a1a04e</t>
  </si>
  <si>
    <t>Education and Guidance</t>
  </si>
  <si>
    <t>Conduction of collaborative security checks with developers and system administrators</t>
  </si>
  <si>
    <t>95caef96-36ed-458c-a087-5c35d4f9dec2</t>
  </si>
  <si>
    <t>Security code review</t>
  </si>
  <si>
    <t>7121b0c7-6ace-4d6b-95d0-94535dbccb57</t>
  </si>
  <si>
    <t>Ad-Hoc Security trainings for software developers</t>
  </si>
  <si>
    <t>12c90cc6-3d58-4d9b-82ff-d469d2a0c298</t>
  </si>
  <si>
    <t>Conduction of build-it, break-it, fix-it contests</t>
  </si>
  <si>
    <t>bfdb576e-a416-4ec6-96fe-a078d58b2ff8</t>
  </si>
  <si>
    <t>Office Hours</t>
  </si>
  <si>
    <t>185d5a74-19dc-4422-be07-44ea35226783</t>
  </si>
  <si>
    <t>Regular security training for all</t>
  </si>
  <si>
    <t>9768f154-357a-4c06-af6f-d66570677c9b</t>
  </si>
  <si>
    <t>Regular security training for externals</t>
  </si>
  <si>
    <t>31833d56-35af-4ef3-9300-f23d27646ce7</t>
  </si>
  <si>
    <t>Information security targets are communicated</t>
  </si>
  <si>
    <t>1b9281b9-48e2-4c01-9ac6-9db9931c4885</t>
  </si>
  <si>
    <t>Aligning security in teams</t>
  </si>
  <si>
    <t>f994a55d-71bb-45a4-a887-0a213d72c504</t>
  </si>
  <si>
    <t>Conduction of simple threat modeling on business level</t>
  </si>
  <si>
    <t>48f97f31-931c-46eb-9b3e-e2fec0cd0426</t>
  </si>
  <si>
    <t>Conduction of advanced threat modeling</t>
  </si>
  <si>
    <t>ae22dafd-bcd6-41ee-ba01-8b7fe6fc1ad9</t>
  </si>
  <si>
    <t>Simple mob hacking</t>
  </si>
  <si>
    <t>535f301a-e8e8-4eda-ad77-a08b035c92de</t>
  </si>
  <si>
    <t>Security Coaching</t>
  </si>
  <si>
    <t>f7b215dc-73a4-4c61-9e49-b3a3af1c9ac3</t>
  </si>
  <si>
    <t>Process</t>
  </si>
  <si>
    <t>Definition of simple BCDR practices for critical components</t>
  </si>
  <si>
    <t>c72da779-86cc-45b1-a339-190ce5093171</t>
  </si>
  <si>
    <t>Security-Lessoned-Learned</t>
  </si>
  <si>
    <t>58c46807-fee9-448b-b6dd-8050c464ab52</t>
  </si>
  <si>
    <t>Definition of a change management process</t>
  </si>
  <si>
    <t>b4193d32-3948-47e2-a326-3748c48019a1</t>
  </si>
  <si>
    <t>Conduction of collaborative team security checks</t>
  </si>
  <si>
    <t>35446784-7610-40d9-af9e-d43f3173bf8c</t>
  </si>
  <si>
    <t>Conduction of war games</t>
  </si>
  <si>
    <t>534f60bf-0995-4314-bb9c-f0f2bf204694</t>
  </si>
  <si>
    <t>Reward of good communication</t>
  </si>
  <si>
    <t>91b6f75b-9f4a-4d77-95a2-af7ad3222c7c</t>
  </si>
  <si>
    <t>Each team has a security champion</t>
  </si>
  <si>
    <t>6217fe11-5ed7-4cf4-9de4-555bcfa6fe87</t>
  </si>
  <si>
    <t>Regular security training of security champions</t>
  </si>
  <si>
    <t>f88d1b17-3d7d-4c3d-8139-ad44fc4942d4</t>
  </si>
  <si>
    <t>Approval by reviewing any new version</t>
  </si>
  <si>
    <t>3f63bdbc-c75f-4780-a941-e6ad42e894e1</t>
  </si>
  <si>
    <t>Security consulting on request</t>
  </si>
  <si>
    <t>0b28367b-75a0-4bae-a926-3725c1bf9bb0</t>
  </si>
  <si>
    <t>Infrastructure Hardening</t>
  </si>
  <si>
    <t>Limitation of system events</t>
  </si>
  <si>
    <t>e5386abf-9154-4752-a1a8-c3a8900f732d</t>
  </si>
  <si>
    <t>Microservice-architecture</t>
  </si>
  <si>
    <t>118b869b-3850-456e-98d9-1abdb85cbc5a</t>
  </si>
  <si>
    <t>Hardening of the Environment</t>
  </si>
  <si>
    <t>dcf9601b-b4f2-4e25-9143-e39af75f7c33</t>
  </si>
  <si>
    <t>Role based authentication and authorization</t>
  </si>
  <si>
    <t>070bb14b-e04a-4f3d-896a-a08eba7a35f9</t>
  </si>
  <si>
    <t>Simple access control for systems</t>
  </si>
  <si>
    <t>82e499d1-f463-4a4b-be90-68812a874af6</t>
  </si>
  <si>
    <t>MFA</t>
  </si>
  <si>
    <t>598e9f13-1ac8-4a01-b85e-8fab93ee81de</t>
  </si>
  <si>
    <t>MFA for admins</t>
  </si>
  <si>
    <t>8098e416-e1ed-4ae4-a561-83efbe76bf57</t>
  </si>
  <si>
    <t>Development and Source Control</t>
  </si>
  <si>
    <t>Local development linting &amp; style checks performed</t>
  </si>
  <si>
    <t>517b0957-4981-4ac0-b4c7-0d8d1934c474</t>
  </si>
  <si>
    <t>WAF Advanced</t>
  </si>
  <si>
    <t>f0e01814-3b88-4bd0-a3a9-f91db001d20b-advanced</t>
  </si>
  <si>
    <t>Block force pushes</t>
  </si>
  <si>
    <t>c7d99b18-c3e1-4d22-b2e3-9aa9146c0b17</t>
  </si>
  <si>
    <t>Dismiss stale PR approvals</t>
  </si>
  <si>
    <t>ea6f69f7-54a5-4922-ac15-a77ff0c16162</t>
  </si>
  <si>
    <t>Require a PR before merging</t>
  </si>
  <si>
    <t>e7598ac4-b082-4e56-b7df-e2c6b426a5e2</t>
  </si>
  <si>
    <t>Production near environments are used by developers</t>
  </si>
  <si>
    <t>e14de741-94b3-447c-8b07-eea947d82e61</t>
  </si>
  <si>
    <t>.gitignore</t>
  </si>
  <si>
    <t>363a3eea-baf9-4010-88ca-bb8186a2989d</t>
  </si>
  <si>
    <t>Require status checks to pass</t>
  </si>
  <si>
    <t>ac8730a2-ccc0-465c-9550-d91edae9d5ee</t>
  </si>
  <si>
    <t>Application Hardening</t>
  </si>
  <si>
    <t>App. Hardening Level 1</t>
  </si>
  <si>
    <t>cf819225-30cb-4702-8e32-60225eedc33d</t>
  </si>
  <si>
    <t>App. Hardening Level 1 (50%)</t>
  </si>
  <si>
    <t>b597928e-54d6-48a5-a806-8003dcd56aab</t>
  </si>
  <si>
    <t>App. Hardening Level 2</t>
  </si>
  <si>
    <t>ffe86caf-2fec-4630-b514-2db83983984d</t>
  </si>
  <si>
    <t>App. Hardening Level 2 (75%)</t>
  </si>
  <si>
    <t>03643ca2-03c2-472b-8e19-956bf02fe9b7</t>
  </si>
  <si>
    <t>App. Hardening Level 3</t>
  </si>
  <si>
    <t>4cae98c2-4163-44ed-bb88-3c67c569533a</t>
  </si>
  <si>
    <t>Containers are running as non-root</t>
  </si>
  <si>
    <t>a86c1fbc-28fd-4610-89a3-a7f73acfe45f</t>
  </si>
  <si>
    <t>Context-aware output encoding</t>
  </si>
  <si>
    <t>e1f37abb-d848-4a3a-b3df-65e91a89dcb7</t>
  </si>
  <si>
    <t>Parametrization</t>
  </si>
  <si>
    <t>00e91a8a-3972-4692-8679-674ab8547486</t>
  </si>
  <si>
    <t>Secure headers</t>
  </si>
  <si>
    <t>29318d60-18ce-4526-80ea-f5928e49f639</t>
  </si>
  <si>
    <t>Applications are running in virtualized environments</t>
  </si>
  <si>
    <t>3a94d55e-fd82-4996-9eb3-20d23ff2a873</t>
  </si>
  <si>
    <t>Versioning</t>
  </si>
  <si>
    <t>066084c6-1135-4635-9cc5-9e75c7c5459f</t>
  </si>
  <si>
    <t>Backup</t>
  </si>
  <si>
    <t>5c61fd6b-8106-4c68-ac28-a8a42f1c67dc</t>
  </si>
  <si>
    <t>Immutable infrastructure</t>
  </si>
  <si>
    <t>48e92bb1-fdba-40e8-b6c2-35de0d431833</t>
  </si>
  <si>
    <t>Usage of a chaos monkey</t>
  </si>
  <si>
    <t>f8e80f18-2503-4e3e-b3bc-7f67bb28defe</t>
  </si>
  <si>
    <t>Baseline Hardening of the environment</t>
  </si>
  <si>
    <t>5992c38c-8597-4035-89db-d15820d81c3a</t>
  </si>
  <si>
    <t>Filter outgoing traffic</t>
  </si>
  <si>
    <t>6df508ef-86fc-4c22-bd9f-646c3127ce7d</t>
  </si>
  <si>
    <t>Isolated networks for virtual environments</t>
  </si>
  <si>
    <t>4ce24abd-8ba6-494c-828d-4d193e28e4a1</t>
  </si>
  <si>
    <t>Infrastructure as Code</t>
  </si>
  <si>
    <t>8b994601-575e-4ea5-b228-accb18c8e514</t>
  </si>
  <si>
    <t>Usage of an security account</t>
  </si>
  <si>
    <t>746025a6-dbfb-4087-a000-e46acab64ee1</t>
  </si>
  <si>
    <t>Usage of edge encryption at transit</t>
  </si>
  <si>
    <t>ad23be9c-5661-4f1f-81a3-5a5dc7061629</t>
  </si>
  <si>
    <t>Usage of encryption at rest</t>
  </si>
  <si>
    <t>0ff45fb8-7eef-46ed-9b3a-84c955cd7060</t>
  </si>
  <si>
    <t>Usage of internal encryption at transit</t>
  </si>
  <si>
    <t>ecb0184c-6bc9-45da-bbbb-a983797ffc93</t>
  </si>
  <si>
    <t>Usage of security by default for components</t>
  </si>
  <si>
    <t>11b3848e-e931-4146-a35d-35409ada24ee</t>
  </si>
  <si>
    <t>Virtual environments are limited</t>
  </si>
  <si>
    <t>760f1056-b0ee-4f22-a35b-f65446f944ca</t>
  </si>
  <si>
    <t>WAF baseline</t>
  </si>
  <si>
    <t>f0e01814-3b88-4bd0-a3a9-f91db001d20b</t>
  </si>
  <si>
    <t>WAF medium</t>
  </si>
  <si>
    <t>f0e01814-3b88-4bd0-a3a9-f91db001d20b-medium</t>
  </si>
  <si>
    <t>Usage of test and production environments</t>
  </si>
  <si>
    <t>bfdacb52-1e3f-431d-ae72-d844a5e86415</t>
  </si>
  <si>
    <t>Information Gathering</t>
  </si>
  <si>
    <t>Monitoring</t>
  </si>
  <si>
    <t>Coverage and control metrics</t>
  </si>
  <si>
    <t>d0d681e7-d6de-4829-ac64-a9eb2546aa0d</t>
  </si>
  <si>
    <t>Metrics are combined with tests</t>
  </si>
  <si>
    <t>71699daf-b2a4-466b-a0b2-89f7dbb18506</t>
  </si>
  <si>
    <t>Alerting</t>
  </si>
  <si>
    <t>8a442d8e-0eb1-4793-a513-571aef982edd</t>
  </si>
  <si>
    <t>Test KPI</t>
  </si>
  <si>
    <t>Patching mean time to resolution via production</t>
  </si>
  <si>
    <t>86d490b9-d798-4a5b-a011-ab9688014c46</t>
  </si>
  <si>
    <t>Advanced app. metrics</t>
  </si>
  <si>
    <t>d03bc410-74a7-4e92-82cb-d01a020cb6bf</t>
  </si>
  <si>
    <t>Audit of system events</t>
  </si>
  <si>
    <t>1cd5e4b8-be36-4726-adc7-d8f843f47ac8</t>
  </si>
  <si>
    <t>Screens with metric visualization</t>
  </si>
  <si>
    <t>8746647c-638c-473f-8e17-82c068e4c311</t>
  </si>
  <si>
    <t>Targeted alerting</t>
  </si>
  <si>
    <t>d6f06ae8-401a-4f44-85df-1079247fa030</t>
  </si>
  <si>
    <t>Generation of response statistics</t>
  </si>
  <si>
    <t>c922981b-65ed-40f3-a947-96fee9a0125f</t>
  </si>
  <si>
    <t>Logging</t>
  </si>
  <si>
    <t>Centralized application logging</t>
  </si>
  <si>
    <t>fe875e17-ae4a-45f8-a359-244aa4fcbc04</t>
  </si>
  <si>
    <t>Centralized system logging</t>
  </si>
  <si>
    <t>4eced38a-7904-4c45-adb0-50b663065540</t>
  </si>
  <si>
    <t>Correlation of security events</t>
  </si>
  <si>
    <t>ccf4561d-253f-4762-adcb-bc4622fd6fc5</t>
  </si>
  <si>
    <t>Logging of security events</t>
  </si>
  <si>
    <t>ccfdd0a8-991e-4269-ad77-c0a54ca655cb</t>
  </si>
  <si>
    <t>PII logging concept</t>
  </si>
  <si>
    <t>613a73dc-4f60-49db-a6ce-4fb7bf8519f9</t>
  </si>
  <si>
    <t>Visualized logging</t>
  </si>
  <si>
    <t>7c735089-6a83-419f-8b27-c1e676cedea1</t>
  </si>
  <si>
    <t>Defense metrics</t>
  </si>
  <si>
    <t>e808028c-351c-42f1-bcd9-fba738d1fc55</t>
  </si>
  <si>
    <t>Simple application metrics</t>
  </si>
  <si>
    <t>e9a6d403-a467-445e-b98a-74f0c29da0b1</t>
  </si>
  <si>
    <t>Advanced availability and stability metrics</t>
  </si>
  <si>
    <t>ed715b38-c34b-40cd-83fd-ce807f306fc1</t>
  </si>
  <si>
    <t>Deactivation of unused metrics</t>
  </si>
  <si>
    <t>7f36b9ba-bc05-4fd6-9a2a-73344c249722</t>
  </si>
  <si>
    <t>Grouping of metrics</t>
  </si>
  <si>
    <t>42170a71-d4c8-47af-bd71-bf36875fd05b</t>
  </si>
  <si>
    <t>Monitoring of costs</t>
  </si>
  <si>
    <t>10e23a8c-22ff-4487-a706-87ccc9d0798e</t>
  </si>
  <si>
    <t>Simple budget metrics</t>
  </si>
  <si>
    <t>f08a3219-6941-43ec-8762-4aff739f4664</t>
  </si>
  <si>
    <t>Simple system metrics</t>
  </si>
  <si>
    <t>3d1f4c3b-f713-46d9-933a-54a014a26c03</t>
  </si>
  <si>
    <t>Visualized metrics</t>
  </si>
  <si>
    <t>ded39bcf-4eaa-4c5f-9c94-09acde0a4734</t>
  </si>
  <si>
    <t>Number of vulnerabilities/severity</t>
  </si>
  <si>
    <t>bc548cba-cb82-4f76-bd4b-325d9d256279</t>
  </si>
  <si>
    <t>Number of vulnerabilities/severity/layer</t>
  </si>
  <si>
    <t>0ec92899-a5cb-4649-984b-2fb1d6c784ad</t>
  </si>
  <si>
    <t>Test and Verification</t>
  </si>
  <si>
    <t>Dynamic depth for applications</t>
  </si>
  <si>
    <t>Coverage analysis</t>
  </si>
  <si>
    <t>d0ba0be5-c573-405f-b905-b7a8f87a9cc7</t>
  </si>
  <si>
    <t>Coverage of hidden endpoints</t>
  </si>
  <si>
    <t>6a9cb303-0f98-48a8-bdcd-56d41c0012b8</t>
  </si>
  <si>
    <t>Coverage of more input vectors</t>
  </si>
  <si>
    <t>5e0ff85b-ec89-4ef0-96b1-5695fa0025dc</t>
  </si>
  <si>
    <t>Static depth for infrastructure</t>
  </si>
  <si>
    <t>Analyze logs</t>
  </si>
  <si>
    <t>b217c8bb-5d61-4b41-a675-1083993f83b1</t>
  </si>
  <si>
    <t>Test of virtualized environments</t>
  </si>
  <si>
    <t>58825d22-1ce6-4748-af81-0ec9956e4129</t>
  </si>
  <si>
    <t>Static depth for applications</t>
  </si>
  <si>
    <t>Local development security checks performed</t>
  </si>
  <si>
    <t>6e180abc-7c98-4265-b4e9-852cb91b067b</t>
  </si>
  <si>
    <t>Dynamic depth for infrastructure</t>
  </si>
  <si>
    <t>Weak password test</t>
  </si>
  <si>
    <t>61e10f9c-e126-4ffa-af12-fdbe0d0a831f</t>
  </si>
  <si>
    <t>Coverage of sequential operations</t>
  </si>
  <si>
    <t>845f06ec-148c-4c67-9755-7041911dcca5</t>
  </si>
  <si>
    <t>Coverage of service to service communication</t>
  </si>
  <si>
    <t>22aab0ef-76ce-4b8c-979c-3699784330db</t>
  </si>
  <si>
    <t>Test for stored secrets</t>
  </si>
  <si>
    <t>c6e3c812-56e2-41b0-ae01-b7afc41a004c</t>
  </si>
  <si>
    <t>Consolidation</t>
  </si>
  <si>
    <t>Reproducible defect tickets</t>
  </si>
  <si>
    <t>27337442-e4b1-4e87-8dc9-ce86fbb79a39</t>
  </si>
  <si>
    <t>Simple visualization of defects</t>
  </si>
  <si>
    <t>55f4c916-3a34-474d-ad96-9a9f7a4f6a83</t>
  </si>
  <si>
    <t>Integration of vulnerability issues into the development process</t>
  </si>
  <si>
    <t>ce970c9b-da94-41cf-bd78-8c15357b7e8e</t>
  </si>
  <si>
    <t>Simple false positive treatment</t>
  </si>
  <si>
    <t>c1acc8af-312e-4503-a817-a26220c993a0</t>
  </si>
  <si>
    <t>Coverage of client side dynamic components</t>
  </si>
  <si>
    <t>9711f871-f79d-4573-8d4f-d2c98fd0d18e</t>
  </si>
  <si>
    <t>Usage of multiple scanners</t>
  </si>
  <si>
    <t>5b5a1eb2-113f-41fb-a3d6-06af4fdc9cea</t>
  </si>
  <si>
    <t>Advanced visualization of defects</t>
  </si>
  <si>
    <t>7a82020c-94d1-471c-bbd3-5f7fe7df4876</t>
  </si>
  <si>
    <t>Fix based on accessibility</t>
  </si>
  <si>
    <t>0c10a7f7-f78f-49f2-943d-19fdef248fed</t>
  </si>
  <si>
    <t>Usage of a vulnerability management system</t>
  </si>
  <si>
    <t>85ba5623-84be-4219-8892-808837be582d</t>
  </si>
  <si>
    <t>Usage of different roles</t>
  </si>
  <si>
    <t>65a2d7d9-5441-46bf-a4e3-f76919857750</t>
  </si>
  <si>
    <t>Test of the configuration of cloud environments</t>
  </si>
  <si>
    <t>7bb70764-9392-4462-935d-e55b2e148199</t>
  </si>
  <si>
    <t>Test cluster deployment resources</t>
  </si>
  <si>
    <t>621fb6a5-5c0a-4408-826a-068868bb031b</t>
  </si>
  <si>
    <t>Test-Intensity</t>
  </si>
  <si>
    <t>Regular automated tests</t>
  </si>
  <si>
    <t>598897a2-358e-441f-984c-e12ec4f6110a</t>
  </si>
  <si>
    <t>Dead code elimination</t>
  </si>
  <si>
    <t>a8d7d1f1-fc24-49ab-8fb6-f3a03da9c61d</t>
  </si>
  <si>
    <t>Test for Patch Deployment Time</t>
  </si>
  <si>
    <t>0cb2c39a-3cec-4353-b3ab-8d70daf4c9d2</t>
  </si>
  <si>
    <t>Test for Time to Patch</t>
  </si>
  <si>
    <t>13af1227-3dd1-4d4f-a9e9-53deb793c18f</t>
  </si>
  <si>
    <t>Application tests</t>
  </si>
  <si>
    <t>High coverage of security related module and integration tests</t>
  </si>
  <si>
    <t>67667c97-c33e-4306-a4e5-e7b1d8e10c5a</t>
  </si>
  <si>
    <t>Security integration tests for important components</t>
  </si>
  <si>
    <t>f57d55f2-dc05-4b34-9d1f-f8ce5bfb0715</t>
  </si>
  <si>
    <t>Security unit tests for important components</t>
  </si>
  <si>
    <t>eb2c7f9d-d0bd-4253-a2ba-cff2ace4a075</t>
  </si>
  <si>
    <t>Smoke Test</t>
  </si>
  <si>
    <t>73aaae0b-5d68-4953-9fa4-fd25bf665f2a</t>
  </si>
  <si>
    <t>Simple Scan</t>
  </si>
  <si>
    <t>07796811-37f9-467c-9ff2-48f346e77ff3</t>
  </si>
  <si>
    <t>Load tests</t>
  </si>
  <si>
    <t>ab5725aa-4d53-47b9-96df-c14b3fa93bcd</t>
  </si>
  <si>
    <t>Test for exposed services</t>
  </si>
  <si>
    <t>a6c4cefb-a0b7-4787-8cc7-a0f96b4b00d8</t>
  </si>
  <si>
    <t>Test for unused Resources</t>
  </si>
  <si>
    <t>6532c1fe-9d23-4228-8722-558ddabca7d4</t>
  </si>
  <si>
    <t>Test network segmentation</t>
  </si>
  <si>
    <t>6d2c3ac6-8afc-4af6-a5e9-6188341aca01</t>
  </si>
  <si>
    <t>Test the cloud configuration</t>
  </si>
  <si>
    <t>46d6a2a8-f9dc-4c15-9fc8-1723cfecbddc</t>
  </si>
  <si>
    <t>API design validation</t>
  </si>
  <si>
    <t>017d9e26-42b5-49a4-b945-9f59b308fb99</t>
  </si>
  <si>
    <t>Exclusion of source code duplicates</t>
  </si>
  <si>
    <t>d17dbff0-1f10-492a-b4c7-17bb59a0a711</t>
  </si>
  <si>
    <t>Test libyear</t>
  </si>
  <si>
    <t>87b54313-fafd-4860-930f-5ef132b3e4ad</t>
  </si>
  <si>
    <t>Usage of multiple analyzers</t>
  </si>
  <si>
    <t>297be001-8d94-41ee-ab29-207020d423c0</t>
  </si>
  <si>
    <t>Correlate known vulnerabilities in infrastructure with new image versions</t>
  </si>
  <si>
    <t>7de0ae33-6538-45cd-8222-a1475647ba58</t>
  </si>
  <si>
    <t>Creation and application of a testing concept</t>
  </si>
  <si>
    <t>79ef8103-e1ed-4055-8df8-fd2b2015bebe</t>
  </si>
  <si>
    <t>Deactivating of unneeded tests</t>
  </si>
  <si>
    <t>1bd78cdd-ef11-4bb5-9b58-5af2e25fe1c5</t>
  </si>
  <si>
    <t>Default settings for intensity</t>
  </si>
  <si>
    <t>ab0a4b51-3b18-43f1-a6fc-a98e4b28453d</t>
  </si>
  <si>
    <t>High test intensity</t>
  </si>
  <si>
    <t>2ebfc421-8c76-415c-a3b0-fa518915bd10</t>
  </si>
  <si>
    <t>Treatment of all defects</t>
  </si>
  <si>
    <t>b2f77606-3e6c-41e9-b72d-7c0b1d3d581d</t>
  </si>
  <si>
    <t>Treatment of defects with severity high or higher</t>
  </si>
  <si>
    <t>44f2c8a9-4aaa-4c72-942d-63f78b89f385</t>
  </si>
  <si>
    <t>Treatment of defects with severity middle</t>
  </si>
  <si>
    <t>9cac3341-fe83-4079-bef2-bfc4279eb594</t>
  </si>
  <si>
    <t>Exploit likelihood estimation</t>
  </si>
  <si>
    <t>f2f0f274-c1a0-4501-92fe-7fc4452bc8ad</t>
  </si>
  <si>
    <t>Software Composition Analysis (client side)</t>
  </si>
  <si>
    <t>07fe8c4f-ae33-4409-b1b2-cf64cfccea86</t>
  </si>
  <si>
    <t>Software Composition Analysis (server side)</t>
  </si>
  <si>
    <t>d918cd44-a972-43e9-a974-eff3f4a5dcfe</t>
  </si>
  <si>
    <t>Static analysis for all components/libraries</t>
  </si>
  <si>
    <t>f4ff841d-3b2a-45d9-853e-5ec7ecbcb054</t>
  </si>
  <si>
    <t>Static analysis for all self written components</t>
  </si>
  <si>
    <t>ee68331f-9b1d-4f61-844b-b2ea04753a84</t>
  </si>
  <si>
    <t>Static analysis for important client side components</t>
  </si>
  <si>
    <t>e237176b-bec5-447d-a926-e37d6dd60e4b</t>
  </si>
  <si>
    <t>Static analysis for important server side components</t>
  </si>
  <si>
    <t>6c05c837-8c99-46e2-828b-7c903e27dba4</t>
  </si>
  <si>
    <t>Stylistic analysis</t>
  </si>
  <si>
    <t>efa52cc8-6c5c-4ba2-a3d2-7164b0402f34</t>
  </si>
  <si>
    <t>Software Composition Analysis</t>
  </si>
  <si>
    <t>26e1c6d5-5632-4ec7-80d2-e564b98732ad</t>
  </si>
  <si>
    <t>Test for image lifetime</t>
  </si>
  <si>
    <t>ddfe7c3c-b7a4-4cba-9041-b044d4a34e5b</t>
  </si>
  <si>
    <t>Test for new image version</t>
  </si>
  <si>
    <t>cb6321aa-0fbf-4996-9e08-05ab26ef4c1e</t>
  </si>
  <si>
    <t>Test of infrastructure components for known vulnerabilities</t>
  </si>
  <si>
    <t>13367d8f-e37f-4197-a610-9ffca4fde261</t>
  </si>
  <si>
    <t>Test the definition of virtualized environments</t>
  </si>
  <si>
    <t>8fc3de67-7b8d-420b-8d24-f35928cfed6e</t>
  </si>
  <si>
    <t>Test for unauthorized installation</t>
  </si>
  <si>
    <t>dccf1949-b9a8-4ce8-b992-6a4a7f3a623a</t>
  </si>
  <si>
    <t>Test for malware</t>
  </si>
  <si>
    <t>837f8f90-adc2-4e6b-9ebb-60c2ee29494d</t>
  </si>
  <si>
    <t>Integration in development process</t>
  </si>
  <si>
    <t>aaffa73f-59f6-4267-b0ab-732f3d13e90d</t>
  </si>
  <si>
    <t>DAF</t>
  </si>
  <si>
    <t>Статус выполнения</t>
  </si>
  <si>
    <t>4</t>
  </si>
  <si>
    <t>83
91
56</t>
  </si>
  <si>
    <t>60
58
57</t>
  </si>
  <si>
    <t>60
59</t>
  </si>
  <si>
    <t>108
106
101</t>
  </si>
  <si>
    <t>7</t>
  </si>
  <si>
    <t>83
56</t>
  </si>
  <si>
    <t>57
58</t>
  </si>
  <si>
    <t>3</t>
  </si>
  <si>
    <t>57</t>
  </si>
  <si>
    <t>59
60</t>
  </si>
  <si>
    <t>79</t>
  </si>
  <si>
    <t>68</t>
  </si>
  <si>
    <t>65</t>
  </si>
  <si>
    <t>63</t>
  </si>
  <si>
    <t>175
176
174
161
173</t>
  </si>
  <si>
    <t>174
175
176</t>
  </si>
  <si>
    <t>173</t>
  </si>
  <si>
    <t>171
172
178</t>
  </si>
  <si>
    <t>161</t>
  </si>
  <si>
    <t>131</t>
  </si>
  <si>
    <t>152</t>
  </si>
  <si>
    <t>122
123</t>
  </si>
  <si>
    <t>123</t>
  </si>
  <si>
    <t>124</t>
  </si>
  <si>
    <t>122</t>
  </si>
  <si>
    <t>123
124</t>
  </si>
  <si>
    <t>137</t>
  </si>
  <si>
    <t>136</t>
  </si>
  <si>
    <t>127
149
150</t>
  </si>
  <si>
    <t>142
154
181
184</t>
  </si>
  <si>
    <t>86</t>
  </si>
  <si>
    <t>156</t>
  </si>
  <si>
    <t>154
142
181
184</t>
  </si>
  <si>
    <t>108</t>
  </si>
  <si>
    <t>101
108</t>
  </si>
  <si>
    <t>106</t>
  </si>
  <si>
    <t>36</t>
  </si>
  <si>
    <t>53</t>
  </si>
  <si>
    <t>51</t>
  </si>
  <si>
    <t>49</t>
  </si>
  <si>
    <t>27
40
30</t>
  </si>
  <si>
    <t>41</t>
  </si>
  <si>
    <t>28
29</t>
  </si>
  <si>
    <t>149
150</t>
  </si>
  <si>
    <t>151</t>
  </si>
  <si>
    <t>148</t>
  </si>
  <si>
    <t>135
168
133</t>
  </si>
  <si>
    <t>185
134</t>
  </si>
  <si>
    <t>167
169</t>
  </si>
  <si>
    <t>5.13.2</t>
  </si>
  <si>
    <t>5.5.2.3</t>
  </si>
  <si>
    <t>5.5.2.3,
5.5.2.5</t>
  </si>
  <si>
    <t xml:space="preserve"> 5.13.2.7</t>
  </si>
  <si>
    <t>5.17.2.4
5.17.2.5</t>
  </si>
  <si>
    <t>5.17.2.2
5.17.2.5</t>
  </si>
  <si>
    <t xml:space="preserve">5.24.2.3 </t>
  </si>
  <si>
    <t>5.16.2.5</t>
  </si>
  <si>
    <t>5.19.2.4</t>
  </si>
  <si>
    <t>5.19.2.4,
5.24.2.3</t>
  </si>
  <si>
    <t>5.11.2.7,
5.24.2.3</t>
  </si>
  <si>
    <t>5.3.2</t>
  </si>
  <si>
    <t>5.5.2.3,
5.10.2.6,
5.11.2.6,
5.11.2.9,
5.16.2.5,
5.18.2.5</t>
  </si>
  <si>
    <t>5.20.2.2</t>
  </si>
  <si>
    <t>Предполагаемый базовый перечень и состав документов</t>
  </si>
  <si>
    <t>Предполагаемый базовый перечень и состав документов согласно ГОСТ 56939-2024</t>
  </si>
  <si>
    <t>Необходимые документы</t>
  </si>
  <si>
    <t>Документ должен содержать:</t>
  </si>
  <si>
    <t>Наименование процесса БРПО</t>
  </si>
  <si>
    <t>План развития процессов разработки безопасного ПО</t>
  </si>
  <si>
    <t>порядок (очередность) внедрения процессов разработки безопасного ПО с учетом приоритетов разработчика и имеющихся ресурсов</t>
  </si>
  <si>
    <t>Планирование процессов разработки безопасного программного обеспечения</t>
  </si>
  <si>
    <t>планируемые изменения в организационно-штатной структуре разработчика</t>
  </si>
  <si>
    <t>планируемые закупки необходимых инструментов</t>
  </si>
  <si>
    <t xml:space="preserve">затраты на обучение </t>
  </si>
  <si>
    <t>План реализации процессов разработки безопасного ПО</t>
  </si>
  <si>
    <t>цели, сроки и этапы внедрения процессов разработки безопасного ПО</t>
  </si>
  <si>
    <t>перечень необходимых ресурсов</t>
  </si>
  <si>
    <t>информацию об ответственных за внедрение процессов сотрудниках</t>
  </si>
  <si>
    <t xml:space="preserve">Описание области применения процессов разработки безопасного ПО </t>
  </si>
  <si>
    <t>состав ПО (версии, модули, компоненты, функциональные подсистемы и т. п.),</t>
  </si>
  <si>
    <t>План обучения</t>
  </si>
  <si>
    <t>список сотрудников, направляемых на обучение;</t>
  </si>
  <si>
    <t>Обучение сотрудников</t>
  </si>
  <si>
    <t>сроки прохождения обучения</t>
  </si>
  <si>
    <t>ожидаемый результат обучения</t>
  </si>
  <si>
    <t xml:space="preserve">Регламент управления требованиями безопасности ПО </t>
  </si>
  <si>
    <t>порядок предъявления требований безопасности ПО</t>
  </si>
  <si>
    <t>Формирование и предъявление требований безопасности к программному обеспечению</t>
  </si>
  <si>
    <t>порядок предоставления требований безопасности ПО исполнителям</t>
  </si>
  <si>
    <t>порядок отслеживания процесса предоставления, получения и выполнения требований безопасности ПО</t>
  </si>
  <si>
    <t>критерии пересмотра требований безопасности ПО</t>
  </si>
  <si>
    <t xml:space="preserve">Набор требований безопасности ПО </t>
  </si>
  <si>
    <t>идентификатор требования безопасности ПО</t>
  </si>
  <si>
    <t>формулировку требования безопасности ПО</t>
  </si>
  <si>
    <t>дату предъявления требований безопасности ПО</t>
  </si>
  <si>
    <t>приоритет/важность требования безопасности ПО</t>
  </si>
  <si>
    <t>предполагаемые сроки реализации</t>
  </si>
  <si>
    <t>сведения о сотрудниках (подразделениях), предъявивших требования;</t>
  </si>
  <si>
    <t>сведения о сотрудниках (подразделениях), принявших требования к реализации.</t>
  </si>
  <si>
    <t xml:space="preserve">Регламент управления конфигурацией ПО </t>
  </si>
  <si>
    <t>порядок формирования перечня элементов ПО (компонентов, модулей и т. п.), документации на ПО, подлежащих отслеживанию в рамках жизненного цикла ПО;</t>
  </si>
  <si>
    <t>Управление конфигурацией программного обеспечения</t>
  </si>
  <si>
    <t>порядок идентификации ПО (версий ПО, модулей ПО), документации для отслеживаемых элементов</t>
  </si>
  <si>
    <t>Перечень элементов конфигурации, подлежащих отслеживанию в рамках управления конфигурацией ПО</t>
  </si>
  <si>
    <t xml:space="preserve">Регламент управления недостатками ПО </t>
  </si>
  <si>
    <t>порядок идентификации недостатков ПО</t>
  </si>
  <si>
    <t>Управление недостатками и запросами на изменение программного обеспечения</t>
  </si>
  <si>
    <t>порядок управления недостатками ПО, включающий сведения о действиях, выполняемых при выявлении, устранении, тестировании, принятии решения об окончании работы с недостатком (закрытии недостатка)</t>
  </si>
  <si>
    <t>Регламент управления запросами на изменение ПО</t>
  </si>
  <si>
    <t>порядок идентификации запросов на изменение ПО</t>
  </si>
  <si>
    <t>порядок управления запросами на изменение ПО, включающий сведения о действиях, выполняемых при осуществлении запроса на изменение, тестировании, принятии решения о закрытии запроса на изменение</t>
  </si>
  <si>
    <t>Требования к принципам проектирования архитектуры ПО</t>
  </si>
  <si>
    <t>информацию, позволяющую на начальном этапе проектирования ПО получить представление о принятых подходах и принципах проектирования архитектуры ПО, в том числе с точки зрения безопасности</t>
  </si>
  <si>
    <t>Разработка, уточнение и анализ архитектуры программного обеспечения</t>
  </si>
  <si>
    <t xml:space="preserve">Описание архитектуры ПО </t>
  </si>
  <si>
    <t>назначение ПО и сценарии его использования;</t>
  </si>
  <si>
    <t>описание среды функционирования</t>
  </si>
  <si>
    <t>ограничения и указания по применению;</t>
  </si>
  <si>
    <t>проект ПО на уровне подсистем (модулей), включающий описание их назначения, структуры, особенностей реализации, применяемых языков программирования, взаимодействия друг с другом и другим ПО с указанием соответствующих интерфейсов, сетевых портов, протоколов.</t>
  </si>
  <si>
    <t>Критерии необходимости уточнения архитектуры ПО</t>
  </si>
  <si>
    <t>информацию о периодичности пересмотра (уточнения) архитектуры ПО в процессе разработки ПО или о событиях, при наступлении которых необходимо уточнять архитектуру ПО</t>
  </si>
  <si>
    <t>Модель угроз</t>
  </si>
  <si>
    <t>совокупность угроз безопасности, актуальных для разрабатываемого ПО.</t>
  </si>
  <si>
    <t>Моделирование угроз и разработка описания поверхности атаки</t>
  </si>
  <si>
    <t>Перечень мер по нейтрализации (снижению вероятности возникновения) угроз безопасности информации</t>
  </si>
  <si>
    <t>перечень необходимых действий (доработок ПО, иных мер), который должен быть приоритизирован с точки зрения критичности возможного ущерба от реализации угроз безопасности информации.</t>
  </si>
  <si>
    <t>Регламент оформления исходного кода и безопасного кодирования</t>
  </si>
  <si>
    <t>информацию о способах оформления исходного кода</t>
  </si>
  <si>
    <t>Формирование и поддержание в актуальном состоянии правил кодирования</t>
  </si>
  <si>
    <t xml:space="preserve">перечень запрещенных способов кодирования, конструкций и т. п. </t>
  </si>
  <si>
    <t>примеры опасных и безопасных конструкций для используемых языков программирования</t>
  </si>
  <si>
    <t>область применения правил кодирования</t>
  </si>
  <si>
    <t>порядок проверки выполнения правил кодирования для вносимых изменений в исходный код ПО</t>
  </si>
  <si>
    <t>рекомендации разработчиков языков программирования по использованию стандартов кодирования (языков программирования, в том числе собственной разработки), принятые разработчиком ПО</t>
  </si>
  <si>
    <t xml:space="preserve">Регламент проведения экспертизы исходного кода ПО </t>
  </si>
  <si>
    <t>обязанности сотрудников и их роли при проведении экспертизы исходного кода ПО;</t>
  </si>
  <si>
    <t>Экспертиза исходного кода</t>
  </si>
  <si>
    <t>базовые требования к экспертизе (количество участников; области кода, подлежащего экспертизе; используемые инструменты и т. д.)</t>
  </si>
  <si>
    <t>описание основных проверок (например, сценариев, шаблонов, чек-листов) проведения экспертизы исходного кода ПО</t>
  </si>
  <si>
    <t>Регламент проведения статического анализа исходного кода ПО</t>
  </si>
  <si>
    <t>обязанности сотрудников и их роли при проведении статического анализа</t>
  </si>
  <si>
    <t>Статический анализ исходного код</t>
  </si>
  <si>
    <t>критерии выбора инструментов статического анализа</t>
  </si>
  <si>
    <t>критерии выбора ПО (модулей ПО, компонентов ПО, функциональных подсистем ПО), подлежащих проведению статического анализа</t>
  </si>
  <si>
    <t>правила обработки срабатываний средств статического анализа</t>
  </si>
  <si>
    <t>типы и критичность ошибок (уязвимостей), выявляемых статическим анализатором, подлежащих устранению, и приоритеты устранения ошибок (уязвимостей)</t>
  </si>
  <si>
    <t>периодичность проведения статического анализа или события, при наступлении которых необходимо выполнять повторный статический анализ</t>
  </si>
  <si>
    <t>критерии пересмотра конфигурации и параметров настройки инструментов статического анализа</t>
  </si>
  <si>
    <t xml:space="preserve">Регламент проведения динамического анализа кода ПО </t>
  </si>
  <si>
    <t>обязанности сотрудников и их роли при проведении динамического анализа и фаззинг тестирования</t>
  </si>
  <si>
    <t>Динамический анализ кода программы</t>
  </si>
  <si>
    <t>критерии выбора инструментов динамического анализа, включая инструменты проведения фаззинг-тестирования</t>
  </si>
  <si>
    <t>критерии выбора методов и способов динамического анализа</t>
  </si>
  <si>
    <t>критерии выбора модулей (компонентов) ПО, которые необходимо подвергнуть динамическому анализу, включая фаззинг-тестирование</t>
  </si>
  <si>
    <t>правила обработки срабатываний средств динамического анализа, требующих обработки (аварийная остановка, зависание и т. п.)</t>
  </si>
  <si>
    <t>процедуры устранения найденных средствами динамического анализа ошибок</t>
  </si>
  <si>
    <t>периодичность проведения динамического анализа или события, при наступлении которых необходимо выполнять повторный динамический анализ (критерии проведения повторного динамического анализа)</t>
  </si>
  <si>
    <t>периодичность проведения фаззинг-тестирования и критерии его завершения</t>
  </si>
  <si>
    <t>Перечень инструментов динамического анализа, включая инструменты проведения фаззинг-тестирования</t>
  </si>
  <si>
    <t>наименования инструментов динамического анализа, их версии и их соответствие исследуемым модулям (компонентам) ПО</t>
  </si>
  <si>
    <t>параметры эксплуатации инструментов динамического анализа (для платформ, языков программирования и т. п.)</t>
  </si>
  <si>
    <t>Регламент использования системы безопасной сборки ПО</t>
  </si>
  <si>
    <t>обязанности сотрудников и их роли при выполнении сборки ПО</t>
  </si>
  <si>
    <t>Использование безопасной системы сборки программного обеспечения</t>
  </si>
  <si>
    <t>критерии выбора инструментов сборки ПО</t>
  </si>
  <si>
    <t>критерии приемки результатов сборки</t>
  </si>
  <si>
    <t>порядок регистрации событий, генерируемых инструментами сборки ПО</t>
  </si>
  <si>
    <t>Регламент обеспечения безопасности сборочной среды</t>
  </si>
  <si>
    <t>обязанности сотрудников и их роли при проведении сборок ПО</t>
  </si>
  <si>
    <t>Обеспечение безопасности сборочной среды программного обеспечения</t>
  </si>
  <si>
    <t>порядок регистрации событий безопасности при реализации сборок ПО в журналах аудита</t>
  </si>
  <si>
    <t>сроки хранения журналов аудита</t>
  </si>
  <si>
    <t>описание мер безопасности, необходимых для реализации в сборочной среде</t>
  </si>
  <si>
    <t>Информация о безопасности сборочной среды</t>
  </si>
  <si>
    <t>описание ожидаемых результатов сборки ПО</t>
  </si>
  <si>
    <t>описание прав доступа к сборочной среде и хранилищу результатов сборки ПО, а также ролей пользователей, участвующих в процессе сборки ПО</t>
  </si>
  <si>
    <t xml:space="preserve">Регламент доступа к исходному коду ПО и обеспечения его целостности </t>
  </si>
  <si>
    <t>обязанности сотрудников, их права и роли при разработке ПО</t>
  </si>
  <si>
    <t>Управление доступом и контроль целостности кода при разработке программного обеспечения</t>
  </si>
  <si>
    <t>правила хранения исходного кода ПО, включая правила резервного копирования исходного кода ПО</t>
  </si>
  <si>
    <t>правила внесения изменений (модификации, добавления, удаления) в исходный код ПО</t>
  </si>
  <si>
    <t>критерии выбора способов и инструментов контроля целостности ПО</t>
  </si>
  <si>
    <t>критерии выбора модулей (компонентов) ПО, подлежащих контролю целостности;</t>
  </si>
  <si>
    <t>описание процедуры контроля целостности исходного кода ПО.</t>
  </si>
  <si>
    <t>Описание модели управления доступом к исходному коду ПО</t>
  </si>
  <si>
    <t>перечень сотрудников, их права и обязанности при разработке ПО</t>
  </si>
  <si>
    <t>описание выбранной модели управления доступом и используемых инструментов управления доступом</t>
  </si>
  <si>
    <t>Регламент использования секретов</t>
  </si>
  <si>
    <t>обязанности сотрудников и их роли при использовании секретов</t>
  </si>
  <si>
    <t>Обеспечение безопасности используемых секретов</t>
  </si>
  <si>
    <t>основные принципы использования секретов</t>
  </si>
  <si>
    <t>зоны ответственности подразделений и сотрудников в части использования секретов</t>
  </si>
  <si>
    <t>порядок предоставления доступа к секретам</t>
  </si>
  <si>
    <t>типы секретов, сроки их эксплуатации, действия при компрометации</t>
  </si>
  <si>
    <t>порядок формирования и хранения секретов</t>
  </si>
  <si>
    <t>порядок ротации секретов</t>
  </si>
  <si>
    <t>требования к системам хранения секретов.</t>
  </si>
  <si>
    <t>Описание реализации процедуры использования секретов</t>
  </si>
  <si>
    <t>порядок подписи исполняемого кода ПО</t>
  </si>
  <si>
    <t>порядок подписи исходного кода</t>
  </si>
  <si>
    <t xml:space="preserve">Регламент композиционного анализа </t>
  </si>
  <si>
    <t>обязанности сотрудников и их роли при проведении композиционного анализа</t>
  </si>
  <si>
    <t>Использование инструментов композиционного анализ</t>
  </si>
  <si>
    <t>правила отслеживания уязвимостей для заимствованных компонентов, участвующих в сборке ПО</t>
  </si>
  <si>
    <t>правила проведения анализа заимствованных компонентов на предмет наличия известных уязвимостей</t>
  </si>
  <si>
    <t>правила принятия компенсирующих и защитных мер по противодействию выявленным угрозам безопасности в цепочке поставки сторонних компонентов</t>
  </si>
  <si>
    <t>периодичность проведения композиционного анализа в соответствии с установленными практиками сборки ПО</t>
  </si>
  <si>
    <t>Перечень зависимостей ПО</t>
  </si>
  <si>
    <t>перечень модулей (компонентов) заимствованного ПО с указанием их версий;</t>
  </si>
  <si>
    <t>источник (поставщик) модулей (компонентов) заимствованного ПО</t>
  </si>
  <si>
    <t>Перечень процессов, компонентов инфраструктуры, частей разрабатываемого ПО, зависящих от сторонних поставщиков</t>
  </si>
  <si>
    <t>описание внутренних процессов, зависящих от сторонних поставщиков</t>
  </si>
  <si>
    <t>Проверка кода на предмет внедрения вредоносного программного обеспечения
через цепочки поставок</t>
  </si>
  <si>
    <t>описание компонентов инфраструктуры разработки ПО, зависящих от сторонних поставщиков;</t>
  </si>
  <si>
    <t>описание компонентов, являющихся частью разрабатываемого ПО, которые поставляются или заимствуются от сторонних поставщиков</t>
  </si>
  <si>
    <t xml:space="preserve">Сведения о договорных обязательствах со сторонними поставщиками </t>
  </si>
  <si>
    <t>перечень поставщиков с указанием поставляемых продуктов (услуг);</t>
  </si>
  <si>
    <t>сведения о заключенных договорах со сторонними поставщиками, включающие информацию о поставляемых продуктах (услугах), сроках начала и окончания договоров, иную информацию.</t>
  </si>
  <si>
    <t>Сведения о критичных и вероятных с точки зрения внедрения недекларированных воз
можностей элементах инфраструктуры (компонентах инфраструктуры разработки ПО, зависящих от сторонних поставщиков)</t>
  </si>
  <si>
    <t>перечень элементов инфраструктуры разработчика, воздействие на которые может повлиять на возникновение недекларированных возможностей в ПО</t>
  </si>
  <si>
    <t>информацию о поставщиках продуктов (услуг) для указанных в перечне элементов инфраструктуры разработчика</t>
  </si>
  <si>
    <t>План функционального тестирования</t>
  </si>
  <si>
    <t>обязанности сотрудников и их роли при проведении функционального тестирования;</t>
  </si>
  <si>
    <t>описание тестового стенда (тестовой среды)</t>
  </si>
  <si>
    <t>описание сценариев тестирования для каждой функциональной возможности ПО, включающее формулировку функциональных требований, выполняемые действия по оценке, ожидаемые результа ты тестирования и критерии успешного прохождения проверок;</t>
  </si>
  <si>
    <t>критерии выполнения повторного тестирования</t>
  </si>
  <si>
    <t>критерии завершения и остановки тестирования.</t>
  </si>
  <si>
    <t xml:space="preserve">Журналы функционального тестирования </t>
  </si>
  <si>
    <t>дату и время выполнения тестовых операций (запуск и завершение сценария тестирования)</t>
  </si>
  <si>
    <t>результат выполнения сценария тестирования;</t>
  </si>
  <si>
    <t>изменения тестируемого ПО (состава и содержания модулей ПО, компонентов ПО, функциональных подсистем ПО и т. п.)</t>
  </si>
  <si>
    <t>возникновение любых сбоев и ошибок</t>
  </si>
  <si>
    <t xml:space="preserve">Регламент нефункционального тестирования </t>
  </si>
  <si>
    <t>критерии выбора версий ПО (модулей ПО, компонентов ПО), подлежащих нефункциональному тестированию, и определения периодичности тестирования</t>
  </si>
  <si>
    <t>Нефункциональное тестирование</t>
  </si>
  <si>
    <t>перечень используемых для нефункционального тестирования методов и средств</t>
  </si>
  <si>
    <t>обязанности сотрудников и их роли при проведении нефункционального тестирования</t>
  </si>
  <si>
    <t>описание типовых сценариев тестирования</t>
  </si>
  <si>
    <t>описание возможностей и мотивации потенциального нарушителя в соответствии с результатами моделирования угроз разрабатываемого ПО</t>
  </si>
  <si>
    <t>описание типовых сценариев проведения компьютерных атак для основных сценариев работы ПО (модулей ПО, компонентов ПО).</t>
  </si>
  <si>
    <t>Регламент приемки ПО</t>
  </si>
  <si>
    <t>обязанности сотрудников и их роли при проведении приемки ПО</t>
  </si>
  <si>
    <t>Обеспечение безопасности при выпуске готовой к эксплуатации версии программного обеспечения</t>
  </si>
  <si>
    <t>описание типовых сценариев приемки ПО перед предоставлением его пользователям</t>
  </si>
  <si>
    <t>Регламент обеспечения целостности ПО, передаваемого пользователям</t>
  </si>
  <si>
    <t>перечень мер, реализуемых разработчиком ПО с целью обеспечения возможности проверки целостности ПО пользователями</t>
  </si>
  <si>
    <t>порядок применения мер по обеспечению возможности проверки целостности ПО пользователями</t>
  </si>
  <si>
    <t>порядок информирования пользователей ПО о механизмах проверки целостности ПО</t>
  </si>
  <si>
    <t>Регламент безопасной поставки ПО пользователям</t>
  </si>
  <si>
    <t>обязанности сотрудников и их роли при осуществлении безопасной доставки ПО</t>
  </si>
  <si>
    <t>Безопасная поставка программного обеспечения пользователям</t>
  </si>
  <si>
    <t>процедуры хранения копий версий поставляемого пользователям ПО</t>
  </si>
  <si>
    <t>процедуры снятия копий (тиражирования) поставляемого пользователям ПО</t>
  </si>
  <si>
    <t>процедуры поставки ПО (обновлений ПО, включая обновления безопасности, предназначенных для устранения недостатков, в том числе уязвимостей);</t>
  </si>
  <si>
    <t>процедуры проверки подлинности ПО (обновлений ПО) пользователем.</t>
  </si>
  <si>
    <t>Сведения о версии поставляемого пользователям ПО</t>
  </si>
  <si>
    <t xml:space="preserve">Сведения о месте хранения копий (подлинников, дубликатов) версий поставляемого
пользователям ПО (инсталляционных пакетов, дистрибутивных носителей) </t>
  </si>
  <si>
    <t>Сведения о поставляемой эксплуатационной документации на ПО</t>
  </si>
  <si>
    <t>Регламент технической поддержки</t>
  </si>
  <si>
    <t>обязанности сотрудников и их роли при оказании технической поддержки</t>
  </si>
  <si>
    <t>Обеспечение поддержки программного обеспечения при эксплуатации пользователями</t>
  </si>
  <si>
    <t>описание организации службы технической поддержки: режим работы, сроки оказания услуг по технической поддержке пользователей, иная информация об организации службы технической поддержки</t>
  </si>
  <si>
    <t>используемые инструменты</t>
  </si>
  <si>
    <t>описание процедуры взаимодействия службы технической поддержки с пользователями (способы получения обращений пользователей, процесс обработки поступающих сообщений и др.)</t>
  </si>
  <si>
    <t>описание процедур оповещения пользователей о выпуске обновлений (включая обновления безопасности) и необходимости их установки</t>
  </si>
  <si>
    <t>описание процедур информирования пользователей ПО о выявленных уязвимостях и способах реализации мер по их нейтрализации до разработки обновлений безопасности, устраняющих уязвимость, по установленным каналам взаимодействия</t>
  </si>
  <si>
    <t>информацию об обучении сотрудников службы технической поддержки</t>
  </si>
  <si>
    <t xml:space="preserve">Регламент реагирования на информацию об уязвимостях </t>
  </si>
  <si>
    <t>обязанности сотрудников и их роли при реагировании на информацию об уязвимостях ПО</t>
  </si>
  <si>
    <t>Реагирование на информацию об уязвимостях</t>
  </si>
  <si>
    <t>правила реагирования на информацию об уязвимостях</t>
  </si>
  <si>
    <t>правила оценки актуальности и критичности уязвимости с точки зрения безопасности ПО</t>
  </si>
  <si>
    <t>периодичность проведения поиска известных (подтвержденных) уязвимостей в общедоступных источниках информации об уязвимостях ПО</t>
  </si>
  <si>
    <t>Регламент поиска ошибок и уязвимостей в эксплуатирующемся ПО</t>
  </si>
  <si>
    <t>обязанности сотрудников и их роли при поиске ошибок и уязвимостей в эксплуатирующемся ПО</t>
  </si>
  <si>
    <t>Поиск уязвимостей в программном обеспечении при эксплуатации</t>
  </si>
  <si>
    <t>правила поиска известных (подтвержденных) уязвимостей в общедоступных источниках информации об уязвимостях ПО, его программных компонентов и сред его функционирования</t>
  </si>
  <si>
    <t>состав проводимых проверок и периодичность их проведения на протяжении всего срока действия технической поддержки ПО для каждой версии ПО</t>
  </si>
  <si>
    <t>Регламент вывода ПО из эксплуатации</t>
  </si>
  <si>
    <t>описание условий, при которых ПО (версию ПО) необходимо выводить из эксплуатации</t>
  </si>
  <si>
    <t>Обеспечение безопасности при выводе программного обеспечения из эксплуатации</t>
  </si>
  <si>
    <t>обязанности сотрудников и их роли при осуществлении вывода ПО из эксплуатации ПО</t>
  </si>
  <si>
    <t>порядок оповещения пользователей о планах прекращения технической поддержки ПО (версии ПО)</t>
  </si>
  <si>
    <t>Существует и согласована дорожная карта развития DevSecOps</t>
  </si>
  <si>
    <t>Постоянный пересмотр и актуализация дорожной карты DevSecOps с учетом бизнес-целей организации и внешних факторов</t>
  </si>
  <si>
    <t>P-ROLE-RESP-2-4</t>
  </si>
  <si>
    <t>P-REQ-RD-4</t>
  </si>
  <si>
    <r>
      <t>Харденинг узлов сборки</t>
    </r>
    <r>
      <rPr>
        <sz val="8"/>
        <color theme="1"/>
        <rFont val="Calibri"/>
        <family val="2"/>
        <charset val="204"/>
        <scheme val="minor"/>
      </rPr>
      <t> </t>
    </r>
    <r>
      <rPr>
        <sz val="11"/>
        <color rgb="FF000000"/>
        <rFont val="Calibri"/>
        <family val="2"/>
        <charset val="204"/>
        <scheme val="minor"/>
      </rPr>
      <t xml:space="preserve">, настройка </t>
    </r>
    <r>
      <rPr>
        <sz val="11"/>
        <color theme="1"/>
        <rFont val="Calibri"/>
        <family val="2"/>
        <charset val="204"/>
        <scheme val="minor"/>
      </rPr>
      <t>мониторинга, сетевых доступов к workers и пр.</t>
    </r>
  </si>
  <si>
    <r>
      <t xml:space="preserve">Харденинг </t>
    </r>
    <r>
      <rPr>
        <sz val="11"/>
        <color theme="1"/>
        <rFont val="Calibri"/>
        <family val="2"/>
        <charset val="204"/>
        <scheme val="minor"/>
      </rPr>
      <t>СI\CD</t>
    </r>
    <r>
      <rPr>
        <sz val="11"/>
        <color rgb="FF000000"/>
        <rFont val="Calibri"/>
        <family val="2"/>
        <charset val="204"/>
        <scheme val="minor"/>
      </rPr>
      <t xml:space="preserve">, настройка RBAC, настройка и </t>
    </r>
    <r>
      <rPr>
        <sz val="11"/>
        <color theme="1"/>
        <rFont val="Calibri"/>
        <family val="2"/>
        <charset val="204"/>
        <scheme val="minor"/>
      </rPr>
      <t>анализ логов pipeline и пр.</t>
    </r>
  </si>
  <si>
    <t xml:space="preserve">Формирование Регламента приемки заказной разработки и настройка инструментов анализа SBOM </t>
  </si>
  <si>
    <t>Внедрить инструмент анализа dockerfile'ов</t>
  </si>
  <si>
    <r>
      <t>Разработать план обучения специалистов</t>
    </r>
    <r>
      <rPr>
        <sz val="11"/>
        <color theme="1"/>
        <rFont val="Calibri"/>
        <family val="2"/>
        <charset val="204"/>
        <scheme val="minor"/>
      </rPr>
      <t>, соглсасование плана обучений</t>
    </r>
  </si>
  <si>
    <t>Назначение ответственных за БЗ и регламентация процессов управления БЗ</t>
  </si>
  <si>
    <t>Разработка стандарта</t>
  </si>
  <si>
    <t>Разработка регламента с разграничением ролей</t>
  </si>
  <si>
    <t>T-CODE-IMG-4-2</t>
  </si>
  <si>
    <t>T-ADI-ART-4-2</t>
  </si>
  <si>
    <t>T-ADI-ART-4-3</t>
  </si>
  <si>
    <t>T-ADI-ART-4-4</t>
  </si>
  <si>
    <t>Уровни зрелости. Расположение групп практик</t>
  </si>
  <si>
    <t>Уровни зрелости. Процент выполнения групп практик и соответствие уровням зрелости Кирилламиды</t>
  </si>
  <si>
    <t>% соответствия уровню зрелости по Кирилламиде</t>
  </si>
  <si>
    <t>Уровни Кирилламиды</t>
  </si>
  <si>
    <r>
      <t xml:space="preserve">Согласно методике DAF уровень зрелости присваивается, если выполнено два ОБЯЗАТЕЛЬНЫХ условия: "Выполнено не менее 80% практик уровня Кирилламиды" </t>
    </r>
    <r>
      <rPr>
        <b/>
        <u/>
        <sz val="14"/>
        <color theme="1"/>
        <rFont val="Calibri"/>
        <family val="2"/>
        <charset val="204"/>
        <scheme val="minor"/>
      </rPr>
      <t>И</t>
    </r>
    <r>
      <rPr>
        <sz val="11"/>
        <color theme="1"/>
        <rFont val="Calibri"/>
        <family val="2"/>
        <charset val="204"/>
        <scheme val="minor"/>
      </rPr>
      <t xml:space="preserve"> (!!!) "все предыдущие уровни зрелости выполнены не менее чем на 80%"
</t>
    </r>
    <r>
      <rPr>
        <b/>
        <sz val="11"/>
        <color theme="1"/>
        <rFont val="Calibri"/>
        <family val="2"/>
        <charset val="204"/>
        <scheme val="minor"/>
      </rPr>
      <t xml:space="preserve">Примечание к формулам расчета справа: 
</t>
    </r>
    <r>
      <rPr>
        <sz val="11"/>
        <color theme="1"/>
        <rFont val="Calibri"/>
        <family val="2"/>
        <charset val="204"/>
        <scheme val="minor"/>
      </rPr>
      <t xml:space="preserve">1. Сначала определяем закрыт ли каждый из уровней "Хаос" (уровень 0) </t>
    </r>
    <r>
      <rPr>
        <b/>
        <u/>
        <sz val="16"/>
        <color theme="1"/>
        <rFont val="Calibri"/>
        <family val="2"/>
        <charset val="204"/>
        <scheme val="minor"/>
      </rPr>
      <t>И</t>
    </r>
    <r>
      <rPr>
        <sz val="11"/>
        <color theme="1"/>
        <rFont val="Calibri"/>
        <family val="2"/>
        <charset val="204"/>
        <scheme val="minor"/>
      </rPr>
      <t xml:space="preserve"> "Минимальный" (уровень 1) не менее чем на 80% (ячейка Е56). Если оба закрыты, то присваиваем уровень 1, если нет - уровень 0
2. Затем определяем закрыт ли уровень "Базовый" на 80 и более %. Если да - присваиваем уровень 2, если нет - смотрим значение ячейки Е56
3. Затем определяем закрыт ли уровень "Повышенный" на 80 и более %. Если да - присваиваем уровень 3, если нет - смотрим значение ячейки Е57
4. итд</t>
    </r>
  </si>
  <si>
    <t>Хаос</t>
  </si>
  <si>
    <t>Минимальный</t>
  </si>
  <si>
    <t>Базовый</t>
  </si>
  <si>
    <t>Повышенный</t>
  </si>
  <si>
    <t>Продвинутый</t>
  </si>
  <si>
    <t>Развитый</t>
  </si>
  <si>
    <t>Экспертный</t>
  </si>
  <si>
    <t>Космический</t>
  </si>
  <si>
    <r>
      <t xml:space="preserve">% выполнения </t>
    </r>
    <r>
      <rPr>
        <b/>
        <u/>
        <sz val="14"/>
        <color theme="1"/>
        <rFont val="Calibri"/>
        <family val="2"/>
        <charset val="204"/>
        <scheme val="minor"/>
      </rPr>
      <t>всех практик кажого ПОДдомена</t>
    </r>
    <r>
      <rPr>
        <b/>
        <sz val="14"/>
        <color theme="1"/>
        <rFont val="Calibri"/>
        <family val="2"/>
        <charset val="204"/>
        <scheme val="minor"/>
      </rPr>
      <t xml:space="preserve"> DAF</t>
    </r>
  </si>
  <si>
    <t>Is your full build process formally described?</t>
  </si>
  <si>
    <r>
      <t xml:space="preserve">% выполнения </t>
    </r>
    <r>
      <rPr>
        <b/>
        <u/>
        <sz val="14"/>
        <color theme="1"/>
        <rFont val="Calibri"/>
        <family val="2"/>
        <scheme val="minor"/>
      </rPr>
      <t>всех практик кажого домена</t>
    </r>
    <r>
      <rPr>
        <b/>
        <sz val="14"/>
        <color theme="1"/>
        <rFont val="Calibri"/>
        <family val="2"/>
        <scheme val="minor"/>
      </rPr>
      <t xml:space="preserve"> DAF</t>
    </r>
  </si>
  <si>
    <r>
      <t xml:space="preserve">% выполнения </t>
    </r>
    <r>
      <rPr>
        <b/>
        <u/>
        <sz val="14"/>
        <color theme="1"/>
        <rFont val="Calibri"/>
        <family val="2"/>
        <scheme val="minor"/>
      </rPr>
      <t>всех практик всего</t>
    </r>
    <r>
      <rPr>
        <b/>
        <sz val="14"/>
        <color theme="1"/>
        <rFont val="Calibri"/>
        <family val="2"/>
        <scheme val="minor"/>
      </rPr>
      <t xml:space="preserve"> DAF</t>
    </r>
  </si>
  <si>
    <t xml:space="preserve">Итоговый уровень зрелости Компании (из 7 возможных) по DAF </t>
  </si>
  <si>
    <t>Порог выполнения ("прохождения") уровня каждого уровня DAF</t>
  </si>
  <si>
    <t>При наличии в коде секретов commit'ы  блокируются по договоренности между ИБ и разработчиками</t>
  </si>
  <si>
    <t>Используются инструменты авто-валидации секретов</t>
  </si>
  <si>
    <t>Hardcoded секреты отсутствуют (при этом выполняется поиск секретов различными инструментами и за продолжительное время (например, полгода) не выявлен ни один hardcoded секрет)</t>
  </si>
  <si>
    <t>ПЗ ЦБ</t>
  </si>
  <si>
    <t>7.4.2.1</t>
  </si>
  <si>
    <t>7.4.2.1,
7.4.3.7 Табл. 5 - Анализ кода, компонентов на соответствие ИБ</t>
  </si>
  <si>
    <t>7.4.3.6 Табл. 4 - Проверка соответствия требованиям ИБ стороннего программного обеспечения</t>
  </si>
  <si>
    <t>7.4.3.7 Табл. 5 - Анализ кода, компонентов на соответствие ИБ</t>
  </si>
  <si>
    <t>7.4.3.7 Табл. 5 - Анализ коммерческих и открытых программных модулей на наличие уязвимостей</t>
  </si>
  <si>
    <t>7.4.3.3</t>
  </si>
  <si>
    <t>7.4.3.7 Табл. 5 - Обеспечение контроля целостности всего программного кода и размещение доступных механизмов для контроля в соответствующих средах</t>
  </si>
  <si>
    <t>7.4.3.2</t>
  </si>
  <si>
    <t>7.4.3.2,
7.4.3.3</t>
  </si>
  <si>
    <t>7.4.2.1,
7.4.3.7</t>
  </si>
  <si>
    <t>7.4.3.6 Табл. 4 Проверка соответствия требованиям ИБ стороннего программного обеспечения</t>
  </si>
  <si>
    <t>7.4.3.8 Табл. 6 Проведение тестов по безопасности ОО</t>
  </si>
  <si>
    <t>7.4.2.1,
7.4.3.7 Табл. 5 - Анализ коммерческих и открытых программных модулей на наличие уязвимостей</t>
  </si>
  <si>
    <t>7.4.3.6 Табл. 4 Проверка соответствия требованиям ИБ стороннего программного обеспечения,
7.4.3.7 Табл. 5 - Обеспечение контроля целостности всего программного кода и размещение доступных механизмов для контроля в соответствующих средах</t>
  </si>
  <si>
    <t>7.4.3.7 Табл. 5 - Статический анализ кода на уязвимости ИБ</t>
  </si>
  <si>
    <t>7.4.3.7 Табл. 5 - Статический анализ кода на уязвимости ИБ перед фиксацией изменений в исходном коде</t>
  </si>
  <si>
    <t>7.4.3.7 Табл. 5 - Проведение контролей ИБ</t>
  </si>
  <si>
    <t>7.4.3.8 Табл. 6 - Динамическое тестирование защищенности ОО</t>
  </si>
  <si>
    <t>7.4.3.8 Табл. 6 - Динамическое тестирование защищенности ОО,
7.4.3.8 Табл. 6 - Проведение автоматизированного тестирования безопасности</t>
  </si>
  <si>
    <t>7.4.3.8 Табл. 6 - Динамическое тестирование защищенности ОО,
7.4.3.8 Табл. 6 - Фаззинг-тестирование</t>
  </si>
  <si>
    <t>7.4.2.1,
7.4.3.8 Табл. 6 Определение требований к проведению тестов ИБ и подготовка плана тестирования,
7.4.3.8 Табл. 6 Проведение тестов по безопасности ОО</t>
  </si>
  <si>
    <t>7.4.3.8 Табл. 6 Функциональное тестирование ФБО</t>
  </si>
  <si>
    <t>7.4.2.1,
7.4.3.8 Табл. 6 Определение требований к проведению тестов ИБ и подготовка плана тестирования,
7.4.3.8 Табл. 6 Функциональное тестирование ФБО</t>
  </si>
  <si>
    <t>7.4.3.8 Табл. 6 - Проведение автоматизированного тестирования безопасности</t>
  </si>
  <si>
    <t>7.4.2.1,
7.4.3.3</t>
  </si>
  <si>
    <t>7.4.3.10 Табл. 8 Тестирование на проникновение</t>
  </si>
  <si>
    <t>7.4.2.1,
7.4.3.10 Табл. 8 Тестирование на проникновение</t>
  </si>
  <si>
    <t>7.4.3.10 Табл. 8 Периодический пересмотр, анализ и тестирование кода ОО для выявления ранее не обнаруженных уязвимостей</t>
  </si>
  <si>
    <t>7.4.2.1,
7.4.3.10 Табл. 8 Мониторинг ОО на наличие уязвимостей</t>
  </si>
  <si>
    <t>7.4.3.10 Табл. 8 Мониторинг ОО на наличие уязвимостей</t>
  </si>
  <si>
    <t>7.4.3.10 Табл. 8 Тестирование на проникновение
7.4.3.10 Табл. 8 Мониторинг ОО на наличие уязвимостей</t>
  </si>
  <si>
    <t>7.4.3.4</t>
  </si>
  <si>
    <t>7.4.2.1,
7.4.3.4</t>
  </si>
  <si>
    <t>7.4.3.5 Табл. 3 Анализ рисков нарушения информационной безопасности</t>
  </si>
  <si>
    <t>7.4.3.5 Табл. 3 Определение требований ИБ к ОО</t>
  </si>
  <si>
    <t>7.4.3.5 Табл. 3 Заключение по ИБ</t>
  </si>
  <si>
    <t>7.4.3.5 Табл. 3 Требования ИБ и меры для минимизации рисков,
7.4.3.6 Табл. 4 Уточнение используемого при разработке ОО проектного решения, уточнение проекта архитектуры программы и доработка соответствующих требований по безопасности, предъявляемых к ПО</t>
  </si>
  <si>
    <t>7.4.3.6 Табл. 4 Разработка и выбор архитектурных и проектных решений по информационной безопасности в соответствии с требованиями к ОО</t>
  </si>
  <si>
    <t>7.4.3.6 Табл. 4 Анализ проектных и архитектурных решений на соответствие требованиям ИБ. Контроль реализации требований по ИБ на уровне разрабатываемых решений</t>
  </si>
  <si>
    <t>7.4.3.9 Табл. 7 Проверка соответствия выполнения требований ИБ проектной и эксплуатационной документации</t>
  </si>
  <si>
    <t>7.4.3.8 Табл. 6 Функциональное тестирование  ФБО,
7.4.3.8 Табл. 6 Проведение тестов по безопасности</t>
  </si>
  <si>
    <t>7.4.3.7 Табл. 5 Проведение контролей ИБ,
7.4.3.8 Табл. 6 Проведение контролей ИБ (security controls)</t>
  </si>
  <si>
    <t>7.4.3.5 Табл. 3 Заключение по ИБ,
7.4.3.6 Табл. 4 Анализ проектных и архитектурных решений на соответствие требованиям ИБ. Контроль реализации требований по ИБ на уровне разрабатываемых решений</t>
  </si>
  <si>
    <t>7.4.3.10 Табл. 8 Тестирование безопасности системы управления конфигурациями</t>
  </si>
  <si>
    <t>5.1</t>
  </si>
  <si>
    <t>5.1.1</t>
  </si>
  <si>
    <t>Цели</t>
  </si>
  <si>
    <t>5.1.1.1</t>
  </si>
  <si>
    <t>Обеспечение потребностей в ресурсах, необходимых для реализации процессов разработки безопасного ПО.</t>
  </si>
  <si>
    <t>5.1.1.2</t>
  </si>
  <si>
    <t>Подготовка и планирование внедрения и улучшения процессов разработки безопасного ПО.</t>
  </si>
  <si>
    <t>5.1.1.3</t>
  </si>
  <si>
    <t>Определение области применения процессов разработки безопасного ПО.</t>
  </si>
  <si>
    <t>5.1.2</t>
  </si>
  <si>
    <t>Требования к реализации</t>
  </si>
  <si>
    <t>Выполнять периодический анализ текущего статуса реализации процессов разработки безопасного ПО.</t>
  </si>
  <si>
    <t>Выполнять периодический анализ потребностей в ресурсах, необходимых для реализации процессов разработки безопасного ПО.</t>
  </si>
  <si>
    <t>5.1.2.3</t>
  </si>
  <si>
    <t>Разрабатывать план развития процессов разработки безопасного ПО. Артефакты реализации требований, учитываемые при выполнении требования, представлены в 5.1.3.1, 5.1.3.2.</t>
  </si>
  <si>
    <t>5.1.2.4</t>
  </si>
  <si>
    <t>Разрабатывать план реализации процессов разработки безопасного ПО. Артефакты реализации требований, учитываемые при выполнении требования, представлены в 5.1.3.1, 5.1.3.2.</t>
  </si>
  <si>
    <t>5.1.2.5</t>
  </si>
  <si>
    <t>Определять область применения процессов разработки безопасного ПО.</t>
  </si>
  <si>
    <t>5.1.3</t>
  </si>
  <si>
    <t>Артефакты реализации требований</t>
  </si>
  <si>
    <t>5.1.3.1</t>
  </si>
  <si>
    <t>Результаты анализа текущего статуса реализации процессов разработки безопасного ПО должны содержать следующие сведения:
- перечень процессов разработки безопасного ПО, реализованных и не реализованных разработчиком;
- результаты определения достаточности и соответствия процессов разработки безопасного ПО, реализованных разработчиком, положениям настоящего стандарта и иным стандартам, содержащим требования к разработке безопасного ПО, используемым инструментам и технологиям.</t>
  </si>
  <si>
    <t>5.1.3.2</t>
  </si>
  <si>
    <t>Результаты анализа потребностей в ресурсах, необходимых для реализации процессов разработки безопасного ПО, могут содержать оценочные показатели в материальных и людских ресурсах для каждого реализуемого или планируемого к реализации процесса разработки безопасного ПО.</t>
  </si>
  <si>
    <t>5.1.3.3</t>
  </si>
  <si>
    <t>План развития процессов разработки безопасного ПО должен содержать порядок (очередность) внедрения процессов разработки безопасного ПО с учетом приоритетов разработчика и имеющихся ресурсов, планируемые изменения в организационно-штатной структуре разработчика, планируемые закупки необходимых инструментов, затраты на обучение и др.</t>
  </si>
  <si>
    <t>5.1.3.4</t>
  </si>
  <si>
    <t>План реализации процессов разработки безопасного ПО должен содержать цели, сроки и этапы внедрения процессов разработки безопасного ПО; перечень необходимых ресурсов; информацию об ответственных за внедрение процессов сотрудниках.</t>
  </si>
  <si>
    <t>5.1.3.5</t>
  </si>
  <si>
    <t>Описание области применения процессов разработки безопасного ПО должно содержать состав ПО (версии, модули, компоненты, функциональные подсистемы и т. п.), в отношении которого должны быть реализованы процессы разработки безопасного ПО, с обоснованием выбора указанного состава ПО.</t>
  </si>
  <si>
    <t>5.2</t>
  </si>
  <si>
    <t>5.2.1</t>
  </si>
  <si>
    <t>5.2.1.1</t>
  </si>
  <si>
    <t>Получение актуальной информации о существующих (доступных для анализа) практиках, документах, обучающих курсах и тренингах по разработке безопасного ПО.</t>
  </si>
  <si>
    <t>5.2.1.2</t>
  </si>
  <si>
    <t>Организация обучения сотрудников типовым практикам разработки безопасного ПО с учетом актуальных потребностей.</t>
  </si>
  <si>
    <t>5.2.1.3</t>
  </si>
  <si>
    <t>Создание условий для снижения количества возможных типовых ошибок и уязвимостей в разрабатываемом ПО.</t>
  </si>
  <si>
    <t>5.2.2</t>
  </si>
  <si>
    <t>Проводить анализ существующих (доступных для анализа) практик, документов, обучающих курсов и тренингов по разработке безопасного ПО. Входными данными требования к реализации являются существующие (доступные для анализа) практики, документы, обучающие курсы и тренинги по разработке безопасного ПО.</t>
  </si>
  <si>
    <t>Разрабатывать план обучения с учетом потребностей разработчика в части используемых средств и технологий разработки. Артефакты реализации требований, учитываемые при выполнении требования, представлены в 5.2.3.1.</t>
  </si>
  <si>
    <t>Проводить обучение сотрудников. Артефакты реализации требований, учитываемые при выполнении требования, представлены в 5.2.3.2.</t>
  </si>
  <si>
    <t>Вести учет обучения сотрудников. Артефакты реализации требований, учитываемые при выполнении требования, представлены в 5.2.3.2. 5.2.3.3, 5.2.3.6.</t>
  </si>
  <si>
    <t>Определить критерии пересмотра программ обучения (курсов, тренингов и т. п.).</t>
  </si>
  <si>
    <t>5.2.2.6</t>
  </si>
  <si>
    <t>Повышать осведомленность сотрудников разработчика о возможных типовых угрозах, ошибках и уязвимостях в разрабатываемом ПО, механизмах их недопущения или минимизации вероятности их возникновения, порядке сопровождения ПО и управления жизненным циклом. Артефакты реализации требований, учитываемые при выполнении требования, представлены в 5.2.3.1.</t>
  </si>
  <si>
    <t>5.2.3</t>
  </si>
  <si>
    <t>5.2.3.1</t>
  </si>
  <si>
    <t>Результаты анализа существующих (доступных для анализа) практик, документов, обучающих курсов и тренингов по разработке безопасного ПО с точки зрения их применимости для обучения сотрудников разработчика.</t>
  </si>
  <si>
    <t>5.2.3.2</t>
  </si>
  <si>
    <t>План обучения, включающий:
- список сотрудников, направляемых на обучение;
- сроки прохождения обучения;
- наименование программы (курса, тренинга) обучения;
- ожидаемый результат обучения.</t>
  </si>
  <si>
    <t>5.2.3.3</t>
  </si>
  <si>
    <t>Артефакты реализации требований, подтверждающие прохождение обучения, включают (в зависимости от учебной программы, курса) свидетельства, дипломы, отчеты обучающих платформ и иные документы и материалы, подтверждающие прохождение сотрудником обучения.</t>
  </si>
  <si>
    <t>5.2.3.4</t>
  </si>
  <si>
    <t>Артефакты реализации требований, подтверждающие осуществление учета обучения сотрудников, должны содержать информацию о сотрудниках, прошедших обучение, пройденных программах (курсах) и результатах прохождения обучения.</t>
  </si>
  <si>
    <t>5.2.3.5</t>
  </si>
  <si>
    <t>Критерии необходимости пересмотра программ обучения (курсов, тренингов и т. п.) должны содержать информацию о периодичности пересмотра (уточнения) программ обучения (курсов, тренингов и т. п.) или о событиях, при наступлении которых необходимо изменение программ обучения (курсов, тренингов и т. п.).</t>
  </si>
  <si>
    <t>5.2.3.6</t>
  </si>
  <si>
    <t>Артефакты реализации требований, подтверждающие осуществление повышения осведомленности сотрудников, должны содержать информацию о проведенных мероприятиях по повышению осведомленности сотрудников о возможных типовых угрозах, ошибках и уязвимостях в разрабатываемом ПО, механизмах их недопущения или минимизации вероятности их возникновения, порядке сопровождения ПО и управления жизненным циклом, а также о сотрудниках (подразделениях), для которых проводились мероприятия по повышению осведомленности.</t>
  </si>
  <si>
    <t>5.3</t>
  </si>
  <si>
    <t>5.3.1</t>
  </si>
  <si>
    <t>5.3.1.1</t>
  </si>
  <si>
    <t>Обеспечение безопасности ПО посредством предъявления к нему требований и управления требованиями в процессе изменения (разработки) ПО.</t>
  </si>
  <si>
    <t>Разработать регламент управления требованиями безопасности ПО.</t>
  </si>
  <si>
    <t>Предъявлять к ПО требования безопасности. Артефакты реализации требований, учитываемые при выполнении требования, представлены в 5.3.3.1.</t>
  </si>
  <si>
    <t>Вести учет предъявленных требований безопасности и контроль однозначности трактования и непротиворечивости набора требований безопасности ПО. Артефакты реализации требований, учитываемые при выполнении требования, представлены в 5.3.3.2.</t>
  </si>
  <si>
    <t>Осуществлять пересмотр набора требований безопасности на основе выполнения критериев пересмотра — с установленной периодичностью или при наступлении определенных событий. Артефакты реализации требований, учитываемые при выполнении требования, представлены в 5.3.3.1, 5.3.3.2.</t>
  </si>
  <si>
    <t>5.3.3</t>
  </si>
  <si>
    <t>5.3.3.1</t>
  </si>
  <si>
    <t>Регламент управления требованиями безопасности ПО должен включать следующие положения:
- порядок предъявления требований безопасности ПО;
- порядок предоставления требований безопасности ПО исполнителям;
- порядок отслеживания процесса предоставления, получения и выполнения требований безопасности ПО;
- критерии пересмотра требований безопасности ПО (периодически, при наступлении определенных событий).</t>
  </si>
  <si>
    <t>5.3.3.2</t>
  </si>
  <si>
    <t>Набор требований безопасности ПО должен содержать следующую информацию:
- идентификатор требования безопасности ПО;
- формулировку требования безопасности ПО;
- дату предъявления требований безопасности ПО;
- приоритет/важность требования безопасности ПО;
- предполагаемые сроки реализации;
- сведения о сотрудниках (подразделениях), предъявивших требования;
- сведения о сотрудниках (подразделениях), принявших требования к реализации.</t>
  </si>
  <si>
    <t>5.3.3.3</t>
  </si>
  <si>
    <t>Артефакты реализации требований, подтверждающие осуществление учета предъявленных требований безопасности ПО, должны включать, как минимум, следующую информацию:
- сведения о принятии требований к реализации, подтверждающие однозначность трактования и непротиворечивость набора требований безопасности ПО;
- текущий статус реализации требований;
- сведения об изменениях статуса реализации предъявленных требований безопасности ПО;
- сведения об изменениях предъявленных требований безопасности ПО.</t>
  </si>
  <si>
    <t>5.3.3.4</t>
  </si>
  <si>
    <t>Набор требований безопасности ПО, уточненный по результатам выполнения требований 5.3.2.4, должен содержать информацию об особенностях реализации требований безопасности ПО в процессе разработки ПО, принятых решениях по корректировкам требований безопасности ПО в процессе разработки.</t>
  </si>
  <si>
    <t>5.4</t>
  </si>
  <si>
    <t>5.4.1</t>
  </si>
  <si>
    <t>5.4.1.1</t>
  </si>
  <si>
    <t>Осуществление уникальной идентификации ПО, документации на ПО, других элементов, подлежащих отслеживанию в рамках управления конфигурацией ПО (элементов конфигурации).</t>
  </si>
  <si>
    <t>5.4.1.2</t>
  </si>
  <si>
    <t>Контроль реализации изменений ПО, документации на ПО, других элементов, подлежащих отслеживанию в рамках управления конфигурацией ПО (элементов конфигурации).</t>
  </si>
  <si>
    <t>5.4.2</t>
  </si>
  <si>
    <t>Разработать регламент управления конфигурацией в рамках жизненного цикла ПО.</t>
  </si>
  <si>
    <t>Определить перечень элементов конфигурации, подлежащих отслеживанию в рамках управления конфигурацией ПО.</t>
  </si>
  <si>
    <t>Контролировать реализацию изменений ПО, документации на ПО, других элементов, подлежащих отслеживанию в рамках управления конфигурацией ПО (элементов конфигурации).</t>
  </si>
  <si>
    <t>5.4.3</t>
  </si>
  <si>
    <t>5.4.3.1</t>
  </si>
  <si>
    <t>Регламент управления конфигурацией ПО должен содержать:
- порядок формирования перечня элементов ПО (компонентов, модулей и т. п.), документации на ПО, подлежащих отслеживанию в рамках жизненного цикла ПО;
- порядок идентификации ПО (версий ПО, модулей ПО), документации для отслеживаемых элементов.</t>
  </si>
  <si>
    <t>5.4.3.2</t>
  </si>
  <si>
    <t>Перечень элементов конфигурации, подлежащих отслеживанию в рамках управления конфигурацией ПО.</t>
  </si>
  <si>
    <t>5.4.3.3</t>
  </si>
  <si>
    <t>Артефакты реализации требований, подтверждающие реализацию управления изменениями ПО, документации на ПО в рамках управления конфигурацией ПО, должны отображать факты изменения ПО (модулей ПО), документации на ПО.</t>
  </si>
  <si>
    <t>5.5</t>
  </si>
  <si>
    <t>5.5.1</t>
  </si>
  <si>
    <t>5.5.1.1</t>
  </si>
  <si>
    <t>Обеспечение управления недостатками ПО.</t>
  </si>
  <si>
    <t>5.5.1.2</t>
  </si>
  <si>
    <t>Обеспечение управления запросами на изменение ПО. Примечание — Управление недостатками и запросами на изменение ПО способствует систематическому устранению ошибок программирования, отклонений от заданных требований и корректировке требований в необходимых случаях путем осуществления запросов на изменение ПО — предложений о добавлении, модификации или удалении каких-либо элементов (модулей, компонентов, функциональных возможностей) ПО.</t>
  </si>
  <si>
    <t>5.5.2</t>
  </si>
  <si>
    <t>Разработать регламент управления недостатками ПО.</t>
  </si>
  <si>
    <t>Разработать регламент управления запросами на изменение ПО.</t>
  </si>
  <si>
    <t>Контролировать реализацию изменений, связанных с недостатками ПО.</t>
  </si>
  <si>
    <t>5.5.2.4</t>
  </si>
  <si>
    <t>Контролировать реализацию запросов на изменение в рамках жизненного цикла ПО.</t>
  </si>
  <si>
    <t>Использовать средства автоматизации для управления недостатками и запросами на изменение разрабатываемого ПО.</t>
  </si>
  <si>
    <t>5.5.3</t>
  </si>
  <si>
    <t>5.5.3.1</t>
  </si>
  <si>
    <t>Регламент управления недостатками ПО должен содержать:
- порядок идентификации недостатков ПО;
- порядок управления недостатками ПО, включающий сведения о действиях, выполняемых при выявлении, устранении, тестировании, принятии решения об окончании работы с недостатком (закрытии недостатка).</t>
  </si>
  <si>
    <t>5.5.3.2</t>
  </si>
  <si>
    <t>Регламент управления запросами на изменение ПО должен содержать:
- порядок идентификации запросов на изменение ПО;
- порядок управления запросами на изменение ПО, включающий сведения о действиях, выполняемых при осуществлении запроса на изменение, тестировании, принятии решения о закрытии запроса на изменение.</t>
  </si>
  <si>
    <t>5.5.3.3</t>
  </si>
  <si>
    <t>Артефакты реализации требований, подтверждающие реализацию управления недостатками ПО, должны содержать зафиксированные факты изменений, связанных с недостатками, включающие следующую информацию:
- уникальный идентификатор недостатка ПО;
- описание недостатка ПО;
- версию ПО (модуля ПО, компонента ПО), к которому относится недостаток ПО;
- приоритет выполнения действий с недостатком ПО;
- текущий статус обработки изменений, связанных с недостатками ПО.</t>
  </si>
  <si>
    <t>5.5.3.4</t>
  </si>
  <si>
    <t>Артефакты реализации требований, подтверждающие реализации управления запросами на изменение ПО, должны содержать следующую информацию:
- уникальный идентификатор запроса на изменение ПО;
- краткую характеристику запроса на изменение ПО;
- версию ПО (модуля ПО, компонента ПО), к которому относится запрос на изменение;
- приоритет выполнения действий с запросом на изменение ПО;
- текущий статус обработки запроса на изменение ПО.</t>
  </si>
  <si>
    <t>5.6</t>
  </si>
  <si>
    <t>5.6.1</t>
  </si>
  <si>
    <t>5.6.1.1</t>
  </si>
  <si>
    <t>Создание условий для снижения количества возможных недостатков при разработке архитектуры ПО.</t>
  </si>
  <si>
    <t>5.6.1.2</t>
  </si>
  <si>
    <t>Уточнение архитектуры ПО в процессе разработки кода.</t>
  </si>
  <si>
    <t>5.6.2</t>
  </si>
  <si>
    <t>Определить требования безопасности к принципам проектирования архитектуры ПО, направленным на снижение количества возможных недостатков в разрабатываемом ПО. Артефакты реализации требований, учитываемые при выполнении требования, представлены в 5.3.3.2.</t>
  </si>
  <si>
    <t>Выполнить первичное проектирование архитектуры ПО. Артефакты реализации требований, учитываемые при выполнении требования, представлены в 5.3.3.1, 5.6.3.1.</t>
  </si>
  <si>
    <t>Установить критерии необходимости уточнения архитектуры ПО. Артефакты реализации требований, учитываемые при выполнении требования, представлены в 5.6.3.2.</t>
  </si>
  <si>
    <t>Выполнять уточнение архитектуры ПО в процессе разработки кода и его изменений с установленной периодичностью или при наступлении определенных событий. Артефакты реализации требований, учитываемые при выполнении требования, представлены в 5.6.3.2, 5.6.3.3.</t>
  </si>
  <si>
    <t>5.6.3</t>
  </si>
  <si>
    <t>5.6.3.1</t>
  </si>
  <si>
    <t>Требования к принципам проектирования архитектуры ПО должны содержать информацию, позволяющую на начальном этапе проектирования ПО получить представление о принятых подходах и принципах проектирования архитектуры ПО (например, инкапсуляция, уникальность, разделение задач, применение заимствованных компонентов и т. п.), в том числе с точки зрения безопасности («нулевое доверие», «протоколирование событий», «резервное копирование», «формирование перечня недопустимых событий», «приоритетное использование языков с безопасной моделью памяти» и т. п.).</t>
  </si>
  <si>
    <t>5.6.3.2</t>
  </si>
  <si>
    <t>Описание архитектуры ПО должно включать, как минимум, следующую информацию:
- назначение ПО и сценарии его использования;
- описание среды функционирования;
- ограничения и указания по применению;
- проект ПО на уровне подсистем (модулей), включающий описание их назначения, структуры, особенностей реализации, применяемых языков программирования, взаимодействия друг с другом и другим ПО с указанием соответствующих интерфейсов, сетевых портов, протоколов.</t>
  </si>
  <si>
    <t>5.6.3.3</t>
  </si>
  <si>
    <t>Критерии необходимости уточнения архитектуры ПО должны содержать информацию о периодичности пересмотра (уточнения) архитектуры ПО в процессе разработки ПО или о событиях, при наступлении которых необходимо уточнять архитектуры ПО.</t>
  </si>
  <si>
    <t>5.6.3.4</t>
  </si>
  <si>
    <t>Архитектура ПО, уточненная по результатам выполнения требований 5.6.2.4, должна содержать информацию об особенностях реализации ПО в процессе разработки ПО, принятых решениях по корректировкам архитектурных решений в процессе разработки, в том числе связанных с безопасностью, и причинах, их вызвавших.</t>
  </si>
  <si>
    <t>5.7</t>
  </si>
  <si>
    <t>5.7.1</t>
  </si>
  <si>
    <t>5.7.1.1</t>
  </si>
  <si>
    <t>Создание условий для снижения количества недостатков, связанных с особенностями реализации архитектуры ПО и логики его функционирования, выработка мер по нейтрализации угроз безопасности, связанных с особенностями реализации архитектуры ПО.</t>
  </si>
  <si>
    <t>5.7.1.2</t>
  </si>
  <si>
    <t>Уточнение модели угроз и описания поверхности атаки по результатам разработки кода и его изменений.</t>
  </si>
  <si>
    <t>5.7.2</t>
  </si>
  <si>
    <t>Выполнить первичное моделирование угроз для ПО (разработать модель угроз ПО); для выявленных угроз безопасности информации составить перечень мер по их нейтрализации (снижению вероятности возникновения). Артефакты реализации требований, учитываемые при выполнении требования, представлены в 5.6.3.2.</t>
  </si>
  <si>
    <t>Выполнить первичное описание поверхности атаки. Артефакты реализации требований, учитываемые при выполнении требования, представлены в 5.6.3.2.</t>
  </si>
  <si>
    <t>Сформировать перечень целей (функциональных подсистем, модулей (компонентов) ПО и их интерфейсов) для проведения дальнейших исследований безопасности ПО (например, фаззинг-тестирования) с учетом архитектуры ПО, результатов моделирования угроз и выполнения анализа поверхности атаки. Артефакты реализации требований, учитываемые при выполнении требования, представлены в 5.6.3.2.</t>
  </si>
  <si>
    <t>Выполнять уточнение модели угроз ПО для изменяемого в ходе разработки ПО кода с установленной периодичностью или при наступлении определенных событий. Артефакты реализации требований, учитываемые при выполнении требования, представлены в 5.7.3.1, 5.7.3.3, 5.7.3.4.</t>
  </si>
  <si>
    <t>Выполнять уточнение описания поверхности атаки для изменяемого в ходе разработки ПО кода с установленной периодичностью или при наступлении определенных событий. Артефакты реализации требований, учитываемые при выполнении требования, представлены в 5.7.3.1, 5.7.3.3, 5.7.3.4.</t>
  </si>
  <si>
    <t>При уточнении описания поверхности атаки выполнять анализ поверхности атаки методом идентификации интерфейсов ПО. Артефакты реализации требований, учитываемые при выполнении требования, представлены в 5.7.3.1, 5.7.3.3, 5.7.3.4.</t>
  </si>
  <si>
    <t>Уточнять перечень целей (функциональных подсистем, модулей (компонентов) ПО и их интерфейсов) для проведения дальнейших исследований безопасности ПО (например, фаззинг-тестирования) с учетом уточненной архитектуры ПО, результатов моделирования угроз и выполнения анализа поверхности атаки для разработанного кода ПО. Артефакты реализации требований, учитываемые при выполнении требования, представлены в 5.7.3.1, 5.7.3.3, 5.7.3.4.</t>
  </si>
  <si>
    <t>5.7.3</t>
  </si>
  <si>
    <t>5.7.3.1</t>
  </si>
  <si>
    <t>Модель угроз должна включать совокупность угроз безопасности, актуальных для разрабатываемого ПО. Каждая угроза безопасности представляется в виде совокупности свойств (характеристик), включающей, как минимум, краткое описание угрозы, предполагаемый объект воздействия и возможные последствия реализации угрозы. Примечание — При составлении перечня угроз безопасности и их описания рекомендуется учитывать положения ГОСТ Р 58412, а также угрозы безопасности информации Банка данных угроз безопасности информации ФСТЭК России, других источников (например, методологии STRIDE, Open Web Application Security Project (OWASP), DREAD и пр.). В модели угроз рекомендуется указывать использованную при моделировании методологию, в том числе в случае ее собственной разработки.</t>
  </si>
  <si>
    <t>5.7.3.2</t>
  </si>
  <si>
    <t>Перечень мер по нейтрализации (снижению вероятности возникновения) угроз безопасности информации содержит перечень необходимых действий (доработок ПО, иных мер). Перечень мер по нейтрализации (снижению вероятности возникновения) угроз безопасности информации должен быть приоритизирован с точки зрения критичности возможного ущерба от реализации угроз безопасности информации.</t>
  </si>
  <si>
    <t>5.7.3.3</t>
  </si>
  <si>
    <t>Описание поверхности атаки должно включать совокупность потенциальных областей воздействия на информационную (автоматизированную) систему с использованием разрабатываемого ПО, которые могут быть использованы нарушителем для проведения компьютерной атаки. Описание поверхности атаки может быть частью модели угроз.</t>
  </si>
  <si>
    <t>5.7.3.4</t>
  </si>
  <si>
    <t>Перечень целей должен включать список функциональных подсистем, модулей (компонентов) ПО и их интерфейсов, составляющих поверхность атаки, подлежащих дополнительному анализу с точки зрения безопасности.</t>
  </si>
  <si>
    <t>5.7.3.5</t>
  </si>
  <si>
    <t>Модель угроз, уточненная по результатам выполнения требований 5.7.2.4, должна дополнительно (в случае применимости) содержать угрозы безопасности ПО, актуальные для выполненных изменений.</t>
  </si>
  <si>
    <t>5.7.3.6</t>
  </si>
  <si>
    <t>Описание поверхности атаки, уточненное по результатам выполнения требований 5.7.2.5, должно включать перечень функциональных подсистем, модулей (компонентов) ПО и их интерфейсов, составляющих поверхность атаки, актуальных для разработанного кода ПО.</t>
  </si>
  <si>
    <t>5.7.3.7</t>
  </si>
  <si>
    <t>Перечень целей, уточненный по результатам выполнения требований 5.7.2.7, для проведения дальнейших исследований безопасности ПО должен содержать описание функциональных подсистем, модулей (компонентов) ПО, их интерфейсов, для которых предполагаются дальнейшие исследования в части безопасности при реализации других процессов разработки безопасного ПО.</t>
  </si>
  <si>
    <t>5.8</t>
  </si>
  <si>
    <t>5.8.1</t>
  </si>
  <si>
    <t>5.8.1.1</t>
  </si>
  <si>
    <t>Обеспечение эффективной и единообразной организации оформления и использования исходного кода в соответствии с предъявляемыми к ПО требованиями.</t>
  </si>
  <si>
    <t>5.8.2</t>
  </si>
  <si>
    <t>Учитывать при разработке регламента оформления исходного кода и безопасного кодирования примеры опасных и безопасных конструкций для используемых в ПО языков программирования.</t>
  </si>
  <si>
    <t>Учитывать при разработке регламента оформления исходного кода и безопасного кодирования общепринятые стандарты и рекомендации разработчиков (экспертов, специалистов) для соответствующих языков программирования.</t>
  </si>
  <si>
    <t>При разработке ПО рекомендуется использовать программные средства автоматической проверки правил кодирования.</t>
  </si>
  <si>
    <t>5.8.3</t>
  </si>
  <si>
    <t>5.8.3.1</t>
  </si>
  <si>
    <t>Регламент оформления исходного кода и безопасного кодирования должен содержать:
- информацию о способах оформления исходного кода (например, способы выбора наименований переменных, функций, классов и т. п.; стиль отступов при оформлении логических блоков; способы ограничения логических блоков; правила использования пробелов при оформлении логических и арифметических выражений; стиль комментариев и правила документирования кода; ограничения [например, размер строк кода по горизонтали, строк в модуле и т. п.]);
- перечень запрещенных способов кодирования, конструкций и т. п. (например, указание паролей в исходном коде ПО в явном виде, использование «магических чисел» и т. п.);
- примеры опасных и безопасных конструкций для используемых языков программирования;
- область применения правил кодирования;
- порядок проверки выполнения правил кодирования для вносимых изменений в исходный код ПО;
- рекомендации разработчиков языков программирования по использованию стандартов кодирования (языков программирования, в том числе собственной разработки), принятые разработчиком ПО.</t>
  </si>
  <si>
    <t>5.9</t>
  </si>
  <si>
    <t>5.9.1</t>
  </si>
  <si>
    <t>5.9.1.1</t>
  </si>
  <si>
    <t>Обеспечение соответствия исходного кода ПО предъявляемым к нему требованиям.</t>
  </si>
  <si>
    <t>5.9.2</t>
  </si>
  <si>
    <t>Разработать регламент проведения экспертизы исходного кода ПО.</t>
  </si>
  <si>
    <t>5.9.2.2</t>
  </si>
  <si>
    <t>Проводить экспертизу определенных областей кода ПО (в первую очередь для модулей (компонентов) ПО, составляющих поверхность атаки) в соответствии с регламентом проведения экспертизы исходного кода ПО. Артефакты реализации требований, учитываемые при выполнении требования, представлены в 5.9.3.1.</t>
  </si>
  <si>
    <t>Проводить экспертизу кода рекомендуется с использованием программных средств, автоматизирующих проведение экспертизы и интегрированных с системой контроля версий разрабатываемого ПО.</t>
  </si>
  <si>
    <t>5.9.3</t>
  </si>
  <si>
    <t>5.9.3.1</t>
  </si>
  <si>
    <t>Регламент проведения экспертизы исходного кода ПО должен содержать следующие сведения:
- обязанности сотрудников и их роли при проведении экспертизы исходного кода ПО;
- базовые требования к экспертизе (количество участников; области кода, подлежащего экспертизе; используемые инструменты и т. д.);
- описание основных проверок (например, сценариев, шаблонов, чек-листов) проведения экспертизы исходного кода ПО.</t>
  </si>
  <si>
    <t>5.9.3.2</t>
  </si>
  <si>
    <t>Результаты экспертизы кода должны содержать следующие сведения:
- информацию о проанализированных модулях (компонентах) ПО;
- перечень необходимых изменений;
- вопросы к частям кода, экспертиза которых затруднена и требует дополнительных разъяснений;
- предложения по улучшению.</t>
  </si>
  <si>
    <t>5.10</t>
  </si>
  <si>
    <t>Статический анализ исходного кода</t>
  </si>
  <si>
    <t>5.10.1</t>
  </si>
  <si>
    <t>5.10.1.1</t>
  </si>
  <si>
    <t>Предотвращение внесения потенциально опасных конструкций и ошибок в ПО, а также использования опасных конструкций и уязвимостей из заимствованного кода.</t>
  </si>
  <si>
    <t>5.10.2</t>
  </si>
  <si>
    <t>Разработать регламент проведения статического анализа исходного кода ПО. Артефакты реализации требований, учитываемые при выполнении требования, представлены в 5.6.3.2.</t>
  </si>
  <si>
    <t>Определить инструменты статического анализа для каждого используемого в ПО языка программирования. Артефакты реализации требований, учитываемые при выполнении требования, представлены в 5.6.3.2, 5.10.3.1.</t>
  </si>
  <si>
    <t>Определить конфигурацию и параметры настройки инструментов статического анализа. Артефакты реализации требований, учитываемые при выполнении требования, представлены в 5.10.3.1, 5.10.3.2.</t>
  </si>
  <si>
    <t>Проводить статический анализ с использованием инструментов статического анализа с регистрацией всех предупреждений о потенциальных ошибках, полученных по результатам работы инструментов статического анализа. Артефакты реализации требований, учитываемые при выполнении требования, представлены в 5.10.3.1, 5.10.3.2, 5.10.3.3.</t>
  </si>
  <si>
    <t>5.10.2.5</t>
  </si>
  <si>
    <t>Осуществлять пересмотр конфигурации и параметры настройки инструментов статического анализа при выполнении установленных событий (изменениях в правилах сборки, применяемых статических анализаторах, получении информации об уязвимостях и т. п.). Артефакты реализации требований, учитываемые при выполнении требования, представлены в 5.10.3.1, 5.10.3.2, 5.10.3.3.</t>
  </si>
  <si>
    <t>5.10.2.6</t>
  </si>
  <si>
    <t>Осуществлять повторный статический анализ ПО после устранения ранее выявленных ошибок и уязвимостей; внесения изменений в ходе разработки в исходные тексты ПО; изменения используемых версий компиляторов, сред выполнения (для компилируемого в промежуточное представление или интерпретируемого кода), обновлений используемых инструментов статического анализа. Артефакты реализации требований, учитываемые при выполнении требования, представлены в 5.10.3.1, 5.10.3.2.</t>
  </si>
  <si>
    <t>5.10.3</t>
  </si>
  <si>
    <t>5.10.3.1</t>
  </si>
  <si>
    <t>Регламент проведения статического анализа исходного кода ПО должен содержать следующие сведения:
- обязанности сотрудников и их роли при проведении статического анализа;
- критерии выбора инструментов статического анализа;
- критерии выбора ПО (модулей ПО, компонентов ПО, функциональных подсистем ПО), подлежащих проведению статического анализа;
- правила обработки срабатываний средств статического анализа;
- типы и критичность ошибок (уязвимостей), выявляемых статическим анализатором, подлежащих устранению, и приоритеты устранения ошибок (уязвимостей);
- периодичность проведения статического анализа или события, при наступлении которых необходимо выполнять повторный статический анализ;
- критерии пересмотра конфигурации и параметров настройки инструментов статического анализа.</t>
  </si>
  <si>
    <t>5.10.3.2</t>
  </si>
  <si>
    <t>Перечень инструментов статического анализа должен включать наименования инструментов статического анализа, их версии и информацию о соответствии используемым языкам программирования.</t>
  </si>
  <si>
    <t>5.10.3.3</t>
  </si>
  <si>
    <t>Конфигурации и параметры настройки инструментов статического анализа должны обеспечивать выполнение требований регламента проведения статического анализа в части выявления типов и критичности ошибок (уязвимостей), периодичности проведения статического анализа или событий, при наступлении которых необходимо выполнять повторный статический анализ.</t>
  </si>
  <si>
    <t>5.10.3.4</t>
  </si>
  <si>
    <t>Отчеты по результатам проведения статического анализа должны включать:
- срабатывания инструментов статического анализа;
- результаты анализа (разметки) выявленных ошибок (срабатываний статического анализатора).</t>
  </si>
  <si>
    <t>5.10.3.5</t>
  </si>
  <si>
    <t>Конфигурации и параметры настройки инструментов статического анализа, уточненные по результатам выполнения требований 5.10.2.5, должны обеспечивать выполнение требований регламента проведения статического анализа в части выполнения критериев их пересмотра.</t>
  </si>
  <si>
    <t>5.11</t>
  </si>
  <si>
    <t>5.11.1</t>
  </si>
  <si>
    <t>5.11.1.1</t>
  </si>
  <si>
    <t>Обнаружение недостатков и уязвимостей в коде ПО в процессе его выполнения.</t>
  </si>
  <si>
    <t>5.11.2</t>
  </si>
  <si>
    <t>Разработать регламент проведения динамического анализа кода ПО. Артефакты реализации требований, учитываемые при выполнении требования, представлены в 5.6.3.2, 5.7.3.1, 5.7.3.3.</t>
  </si>
  <si>
    <t>Определить инструменты динамического анализа и фаззинг-тестирования, порядок их применения. Артефакты реализации требований, учитываемые при выполнении требования, представлены в 5.6.3.2, 5.7.3.1, 5.7.3.3, 5.7.3.4, 5.11.3.1.</t>
  </si>
  <si>
    <t>Определить перечень модулей (компонентов) ПО, которые необходимо подвергнуть динамическому анализу, включая фаззинг-тестирование. Артефакты реализации требований, учитываемые при выполнении требования, представлены в 5.6.3.2, 5.7.3.1, 5.7.3.3, 5.7.3.4, 5.11.3.1, 5.11.3.2.</t>
  </si>
  <si>
    <t>Определить сценарии проведения тестирования для каждого исследуемого модуля (компонента) ПО средствами динамического анализа, включая инструменты проведения фаззинг-тестирования. Артефакты реализации требований, учитываемые при выполнении требования, представлены в 5.6.3.2, 5.7.3.1, 5.7.3.3, 5.7.3.4, 5.11.3.1, 5.11.3.2, 5.11.3.3.</t>
  </si>
  <si>
    <t>Проводить динамический анализ с использованием инструментов динамического анализа. Артефакты реализации требований, учитываемые при выполнении требования, представлены в 5.6.3.2, 5.11.3.1, 5.11.3.2, 5.11.3.3, 5.11.3.4.</t>
  </si>
  <si>
    <t>5.11.2.6</t>
  </si>
  <si>
    <t>Проводить повторный динамический анализ модулей (компонентов) ПО с целью контроля устранения ошибок. Артефакты реализации требований, учитываемые при выполнении требования, представлены в 5.6.3.2, 5.11.3.1, 5.11.3.2, 5.11.3.3, 5.11.3.4.</t>
  </si>
  <si>
    <t>Проводить фаззинг-тестирование. Артефакты реализации требований, учитываемые при выполнении требования, представлены в 5.6.3.2, 5.11.3.1, 5.11.3.2, 5.11.3.3, 5.11.3.4.</t>
  </si>
  <si>
    <t>При проведении фаззинг-тестирования использовать тестовые коллекции входных данных, подлежащие дальнейшим мутациям, для каждого из подвергаемых фаззинг-тестированию модуля (компонента) ПО (при использовании инструментов выполнения фаззинг-тестирования, использующих коллекции входных данных), вызывающие использование различных функциональных возможностей тестируемого модуля (компонента) ПО. Артефакты реализации требований, учитываемые при выполнении требования, представлены в 5.6.3.2, 5.7.3.1, 5.7.3.3, 5.7.3.4, 5.11.3.1, 5.11.3.2, 5.11.3.3, 5.11.3.4.</t>
  </si>
  <si>
    <t>5.11.2.9</t>
  </si>
  <si>
    <t>Устранять выявленные в процессе динамического анализа, включая фаззинг-тестирование, ошибки в соответствии с принятыми процедурами устранения найденных средствами динамического анализа ошибок. Артефакты реализации требований, учитываемые при выполнении требования, представлены в 5.11.3.1, 5.11.3.5, 5.11.3.6.</t>
  </si>
  <si>
    <t>5.11.3</t>
  </si>
  <si>
    <t>5.11.3.1</t>
  </si>
  <si>
    <t>Регламент проведения динамического анализа кода ПО должен содержать следующие сведения:
- обязанности сотрудников и их роли при проведении динамического анализа и фаззинг-тестирования;
- критерии выбора инструментов динамического анализа, включая инструменты проведения фаззинг-тестирования;
- критерии выбора методов и способов динамического анализа;
- критерии выбора модулей (компонентов) ПО, которые необходимо подвергнуть динамическому анализу, включая фаззинг-тестирование;
- правила обработки срабатываний средств динамического анализа, требующих обработки (аварийная остановка, зависание и т. п.);
- процедуры устранения найденных средствами динамического анализа ошибок;
- периодичность проведения динамического анализа или события, при наступлении которых необходимо выполнять повторный динамический анализ (критерии проведения повторного динамического анализа);
- периодичность проведения фаззинг-тестирования и критерии его завершения.</t>
  </si>
  <si>
    <t>5.11.3.2</t>
  </si>
  <si>
    <t>Перечень инструментов динамического анализа, включая инструменты проведения фаззинг-тестирования, должен включать:
- наименования инструментов динамического анализа, их версии и их соответствие исследуемым модулям (компонентам) ПО;
- параметры эксплуатации инструментов динамического анализа (для платформ, языков программирования и т. п.).</t>
  </si>
  <si>
    <t>5.11.3.3</t>
  </si>
  <si>
    <t>Перечень модулей (компонентов) ПО, которые необходимо подвергнуть динамическому анализу, включая фаззинг-тестирование, отвечающий требованиям регламента проведения динамического анализа, должен включать:
- наименование модуля (компонента) ПО;
- идентификатор модуля (комponentа) ПО.</t>
  </si>
  <si>
    <t>5.11.3.4</t>
  </si>
  <si>
    <t>Сценарии проведения тестирования для каждого исследуемого модуля (компонента) ПО средствами динамического анализа, включая инструменты проведения фаззинг-тестирования, обеспечивающие выполнение требований регламента проведения динамического анализа, должны включать:
- идентификатор модуля (компонента) ПО;
- наименование используемого инструмента;
- параметры настройки инструмента;
- критерии запуска и остановки тестирования.</t>
  </si>
  <si>
    <t>5.11.3.5</t>
  </si>
  <si>
    <t>Отчеты по результатам проведения динамического анализа должны включать:
- срабатывания инструментов динамического анализа;
- результаты анализа (обработки) выявленных ошибок (срабатываний динамического анализатора) для определенных регламентом типов ошибок, требующих обработки (аварийная остановка, зависание и т. п.).</t>
  </si>
  <si>
    <t>5.11.3.6</t>
  </si>
  <si>
    <t>Отчеты по результатам проведения фаззинг-тестирования должны включать:
- сведения о результатах работы инструментов фаззинг-тестирования (длительность проведения фаззинг-тестирования, количество аварийных завершений работы ПО, количество найденных путей выполнения и др.);
- результаты анализа (обработки) аварийных завершений работы ПО, выявленных при проведении фаззинг-тестирования.</t>
  </si>
  <si>
    <t>5.12</t>
  </si>
  <si>
    <t>5.12.1</t>
  </si>
  <si>
    <t>5.12.1.1</t>
  </si>
  <si>
    <t>Обеспечение безопасности при сборке ПО, недопущение привнесения в код ошибок, обусловленных небезопасными преобразованиями кода.</t>
  </si>
  <si>
    <t>5.12.2</t>
  </si>
  <si>
    <t>Разработать регламент использования системы безопасной сборки ПО.</t>
  </si>
  <si>
    <t>Для разрабатываемого ПО должна быть зафиксирована информация о системе сборки ПО и сборочной среде. Артефакты реализации требований, учитываемые при выполнении требования, представлены в 5.12.3.1.</t>
  </si>
  <si>
    <t>Обеспечивать выполнение рекомендаций производителя по безопасному использованию инструмента из состава системы сборки ПО (при их наличии).</t>
  </si>
  <si>
    <t>5.12.3</t>
  </si>
  <si>
    <t>5.12.3.1</t>
  </si>
  <si>
    <t>Регламент использования системы безопасной сборки ПО должен содержать, как минимум, следующие сведения:
- обязанности сотрудников и их роли при выполнении сборки ПО;
- критерии выбора инструментов сборки ПО;
- критерии приемки результатов сборки;
- порядок регистрации событий, генерируемых инструментами сборки ПО.</t>
  </si>
  <si>
    <t>5.12.3.2</t>
  </si>
  <si>
    <t>Информация о сборочной среде должна содержать:
- описание особенностей функционирования сборочной среды;
- перечень программных инструментов, применяемых в системе сборки ПО, их версий и конфигураций.</t>
  </si>
  <si>
    <t>5.12.3.3</t>
  </si>
  <si>
    <t>Артефакты реализации требований, подтверждающие соответствие инструмента из состава системы сборки ПО рекомендациям производителя по безопасному использованию, должны содержать перечень выполненных рекомендаций производителя инструмента сборки ПО с указанием конкретных параметров настроек и конфигураций.</t>
  </si>
  <si>
    <t>5.13</t>
  </si>
  <si>
    <t>5.13.1</t>
  </si>
  <si>
    <t>5.13.1.1</t>
  </si>
  <si>
    <t>Обеспечение безопасности при сборке ПО, недопущение привнесения в результаты сборки ПО уязвимостей и ошибок со стороны сборочной среды.</t>
  </si>
  <si>
    <t>Разработать регламент обеспечения безопасности сборочной среды.</t>
  </si>
  <si>
    <t>Зафиксировать описание ожидаемых результатов сборки ПО, прав доступа к среде сборки ПО и хранилищу результатов сборки ПО и ролей пользователей, участвующих в процессе сборки ПО.</t>
  </si>
  <si>
    <t>Разработать схему сборочной среды. Артефакты реализации требований, учитываемые при выполнении требования, представлены в 5.13.3.2.</t>
  </si>
  <si>
    <t>Обеспечивать регистрацию всех выполняемых действий при сборке ПО в журналах аудита; журналы аудита должны храниться способом, обеспечивающим их целостность; сроки хранения журналов аудита должны быть зафиксированы в регламенте обеспечения безопасности сборочной среды. Артефакты реализации требований, учитываемые при выполнении требования, представлены в 5.13.3.1, 5.13.3.2.</t>
  </si>
  <si>
    <t>Обеспечивать хранение результатов сборки ПО в выделенном хранилище — хранилище результатов сборки ПО. Артефакты реализации требований, учитываемые при выполнении требования, представлены в 5.13.3.1, 5.13.3.2.</t>
  </si>
  <si>
    <t>Обеспечивать повторяемость сборки ПО (если применимо).</t>
  </si>
  <si>
    <t>Обеспечивать управление доступом к среде сборки ПО и хранилищу результатов сборки ПО на основе ролей пользователей.</t>
  </si>
  <si>
    <t>Обеспечивать защиту каналов связи с внешними источниками данных для обеспечения конфиденциальности информации, обрабатываемой в сборочной среде.</t>
  </si>
  <si>
    <t>5.13.3</t>
  </si>
  <si>
    <t>5.13.3.1</t>
  </si>
  <si>
    <t>Регламент обеспечения безопасности сборочной среды должен содержать, как минимум, следующие сведения:
- обязанности сотрудников и их роли при проведении сборок ПО;
- порядок регистрации событий безопасности при реализации сборок ПО в журналах аудита;
- сроки хранения журналов аудита;
- описание мер безопасности, необходимых для реализации в сборочной среде.</t>
  </si>
  <si>
    <t>5.13.3.2</t>
  </si>
  <si>
    <t>Информация о безопасности сборочной среды должна содержать:
- описание ожидаемых результатов сборки ПО;
- описание прав доступа к сборочной среде и хранилищу результатов сборки ПО, а также ролей пользователей, участвующих в процессе сборки ПО.</t>
  </si>
  <si>
    <t>5.13.3.3</t>
  </si>
  <si>
    <t>Схематическое изображение сборочной среды должно содержать:
- элементы сборочной среды (серверы, узлы, виртуальные узлы, элементы среды контейнеризации и т. п.);
- связи между элементами сборочной среды, позволяющие отследить порядок (очередность) выполнения сборочных действий;
- компоненты сборочной среды, реализующие отдельные функции, в том числе меры безопасности (средства защиты информации, инструменты статического анализа и др.).</t>
  </si>
  <si>
    <t>5.13.3.4</t>
  </si>
  <si>
    <t>Журналы аудита процессов сборки ПО должны содержать следующую информацию:
- дату и время начала и завершения сборки ПО;
- информацию о версии собираемого ПО (модуля ПО, компонента ПО);
- информацию об используемой конфигурации сборки ПО;
- информацию о шагах сборки ПО;
- информацию о событиях безопасности в соответствии с регламентом обеспечения безопасности сборочной среды.</t>
  </si>
  <si>
    <t>5.13.3.5</t>
  </si>
  <si>
    <t>В качестве артефакта реализации требований, подтверждающих хранение результатов сборки ПО в выделенном хранилище, может использоваться журнал аудита сборки ПО, в котором указано место сохранения собранного модуля (компонента) ПО, результаты контрольного суммирования файлов, скачанных из хранилища результатов сборки ПО, и последующего сравнения их с контрольными суммами, указанными в журнале аудита сборки ПО или в графическом интерфейсе системы хранения результатов сборки ПО.</t>
  </si>
  <si>
    <t>5.13.3.6</t>
  </si>
  <si>
    <t>В качестве артефактов реализации требований, подтверждающих повторяемость сборки ПО, могут использоваться журналы аудита выполненных сборок, сравненные друг с другом; результаты контрольного суммирования файлов, полученных при разных запусках сборки, и последующего их сравнения (по контрольным суммам, по бинарному представлению, по наименованию и размеру и др.).</t>
  </si>
  <si>
    <t>5.14</t>
  </si>
  <si>
    <t>5.14.1</t>
  </si>
  <si>
    <t>5.14.1.1</t>
  </si>
  <si>
    <t>Обеспечение управления доступом к исходному коду и его целостности.</t>
  </si>
  <si>
    <t>5.14.2</t>
  </si>
  <si>
    <t>Разработать регламент доступа к исходному коду ПО и обеспечения его целостности. Примечание — При разработке и реализации регламента доступа к исходному коду ПО рекомендуется руководствоваться принципами минимизации привилегий и разделения полномочий.</t>
  </si>
  <si>
    <t>Осуществлять управление доступом к исходному коду ПО на основе выбранной модели управления доступом. Артефакты реализации требований, учитываемые при выполнении требования, представлены в 5.14.3.1.</t>
  </si>
  <si>
    <t>Осуществлять контроль целостности собственного исходного кода. Артефакты реализации требований, учитываемые при выполнении требования, представлены в 5.14.3.1, 5.14.3.2.</t>
  </si>
  <si>
    <t>5.14.3</t>
  </si>
  <si>
    <t>5.14.3.1</t>
  </si>
  <si>
    <t>Регламент доступа к исходному коду ПО и обеспечения его целостности должен содержать следующие сведения:
- обязанности сотрудников, их права и роли при разработке ПО;
- правила хранения исходного кода ПО, включая правила резервного копирования исходного кода ПО;
- правила внесения изменений (модификации, добавления, удаления) в исходный код ПО;
- критерии выбора способов и инструментов контроля целостности ПО;
- критерии выбора модулей (компонентов) ПО, подлежащих контролю целостности;
- описание процедуры контроля целостности исходного кода ПО.</t>
  </si>
  <si>
    <t>5.14.3.2</t>
  </si>
  <si>
    <t>Описание модели управления доступом к исходному коду ПО должно включать:
- перечень сотрудников, их права и обязанности при разработке ПО;
- описание выбранной модели управления доступом и используемых инструментов управления доступом.</t>
  </si>
  <si>
    <t>5.14.3.3</t>
  </si>
  <si>
    <t>Результаты выполнения контроля целостности собственного исходного кода должны обеспечивать соответствие требованиям регламента доступа к исходному коду ПО и обеспечения его целостности и позволять сделать однозначный вывод о целостности собственного исходного кода.</t>
  </si>
  <si>
    <t>5.15</t>
  </si>
  <si>
    <t>5.15.1</t>
  </si>
  <si>
    <t>5.15.1.1</t>
  </si>
  <si>
    <t>Обеспечение безопасного использования секретов.</t>
  </si>
  <si>
    <t>5.15.2</t>
  </si>
  <si>
    <t>Разрабатывать регламент использования секретов. Артефакты реализации требований, учитываемые при выполнении требования, представлены в 5.6.3.1, 5.7.3.1, 5.7.3.3.</t>
  </si>
  <si>
    <t>Использовать секреты. Артефакты реализации требований, учитываемые при выполнении требования, представлены в 5.15.3.1.</t>
  </si>
  <si>
    <t>Проверять код и конфигурационные файлы ПО на предмет включения секретов для вносимых изменений в ПО.</t>
  </si>
  <si>
    <t>Для хранения, управления и предоставления секретов использовать систему управления секретами.</t>
  </si>
  <si>
    <t>5.15.3</t>
  </si>
  <si>
    <t>5.15.3.1</t>
  </si>
  <si>
    <t>Регламент использования секретов может содержать следующие сведения:
- обязанности сотрудников и их роли при использовании секретов;
- основные принципы использования секретов;
- зоны ответственности подразделений и сотрудников в части использования секретов;
- порядок предоставления доступа к секретам;
- типы секретов, сроки их эксплуатации, действия при компрометации;
- порядок формирования и хранения секретов;
- порядок ротации секретов;
- требования к системы хранения секретов.</t>
  </si>
  <si>
    <t>5.15.3.2</t>
  </si>
  <si>
    <t>Описание реализации процедуры использования секретов может включать следующие сведения:
- порядок подписи исполняемого кода ПО (например, с использованием цифровых сертификатов);
- порядок подписи исходного кода (например, с использованием цифровых сертификатов).</t>
  </si>
  <si>
    <t>5.16</t>
  </si>
  <si>
    <t>Использование инструментов композиционного анализа</t>
  </si>
  <si>
    <t>5.16.1</t>
  </si>
  <si>
    <t>5.16.1.1</t>
  </si>
  <si>
    <t>Создание условий для снижения рисков наследования уязвимостей и недекларированных возможностей при использовании заимствованного кода в коде ПО разработчика.</t>
  </si>
  <si>
    <t>5.16.2</t>
  </si>
  <si>
    <t>Разработать регламент композиционного анализа. Артефакты реализации требований, учитываемые при выполнении требования, представлены в 5.6.3.1, 5.7.3.1, 5.7.3.3.</t>
  </si>
  <si>
    <t>Формировать перечень зависимостей ПО. Артефакты реализации требований, учитываемые при выполнении требования, представлены в 5.6.3.1, 5.7.3.1, 5.7.3.3, 5.16.3.1.</t>
  </si>
  <si>
    <t>Контролировать и актуализировать перечень зависимостей ПО в соответствии с регламентом композиционного анализа на предмет наличия известных уязвимостей. Артефакты реализации требований, учитываемые при выполнении требования, представлены в 5.6.3.1, 5.7.3.1, 5.7.3.3, 5.16.3.1, 5.16.3.2.</t>
  </si>
  <si>
    <t>Осуществлять анализ заимствованных компонентов, составляющих поверхность атаки, на предмет наличия известных уязвимостей при сборке (непосредственно перед сборкой) ПО (модулей ПО, компонентов ПО). Артефакты реализации требований, учитываемые при выполнении требования, представлены в 5.6.3.1, 5.7.3.1, 5.7.3.3, 5.16.3.1, 5.16.3.2.</t>
  </si>
  <si>
    <t>Применять корректирующие воздействия по результатам анализа заимствованных компонентов на предмет наличия известных уязвимостей. Артефакты реализации требований, учитываемые при выполнении требования, представлены в 5.16.3.1, 5.16.3.2, 5.16.3.3, 5.16.3.4, 5.16.3.5.</t>
  </si>
  <si>
    <t>5.16.3</t>
  </si>
  <si>
    <t>5.16.3.1</t>
  </si>
  <si>
    <t>Регламент композиционного анализа должен содержать следующие сведения:
- обязанности сотрудников и их роли при проведении композиционного анализа;
- правила отслеживания уязвимостей для заимствованных компонентов, участвующих в сборке ПО;
- правила проведения анализа заимствованных компонентов на предмет наличия известных уязвимостей;
- правила принятия компенсирующих и защитных мер по противодействию выявленным угрозам безопасности в цепочке поставки сторонних компонентов;
- периодичность проведения композиционного анализа в соответствии с установленными практиками сборки ПО.</t>
  </si>
  <si>
    <t>5.16.3.2</t>
  </si>
  <si>
    <t>Перечень зависимостей ПО должен включать следующие сведения:
- перечень модулей (компонентов) заимствованного ПО с указанием их версий;
- источник (поставщик) модулей (компонентов) заимствованного ПО.</t>
  </si>
  <si>
    <t>5.16.3.3</t>
  </si>
  <si>
    <t>Результаты контроля актуальности перечня зависимостей ПО должны включать следующие сведения:
- описание процедуры контроля перечня зависимостей ПО и его актуализации;
- описание инструментов контроля актуальности перечня зависимостей ПО;
- журналы регистрации событий, связанных с контролем актуальности перечня зависимостей ПО, а также связанных с обновлениями модулей (компонентов) заимствованного ПО, участвующих в сборке ПО.</t>
  </si>
  <si>
    <t>5.16.3.4</t>
  </si>
  <si>
    <t>Результаты анализа заимствованных компонентов должны содержать следующие сведения:
- сведения о наличии/отсутствии известных уязвимостей в заимствованных компонентах;
- сведения о критичности выявленных уязвимостей в заимствованных компонентах.</t>
  </si>
  <si>
    <t>5.16.3.5</t>
  </si>
  <si>
    <t>Результаты применения корректирующих воздействий по устранению уязвимостей в зависимостях ПО могут содержать:
а) для ПО с закрытыми исходными текстами (проприетарного ПО):
1) результаты анализа применимости и реализуемости уязвимости,
2) результаты обращения к поставщику (разработчику) уязвимых модулей (компонентов) ПО по поводу их обновления,
3) результаты обновления зависимых компонентов ПО по мере поступления обновлений от поставщика (разработчика);
б) для ПО с открытыми исходными текстами:
1) результаты анализа применимости и реализуемости уязвимости,
2) результаты попыток обновления зависимых компонентов, в случае невозможности обновления путем обновления версии — применения собственного механизма исправления.</t>
  </si>
  <si>
    <t>5.17</t>
  </si>
  <si>
    <t>Проверка кода на предмет внедрения вредоносного программного обеспечения через цепочки поставок</t>
  </si>
  <si>
    <t>5.17.1</t>
  </si>
  <si>
    <t>5.17.1.1</t>
  </si>
  <si>
    <t>Создание условий для снижения рисков внедрения вредоносного ПО посредством воздействий на ПО или механизмы его доставки до получения ПО конечными пользователями и недопущение компрометации данных (информации) или информационной системы, использующей такое ПО.</t>
  </si>
  <si>
    <t>5.17.2</t>
  </si>
  <si>
    <t>5.17.2.1</t>
  </si>
  <si>
    <t>Осуществлять контроль зависящих от сторонних поставщиков элементов разработки (процессов; компонентов инфраструктуры разработки ПО, зависящих от сторонних поставщиков; компонентов, являющихся частью разрабатываемого ПО, которые поставляются или заимствуются от сторонних поставщиков). Артефакты реализации требований, учитываемые при выполнении требования, представлены в 5.6.3.1, 5.12.3.2, 5.16.3.2.</t>
  </si>
  <si>
    <t>Осуществлять контроль договорных обязательств со сторонними поставщиками. Артефакты реализации требований, учитываемые при выполнении требования, представлены в 5.17.3.1.</t>
  </si>
  <si>
    <t>Осуществлять выявление элементов инфраструктуры разработчика, воздействие на которые может повлиять на возникновение недекларированных возможностей в ПО. Артефакты реализации требований, учитываемые при выполнении требования, представлены в 5.6.3.1, 5.7.3.1, 5.7.3.3, 5.17.3.1.</t>
  </si>
  <si>
    <t>Осуществлять контроль использования предсобранного поставщиком ПО (кода, для которого отсутствуют исходные тексты). Артефакты реализации требований, учитываемые при выполнении требования, представлены в 5.6.3.1.</t>
  </si>
  <si>
    <t>Осуществлять анализ кода ПО, полученного через цепочки поставок, на предмет внедрения вредоносного программного обеспечения. Артефакты реализации требований, учитываемые при выполнении требования, представлены в 5.17.3.1, 5.17.3.3.</t>
  </si>
  <si>
    <t>5.17.3</t>
  </si>
  <si>
    <t>5.17.3.1</t>
  </si>
  <si>
    <t>Перечень процессов, компонентов инфраструктуры, частей разрабатываемого ПО, зависящих от сторонних поставщиков, должен содержать следующие сведения:
- описание внутренних процессов, зависящих от сторонних поставщиков;
- описание компонентов инфраструктуры разработки ПО, зависящих от сторонних поставщиков;
- описание компонентов, являющихся частью разрабатываемого ПО, которые поставляются или заимствуются от сторонних поставщиков.</t>
  </si>
  <si>
    <t>5.17.3.2</t>
  </si>
  <si>
    <t>Сведения о договорных обязательствах со сторонними поставщиками могут включать следующую информацию:
- перечень поставщиков с указанием поставляемых продуктов (услуг);
- сведения о заключенных договорах со сторонними поставщиками, включающие информацию о поставляемых продуктах (услугах), сроках начала и окончания договоров, иную информацию.</t>
  </si>
  <si>
    <t>5.17.3.3</t>
  </si>
  <si>
    <t>Сведения о критичных и вероятных с точки зрения внедрения недекларированных возможностей элементах инфраструктуры (компонентах инфраструктуры разработки ПО, зависящих от сторонних поставщиков) должны содержать следующую информацию:
- перечень элементов инфраструктуры разработчика, воздействие на которые может повлиять на возникновение недекларированных возможностей в ПО;
- информацию о поставщиках продуктов (услуг) для указанных в перечне элементов инфраструктуры разработчика.</t>
  </si>
  <si>
    <t>5.17.3.4</t>
  </si>
  <si>
    <t>Результаты контроля использования предсобранного поставщиком ПО должны содержать информацию, позволяющую определить наличие предсобранных поставщиком ПО компонентов и осуществить их идентификацию (по свойствам файлов, контрольным суммам файлов и т. п.).</t>
  </si>
  <si>
    <t>5.17.3.5</t>
  </si>
  <si>
    <t>Результаты анализа кода ПО, полученного через цепочки поставок, на предмет внедрения вредоносного программного обеспечения должны содержать, как минимум, отчеты сканирования средств антивирусной защиты.</t>
  </si>
  <si>
    <t>5.18</t>
  </si>
  <si>
    <t>5.18.1</t>
  </si>
  <si>
    <t>5.18.1.1</t>
  </si>
  <si>
    <t>Контроль полноты реализованных функциональных возможностей, обнаружение и исправление ошибок с использованием технологий функционального тестирования.</t>
  </si>
  <si>
    <t>5.18.2</t>
  </si>
  <si>
    <t>Разработать план функционального тестирования. Артефакты реализации требований, учитываемые при выполнении требования, представлены в 5.3.3.2, 5.6.3.1, 5.7.3.1, 5.7.3.3.</t>
  </si>
  <si>
    <t>Проводить функциональное тестирование, по результатам тестирования разрабатывать отчеты о выполненном функциональном тестировании. Артефакты реализации требований, учитываемые при выполнении требования, представлены в 5.18.3.1.</t>
  </si>
  <si>
    <t>При проведении функционального тестирования выполнять тестирование на уровне модулей (компонентов), подсистем, всего ПО в целом. Артефакты реализации требований, учитываемые при выполнении требования, представлены в 5.18.3.1.</t>
  </si>
  <si>
    <t>Регистрировать ход проведения тестирования. Артефакты реализации требований, учитываемые при выполнении требования, представлены в 5.18.3.1.</t>
  </si>
  <si>
    <t>5.18.2.5</t>
  </si>
  <si>
    <t>Организовывать процесс исправления выявленных в ходе тестирования ошибок с использованием системы управления ошибками. Артефакты реализации требований, учитываемые при выполнении требования, представлены в 5.18.3.2, 5.18.3.3.</t>
  </si>
  <si>
    <t>5.18.3</t>
  </si>
  <si>
    <t>5.18.3.1</t>
  </si>
  <si>
    <t>План функционального тестирования должен содержать следующие сведения:
- обязанности сотрудников и их роли при проведении функционального тестирования;
- описание тестового стенда (тестовой среды);
- описание сценариев тестирования для каждой функциональной возможности ПО, включающее формулировку функциональных требований, выполняемые действия по оценке, ожидаемые результаты тестирования и критерии успешного прохождения проверок;
- критерии выполнения повторного тестирования;
- критерии завершения и остановки тестирования.</t>
  </si>
  <si>
    <t>5.18.3.2</t>
  </si>
  <si>
    <t>Отчет по результатам функционального тестирования должен содержать, как минимум, следующую информацию:
- описание тестируемого ПО (версии ПО/модулей (компонентов) ПО, номера (идентификаторы) сборок ПО/модулей (компонентов) ПО, системные требования к тестируемому ПО) и его среды функционирования для каждого выполненного сценария тестирования;
- перечень выполненных сценариев тестирования и последовательность их выполнения;
- перечень выполненных действий и ограничений (описание отдельных аспектов, которые не проверялись);
- описание полученных результатов, перечень обнаруженных и исправленных ошибок;
- выводы по результатам тестирования.</t>
  </si>
  <si>
    <t>В отчетах по результатам функционального тестирования должна содержаться информация, позволяющая идентифицировать выполненные функциональные тесты ПО на уровне модулей (компонентов), подсистем, всего ПО в целом.</t>
  </si>
  <si>
    <t>5.18.3.3</t>
  </si>
  <si>
    <t>Журналы функционального тестирования должны содержать, как минимум, следующую регистрационную информацию:
- дату и время выполнения тестовых операций (запуск и завершение сценария тестирования);
- результат выполнения сценария тестирования;
- изменения тестируемого ПО (состава и содержания модулей ПО, компонентов ПО, функциональных подсистем ПО и т. п.);
- возникновение любых сбоев и ошибок.</t>
  </si>
  <si>
    <t>5.18.3.4</t>
  </si>
  <si>
    <t>Сведения системы управления ошибками должны содержать, как минимум, регистрационную информацию о выявленных ошибках:
- дату и время тестирования, при котором была выявлена ошибка;
- тестовый сценарий;
- идентификационную информацию о модуле (компоненте) ПО, в котором выявлена ошибка;
- категорию ошибки;
- принятое решение;
- информацию о подтверждении факта наличия ошибки от разработчика;
- информацию об исправлении ошибки.</t>
  </si>
  <si>
    <t>5.19</t>
  </si>
  <si>
    <t>5.19.1</t>
  </si>
  <si>
    <t>5.19.1.1</t>
  </si>
  <si>
    <t>Подтверждение того, что поверхность атаки, модель угроз и архитектура ПО содержат необходимую информацию.</t>
  </si>
  <si>
    <t>5.19.1.2</t>
  </si>
  <si>
    <t>Обнаружение недостатков программы путем выполнения нефункциональных тестов, в том числе имитирующих действия потенциального нарушителя.</t>
  </si>
  <si>
    <t>5.19.2</t>
  </si>
  <si>
    <t>5.19.2.1</t>
  </si>
  <si>
    <t>Проводить нефункциональное тестирование в отношении ПО (модулей ПО, компонентов ПО) в объемах, определяемых разработчиком.</t>
  </si>
  <si>
    <t>Разработать регламент нефункционального тестирования. Артефакты реализации требований, учитываемые при выполнении требования, представлены в 5.6.3.1, 5.7.3.1, 5.7.3.3.</t>
  </si>
  <si>
    <t>5.19.2.3</t>
  </si>
  <si>
    <t>Проводить нефункциональное тестирование с целью выявления локальных и сетевых интерфейсов взаимодействия с ПО (модулями ПО, компонентами ПО) пользователя и взаимодействий модулей (компонентов) ПО между собой, средой функционирования и внешними объектами. Артефакты реализации требований, учитываемые при выполнении требования, представлены в 5.6.3.1, 5.7.3.1, 5.7.3.3, 5.19.3.1.</t>
  </si>
  <si>
    <t>Осуществлять выполнение нефункциональных тестов, в том числе имитирующих действия потенциального нарушителя. Артефакты реализации требований, учитываемемые при выполнении требования, представлены в 5.6.3.1, 5.7.3.1, 5.7.3.3, 5.19.3.1.</t>
  </si>
  <si>
    <t>Осуществлять корректировку описания поверхности атаки, модели угроз и архитектуры ПО по результатам выполнения нефункционального тестирования. Артефакты реализации требований, учитываемые при выполнении требования, представлены в 5.6.3.1, 5.7.3.1, 5.7.3.3, 5.19.3.2, 5.19.3.3.</t>
  </si>
  <si>
    <t>5.19.3</t>
  </si>
  <si>
    <t>5.19.3.1</t>
  </si>
  <si>
    <t>Регламент нефункционального тестирования должен содержать следующие сведения:
- критерии выбора версий ПО (модулей ПО, компонентов ПО), подлежащих нефункциональному тестированию, и определения периодичности тестирования;
- перечень используемых для нефункционального тестирования методов и средств;
- обязанности сотрудников и их роли при проведении нефункционального тестирования;
- описание типовых сценариев тестирования;
- описание возможностей и мотивации потенциального нарушителя в соответствии с результатами моделирования угроз разрабатываемого ПО;
- описание типовых сценариев проведения компьютерных атак для основных сценариев работы ПО (модулей ПО, компонентов ПО).</t>
  </si>
  <si>
    <t>5.19.3.2</t>
  </si>
  <si>
    <t>Отчет по результатам нефункционального тестирования должен содержать следующую информацию:
- краткое описание тестируемого ПО и его инфраструктуры развертывания;
- описание выполненных сценариев тестирования и последовательности их выполнения;
- набор целей (модулей ПО, компонентов ПО) тестирования;
- перечень выполненных действий и ограничений (описание отдельных аспектов, которые не проверялись);
- результаты нефункционального тестирования (снимки экрана (скриншоты), рабочие файлы инструментов нефункционального тестирования и т. п.);
- выводы, включающие следующую информацию: найденные недостатки (уязвимости) программ, средства и методы их выявления, результаты оценки опасности уязвимостей, описание возможных последствий эксплуатации уязвимостей, рекомендации по устранению найденных уязвимостей.</t>
  </si>
  <si>
    <t>5.19.3.3</t>
  </si>
  <si>
    <t>Результаты сравнения архитектуры ПО, модели угроз и описания поверхности атаки с полученными фактическими результатами, перечень необходимых изменений в указанных артефактах реализации требований (при необходимости).</t>
  </si>
  <si>
    <t>5.20</t>
  </si>
  <si>
    <t>5.20.1</t>
  </si>
  <si>
    <t>5.20.1.1</t>
  </si>
  <si>
    <t>Организация приемки ПО с целью недопущения недостатков кода ПО перед его предоставлением пользователям.</t>
  </si>
  <si>
    <t>5.20.2</t>
  </si>
  <si>
    <t>Разработать регламент приемки ПО.</t>
  </si>
  <si>
    <t>Осуществлять анализ степени влияния на безопасность ПО неустраненных ошибок. Информация о неустраненных ошибках выпускаемого ПО должна быть зафиксирована (например, в системе управления изменениями, системе отслеживания ошибок и т. п.). Артефакты реализации требований, учитываемые при выполнении требования, представлены в 5.9.3.2, 5.20.3.1, 5.10.3.4, 5.11.3.5, 5.16.3.5, 5.18.3.2.</t>
  </si>
  <si>
    <t>Разработать регламент обеспечения целостности ПО, передаваемого пользователям.</t>
  </si>
  <si>
    <t>Обеспечивать возможность проверки пользователями целостности ПО.</t>
  </si>
  <si>
    <t>5.20.3</t>
  </si>
  <si>
    <t>5.20.3.1</t>
  </si>
  <si>
    <t>Регламент приемки ПО должен содержать следующие сведения:
- обязанности сотрудников и их роли при проведении приемки ПО;
- описание типовых сценариев приемки ПО перед предоставлением его пользователям.</t>
  </si>
  <si>
    <t>5.20.3.2</t>
  </si>
  <si>
    <t>Результаты анализа влияния на безопасность ПО неустраненных ошибок должны включать следующие сведения:
- перечень выявленных несоответствий;
- принятые решения по устранению несоответствий;
- принятые решения по результатам анализа о влиянии на безопасность ПО неустраненных ошибок.</t>
  </si>
  <si>
    <t>5.20.3.3</t>
  </si>
  <si>
    <t>Регламент обеспечения целостности ПО, передаваемого пользователям, должен содержать:
- перечень мер, реализуемых разработчиком ПО с целью обеспечения возможности проверки целостности ПО пользователями;
- порядок применения мер по обеспечению возможности проверки целостности ПО пользователями;
- порядок информирования пользователей ПО о механизмах проверки целостности ПО.</t>
  </si>
  <si>
    <t>5.20.3.4</t>
  </si>
  <si>
    <t>Результаты проверки выполнения мер по обеспечению целостности ПО.</t>
  </si>
  <si>
    <t>5.21</t>
  </si>
  <si>
    <t>5.21.1</t>
  </si>
  <si>
    <t>5.21.1.1</t>
  </si>
  <si>
    <t>Обеспечение защиты ПО, в том числе документации ПО, от угроз, возникающих в процессе передачи ПО пользователю.</t>
  </si>
  <si>
    <t>5.21.2</t>
  </si>
  <si>
    <t>Разработать регламент безопасной поставки ПО пользователям.</t>
  </si>
  <si>
    <t>Фиксировать версии поставляемого пользователям ПО и соответствующей поставляемой документации. Артефакты реализации требований, учитываемые при выполнении требования, представлены в 5.21.3.1.</t>
  </si>
  <si>
    <t>Организовать хранение копий версий поставляемого пользователям ПО и соответствующей поставляемой документации. Артефакты реализации требований, учитываемемые при выполнении требования, представлены в 5.21.3.1.</t>
  </si>
  <si>
    <t>Поставлять ПО вместе с эксплуатационной документацией, содержащей, как минимум, описание штатного функционирования ПО, параметров настроек (конфигураций) ПО и среды функционирования, действий по установке и настройке средства, как с точки зрения штатного функционирования, так и с точки зрения обеспечения безопасности. Артефакты реализации требований, учитываемые при выполнении требования, представлены в 5.21.3.1.</t>
  </si>
  <si>
    <t>5.21.3</t>
  </si>
  <si>
    <t>5.21.3.1</t>
  </si>
  <si>
    <t>Регламент безопасной поставки ПО пользователям должен содержать следующие сведения:
- обязанности сотрудников и их роли при осуществлении безопасной доставки ПО;
- процедуры хранения копий версий поставляемого пользователям ПО;
- процедуры снятия копий (тиражирования) поставляемого пользователям ПО;
- процедуры поставки ПО (обновлений ПО, включая обновления безопасности, предназначенных для устранения недостатков, в том числе уязвимостей);
- процедуры проверки подлинности ПО (обновлений ПО) пользователем.</t>
  </si>
  <si>
    <t>5.21.3.2</t>
  </si>
  <si>
    <t>Сведения о версии поставляемого пользователям ПО должны быть зафиксированы в поставляемой документации (в электронном виде или на физическом носителе).</t>
  </si>
  <si>
    <t>5.21.3.3</t>
  </si>
  <si>
    <t>Сведения о месте хранения копий (подлинников, дубликатов) версий поставляемого пользователям ПО (инсталляционных пакетов, дистрибутивных носителей) должны быть зафиксированы в документации (в электронном виде или на физическом носителе), например в регламенте безопасной поставки ПО.</t>
  </si>
  <si>
    <t>5.21.3.4</t>
  </si>
  <si>
    <t>Сведения о поставляемой эксплуатационной документации на ПО должны быть зафиксированы (в электронном виде или на физическом носителе), например в регламенте безопасной поставки ПО, в паспорте (формуляре) ПО.</t>
  </si>
  <si>
    <t>5.22</t>
  </si>
  <si>
    <t>5.22.1</t>
  </si>
  <si>
    <t>5.22.1.1</t>
  </si>
  <si>
    <t>Обеспечение технической поддержки ПО при его эксплуатации с целью устранения выявляемых в ходе использования и обновления ПО недостатков.</t>
  </si>
  <si>
    <t>5.22.2</t>
  </si>
  <si>
    <t>Разработать регламент технической поддержки.</t>
  </si>
  <si>
    <t>Организовать работу службы технической поддержки. Артефакты реализации требований, учитываемые при выполнении требования, представлены в 5.22.3.1.</t>
  </si>
  <si>
    <t>Разработать процедуру оповещения пользователей о выпуске обновлений (включая обновления безопасности) и необходимости их установки. Артефакты реализации требований, учитываемые при выполнении требования, представлены в 5.22.3.1.</t>
  </si>
  <si>
    <t>Организовывать обучение специалистов службы технической поддержки работе с поставляемым ПО, особенностям его установки и функционирования, ограничениям и указаниям по эксплуатации. Артефакты реализации требований, учитываемые при выполнении требования, представлены в 5.22.3.1.</t>
  </si>
  <si>
    <t>Разработать процедуру информирования пользователей ПО о выявленных уязвимостях и способах реализации мер по их нейтрализации до разработки обновлений безопасности, устраняющих уязвимость, по установленным каналам взаимодействия. Артефакты реализации требований, учитываемые при выполнении требования, представлены в 5.22.3.1.</t>
  </si>
  <si>
    <t>5.22.3</t>
  </si>
  <si>
    <t>5.22.3.1</t>
  </si>
  <si>
    <t>Регламент технической поддержки должен содержать следующие сведения:
- обязанности сотрудников и их роли при оказании технической поддержки;
- описание организации службы технической поддержки: режим работы, сроки оказания услуг по технической поддержке пользователей, иная информация об организации службы технической поддержки;
- используемые инструменты;
- описание процедуры взаимодействия службы технической поддержки с пользователями (способы получения обращений пользователей, процесс обработки поступающих сообщений и др.);
- описание процедур оповещения пользователей о выпуске обновлений (включая обновления безопасности) и необходимости их установки;
- описание процедур информирования пользователей ПО о выявленных уязвимостях и способах реализации мер по их нейтрализации до разработки обновлений безопасности, устраняющих уязвимость, по установленным каналам взаимодействия;
- информацию об обучении сотрудников службы технической поддержки.</t>
  </si>
  <si>
    <t>5.22.3.2</t>
  </si>
  <si>
    <t>Артефактами реализации требований, подтверждающими наличие технической поддержки, могут являться записи о наличии должностей сотрудников технической поддержки в штатном расписании организации, документированные факты оказания конкретных услуг по технической поддержке пользователей, иные факты и документированные материалы.</t>
  </si>
  <si>
    <t>5.22.3.3</t>
  </si>
  <si>
    <t>Артефакты реализации требований, подтверждающие наличие внедренных процессов оповещения пользователей, должны содержать информацию об используемых каналах взаимодействия с пользователями при выпуске обновлений (включая обновления безопасности) и необходимости их установки.</t>
  </si>
  <si>
    <t>5.22.3.4</t>
  </si>
  <si>
    <t>Артефакты реализации требований, подтверждающие наличие процессов обучения специалистов службы технической поддержки, могут содержать информацию о пройденных семинарах, вебинарах, курсах или иную информацию, подтверждающую умения и знания специалистов службы технической поддержки, необходимые для работы с поставляемым ПО, его особенностям установки и функционирования, ограничениями и указаниями по эксплуатации.</t>
  </si>
  <si>
    <t>5.22.3.5</t>
  </si>
  <si>
    <t>Артефакты реализации требований, подтверждающие наличие процессов информирования пользователей ПО о выявленных уязвимостях, должны содержать информацию об используемых каналах взаимодействия с пользователями и способах реализации мер по их нейтрализации до разработки обновлений безопасности, устраняющих уязвимость.</t>
  </si>
  <si>
    <t>5.23</t>
  </si>
  <si>
    <t>5.23.1</t>
  </si>
  <si>
    <t>5.23.1.1</t>
  </si>
  <si>
    <t>Обеспечение выявления и устранения уязвимостей при эксплуатации ПО.</t>
  </si>
  <si>
    <t>5.23.2</t>
  </si>
  <si>
    <t>Разработать регламент реагирования на информацию об уязвимостях. Артефакты реализации требований, учитываемые при выполнении требования, представлены в 5.6.3.1, 5.7.3.1, 5.7.3.3.</t>
  </si>
  <si>
    <t>Осуществлять обработку поступающих запросов от пользователей (через службу технической поддержки, по иным каналам взаимодействия) с последующим анализом ошибок функционирования на предмет наличия уязвимостей (в случае получения таких запросов). Артефакты реализации требований, учитываемые при выполнении требования, представлены в 5.23.3.1.</t>
  </si>
  <si>
    <t>При обработке поступающих запросов и при последующем анализе использовать средства автоматизации (например, систему управления изменениями, систему отслеживания ошибок, систему управления задачами и т. п.).</t>
  </si>
  <si>
    <t>Осуществлять анализ информации о найденных уязвимостях в ПО на предмет подтверждения наличия/отсутствия уязвимостей и принимать решение о необходимости их устранения по результатам оценки. Артефакты реализации требований, учитываемые при выполнении требования, представлены в 5.23.3.2.</t>
  </si>
  <si>
    <t>Осуществлять оценку актуальности и критичности уязвимости с точки зрения безопасности ПО (в случае получения информации об уязвимости ПО из внешнего источника) и принимать решение о необходимости ее устранения по результатам оценки. Артефакты реализации требований, учитываемые при выполнении требования, представлены в 5.23.3.3.</t>
  </si>
  <si>
    <t>5.23.3</t>
  </si>
  <si>
    <t>5.23.3.1</t>
  </si>
  <si>
    <t>Регламент реагирования на информацию об уязвимостях должен содержать:
- обязанности сотрудников и их роли при реагировании на информацию об уязвимостях ПО;
- правила реагирования на информацию об уязвимостях;
- правила оценки актуальности и критичности уязвимости с точки зрения безопасности ПО;
- периодичность проведения поиска известных (подтвержденных) уязвимостей в общедоступных источниках информации об уязвимостях ПО.</t>
  </si>
  <si>
    <t>5.23.3.2</t>
  </si>
  <si>
    <t>Артефакты реализации требований, подтверждающие получение и обработку запросов от пользователей, должны содержать следующие сведения:
- информацию о запросах пользователей об ошибках (уязвимостях) ПО (дата, время запроса, идентификатор пользователя, статус запроса);
- результат анализа ошибок функционирования на предмет наличия уязвимостей.</t>
  </si>
  <si>
    <t>5.23.3.3</t>
  </si>
  <si>
    <t>Артефакты реализации требований, подтверждающие выполнение анализа информации о найденных уязвимостях в ПО, должны содержать следующие сведения:
- информацию о результатах тестирования ПО на предмет применимости информации об уязвимости ПО;
- проект (шаблон) ответа пользователям на запросы пользователей об ошибках (уязвимостях) ПО (о применимости информации о найденных уязвимостях);
- решение по результатам анализа информации о найденных уязвимостях в ПО.</t>
  </si>
  <si>
    <t>5.23.3.4</t>
  </si>
  <si>
    <t>Артефакты реализации требований, подтверждающие выполнение оценки актуальности и критичности уязвимости с точки зрения безопасности, должны содержать следующие сведения:
- информацию об оценке актуальности уязвимости;
- информацию об оценке уровня критичности уязвимости ПО;
- решение по результатам анализа актуальности и критичности уязвимости.</t>
  </si>
  <si>
    <t>5.24</t>
  </si>
  <si>
    <t>5.24.1</t>
  </si>
  <si>
    <t>5.24.1.1</t>
  </si>
  <si>
    <t>Организация систематического и углубленного поиска ошибок и уязвимостей в ПО при его эксплуатации в целях упреждающего реагирования: обработки ошибок кода ПО и его конфигураций (настроек) до того, как они будут выявлены сторонними лицами и повлекут инциденты информационной безопасности.</t>
  </si>
  <si>
    <t>5.24.2</t>
  </si>
  <si>
    <t>5.24.2.1</t>
  </si>
  <si>
    <t>Разработать регламент поиска ошибок и уязвимостей в ПО при его эксплуатации. Артефакты реализации требований, учитываемые при выполнении требования, представлены в 5.6.3.1, 5.7.3.1, 5.7.3.3.</t>
  </si>
  <si>
    <t>Актуализировать информацию об уязвимостях ПО из открытых источников на регулярной основе на всем протяжении срока действия его технической поддержки: выполнять поиск в открытых источниках информации об уязвимостях самого ПО и его сторонних компонентов. Артефакты реализации требований, учитываемые при выполнении требования, представлены в 5.16.3.2, 5.24.3.1.</t>
  </si>
  <si>
    <t>Проводить проверки кода ПО и настроек конфигураций ПО на регулярной основе на всем протяжении срока действия его технической поддержки с целью поиска ошибок и уязвимостей. Артефакты реализации требований, учитываемые при выполнении требования, представлены в 5.24.3.1.</t>
  </si>
  <si>
    <t>5.24.2.4</t>
  </si>
  <si>
    <t>Оценивать выявленные ошибки на предмет наличия уязвимостей.</t>
  </si>
  <si>
    <t>5.24.3</t>
  </si>
  <si>
    <t>5.24.3.1</t>
  </si>
  <si>
    <t>Регламент поиска ошибок и уязвимостей в эксплуатирующемся ПО должен содержать:
- обязанности сотрудников и их роли при поиске ошибок и уязвимостей в эксплуатирующемся ПО;
- правила поиска известных (подтвержденных) уязвимостей в общедоступных источниках информации об уязвимостях ПО, его программных компонентов и сред его функционирования;
- состав проводимых проверок и периодичность их проведения на протяжении всего срока действия технической поддержки ПО для каждой версии ПО.</t>
  </si>
  <si>
    <t>5.24.3.2</t>
  </si>
  <si>
    <t>Регулярные отчеты по результатам проводимых проверок, в которые включается информация об исправлении найденных ошибок, выпуска обновлений ПО и доставки обновлений ПО пользователям.</t>
  </si>
  <si>
    <t>5.25</t>
  </si>
  <si>
    <t>5.25.1</t>
  </si>
  <si>
    <t>5.25.1.1</t>
  </si>
  <si>
    <t>Недопущение реализации угроз безопасности, связанных с эксплуатацией неподдерживаемой версии ПО.</t>
  </si>
  <si>
    <t>5.25.2</t>
  </si>
  <si>
    <t>Разработать регламент вывода ПО из эксплуатации.</t>
  </si>
  <si>
    <t>Информировать пользователя о планах прекращения технической поддержки ПО (версии ПО) и своевременно уведомлять об этом.</t>
  </si>
  <si>
    <t>5.25.3</t>
  </si>
  <si>
    <t>5.25.3.1</t>
  </si>
  <si>
    <t>Регламент вывода ПО из эксплуатации должен содержать описание условий, при которых ПО (версию ПО) необходимо выводить из эксплуатации, обязанности сотрудников и их роли при осуществлении вывода ПО из эксплуатации ПО и порядок оповещения пользователей о планах прекращения технической поддержки ПО (версии ПО).</t>
  </si>
  <si>
    <t>ID_требования</t>
  </si>
  <si>
    <r>
      <t xml:space="preserve">Для </t>
    </r>
    <r>
      <rPr>
        <b/>
        <u/>
        <sz val="11"/>
        <rFont val="Calibri"/>
        <family val="2"/>
        <scheme val="minor"/>
      </rPr>
      <t>критичных</t>
    </r>
    <r>
      <rPr>
        <sz val="11"/>
        <rFont val="Calibri"/>
        <family val="2"/>
        <scheme val="minor"/>
      </rPr>
      <t xml:space="preserve"> приложений, разработанных подрядчиками, регулярно проводятся пентесты/исходный код проверяется своими силами или другими специализированными подрядчиками</t>
    </r>
  </si>
  <si>
    <r>
      <t xml:space="preserve">Для </t>
    </r>
    <r>
      <rPr>
        <b/>
        <u/>
        <sz val="11"/>
        <rFont val="Calibri"/>
        <family val="2"/>
        <scheme val="minor"/>
      </rPr>
      <t>всех</t>
    </r>
    <r>
      <rPr>
        <sz val="11"/>
        <rFont val="Calibri"/>
        <family val="2"/>
        <scheme val="minor"/>
      </rPr>
      <t xml:space="preserve"> приложений, разработанных подрядчиками ПО, проводятся пентесты/проходит проверку исходный код (в случае его предоставления) внутренними силами или при помощи специализированных подрядчиков</t>
    </r>
  </si>
  <si>
    <t>SM3.4
CR1.4
CR1.5</t>
  </si>
  <si>
    <r>
      <t xml:space="preserve">Выполняется сканирование </t>
    </r>
    <r>
      <rPr>
        <b/>
        <u/>
        <sz val="11"/>
        <rFont val="Calibri"/>
        <family val="2"/>
        <scheme val="minor"/>
      </rPr>
      <t>исходного кода</t>
    </r>
    <r>
      <rPr>
        <sz val="11"/>
        <rFont val="Calibri"/>
        <family val="2"/>
        <scheme val="minor"/>
      </rPr>
      <t xml:space="preserve"> open source компонентов (сканирование на malware, protestware и т.д.)</t>
    </r>
  </si>
  <si>
    <t>SM3.1
AM2.9</t>
  </si>
  <si>
    <t>SM3.1
AM2.9
CMVM2.3</t>
  </si>
  <si>
    <t>SM1.1
SR1.1
SR1.2</t>
  </si>
  <si>
    <t>SR1.2
SR3.3</t>
  </si>
  <si>
    <t>SR1.2
SR2.2</t>
  </si>
  <si>
    <t>AM1.3
AA2.1
AA2.2</t>
  </si>
  <si>
    <t>SA-A-3 (???)</t>
  </si>
  <si>
    <t>SM1.4
CP2.3</t>
  </si>
  <si>
    <t>SM1.4
CP2.3
ST1.3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</si>
</sst>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0" x14ac:knownFonts="1">
    <font>
      <sz val="11"/>
      <color theme="1"/>
      <name val="Calibri"/>
      <family val="2"/>
      <charset val="204"/>
      <scheme val="minor"/>
    </font>
    <font>
      <b/>
      <sz val="14"/>
      <color theme="1"/>
      <name val="Calibri"/>
      <family val="2"/>
      <scheme val="minor"/>
    </font>
    <font>
      <b/>
      <sz val="11"/>
      <color theme="1"/>
      <name val="Calibri"/>
      <family val="2"/>
      <charset val="204"/>
      <scheme val="minor"/>
    </font>
    <font>
      <b/>
      <sz val="12"/>
      <color theme="1"/>
      <name val="Calibri"/>
      <family val="2"/>
      <scheme val="minor"/>
    </font>
    <font>
      <sz val="9"/>
      <color theme="1"/>
      <name val="Calibri"/>
      <family val="2"/>
      <charset val="204"/>
      <scheme val="minor"/>
    </font>
    <font>
      <sz val="11"/>
      <color rgb="FF000000"/>
      <name val="Calibri"/>
      <family val="2"/>
      <charset val="204"/>
      <scheme val="minor"/>
    </font>
    <font>
      <sz val="11"/>
      <color theme="1"/>
      <name val="Calibri"/>
      <family val="2"/>
      <charset val="204"/>
      <scheme val="minor"/>
    </font>
    <font>
      <b/>
      <sz val="14"/>
      <color theme="1"/>
      <name val="Calibri"/>
      <family val="2"/>
      <charset val="204"/>
      <scheme val="minor"/>
    </font>
    <font>
      <b/>
      <sz val="26"/>
      <color theme="1"/>
      <name val="Calibri"/>
      <family val="2"/>
      <charset val="204"/>
      <scheme val="minor"/>
    </font>
    <font>
      <sz val="9"/>
      <color rgb="FFFF0000"/>
      <name val="Calibri"/>
      <family val="2"/>
      <charset val="204"/>
      <scheme val="minor"/>
    </font>
    <font>
      <b/>
      <sz val="12"/>
      <color theme="1"/>
      <name val="Calibri"/>
      <family val="2"/>
      <charset val="204"/>
      <scheme val="minor"/>
    </font>
    <font>
      <sz val="11"/>
      <color rgb="FFFF0000"/>
      <name val="Calibri"/>
      <family val="2"/>
      <charset val="204"/>
      <scheme val="minor"/>
    </font>
    <font>
      <b/>
      <sz val="12"/>
      <color rgb="FF000000"/>
      <name val="Calibri"/>
      <family val="2"/>
      <charset val="204"/>
      <scheme val="minor"/>
    </font>
    <font>
      <sz val="8"/>
      <color theme="1"/>
      <name val="Calibri"/>
      <family val="2"/>
      <charset val="204"/>
      <scheme val="minor"/>
    </font>
    <font>
      <b/>
      <sz val="11"/>
      <color rgb="FF000000"/>
      <name val="Calibri"/>
      <family val="2"/>
      <charset val="204"/>
      <scheme val="minor"/>
    </font>
    <font>
      <sz val="18"/>
      <color theme="1"/>
      <name val="Calibri"/>
      <family val="2"/>
      <charset val="204"/>
      <scheme val="minor"/>
    </font>
    <font>
      <b/>
      <sz val="22"/>
      <color theme="1"/>
      <name val="Times New Roman"/>
      <family val="1"/>
      <charset val="204"/>
    </font>
    <font>
      <b/>
      <sz val="12"/>
      <color theme="1"/>
      <name val="Times New Roman"/>
      <family val="1"/>
      <charset val="204"/>
    </font>
    <font>
      <sz val="12"/>
      <color theme="1"/>
      <name val="Times New Roman"/>
      <family val="1"/>
      <charset val="204"/>
    </font>
    <font>
      <sz val="12"/>
      <color theme="1"/>
      <name val="Calibri"/>
      <family val="2"/>
      <charset val="204"/>
    </font>
    <font>
      <b/>
      <sz val="16"/>
      <color theme="1"/>
      <name val="Calibri"/>
      <family val="2"/>
      <charset val="204"/>
      <scheme val="minor"/>
    </font>
    <font>
      <b/>
      <sz val="16"/>
      <color theme="1"/>
      <name val="Times New Roman"/>
      <family val="1"/>
      <charset val="204"/>
    </font>
    <font>
      <sz val="11"/>
      <name val="Calibri"/>
      <family val="2"/>
      <scheme val="minor"/>
    </font>
    <font>
      <b/>
      <sz val="9"/>
      <color theme="1"/>
      <name val="Arial"/>
      <family val="2"/>
    </font>
    <font>
      <sz val="9"/>
      <color theme="1"/>
      <name val="Arial"/>
      <family val="2"/>
    </font>
    <font>
      <sz val="11"/>
      <color theme="1"/>
      <name val="Calibri"/>
      <family val="2"/>
      <scheme val="minor"/>
    </font>
    <font>
      <sz val="12"/>
      <color theme="1"/>
      <name val="Calibri"/>
      <family val="2"/>
      <scheme val="minor"/>
    </font>
    <font>
      <b/>
      <u/>
      <sz val="14"/>
      <color theme="1"/>
      <name val="Calibri"/>
      <family val="2"/>
      <charset val="204"/>
      <scheme val="minor"/>
    </font>
    <font>
      <b/>
      <u/>
      <sz val="16"/>
      <color theme="1"/>
      <name val="Calibri"/>
      <family val="2"/>
      <charset val="204"/>
      <scheme val="minor"/>
    </font>
    <font>
      <sz val="12"/>
      <color theme="1"/>
      <name val="Calibri"/>
      <family val="2"/>
      <charset val="204"/>
      <scheme val="minor"/>
    </font>
    <font>
      <sz val="8"/>
      <color theme="1"/>
      <name val="Calibri"/>
      <family val="2"/>
      <scheme val="minor"/>
    </font>
    <font>
      <sz val="14"/>
      <color theme="1"/>
      <name val="Calibri"/>
      <family val="2"/>
      <scheme val="minor"/>
    </font>
    <font>
      <sz val="72"/>
      <color theme="1"/>
      <name val="Calibri"/>
      <family val="2"/>
      <scheme val="minor"/>
    </font>
    <font>
      <sz val="48"/>
      <color theme="1"/>
      <name val="Calibri"/>
      <family val="2"/>
      <scheme val="minor"/>
    </font>
    <font>
      <b/>
      <u/>
      <sz val="14"/>
      <color theme="1"/>
      <name val="Calibri"/>
      <family val="2"/>
      <scheme val="minor"/>
    </font>
    <font>
      <sz val="18"/>
      <color theme="1"/>
      <name val="Calibri"/>
      <family val="2"/>
      <scheme val="minor"/>
    </font>
    <font>
      <b/>
      <sz val="14"/>
      <name val="Calibri"/>
      <family val="2"/>
      <scheme val="minor"/>
    </font>
    <font>
      <b/>
      <sz val="18"/>
      <name val="Calibri"/>
      <family val="2"/>
      <scheme val="minor"/>
    </font>
    <font>
      <b/>
      <sz val="11"/>
      <name val="Calibri"/>
      <family val="2"/>
      <scheme val="minor"/>
    </font>
    <font>
      <b/>
      <u/>
      <sz val="11"/>
      <name val="Calibri"/>
      <family val="2"/>
      <scheme val="minor"/>
    </font>
  </fonts>
  <fills count="36">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bgColor indexed="64"/>
      </patternFill>
    </fill>
    <fill>
      <patternFill patternType="solid">
        <fgColor theme="0" tint="-4.9989318521683403E-2"/>
        <bgColor indexed="64"/>
      </patternFill>
    </fill>
    <fill>
      <patternFill patternType="solid">
        <fgColor rgb="FF3399FF"/>
        <bgColor indexed="64"/>
      </patternFill>
    </fill>
    <fill>
      <patternFill patternType="solid">
        <fgColor theme="9" tint="-0.249977111117893"/>
        <bgColor indexed="64"/>
      </patternFill>
    </fill>
    <fill>
      <patternFill patternType="solid">
        <fgColor rgb="FFDDEBF7"/>
        <bgColor indexed="64"/>
      </patternFill>
    </fill>
    <fill>
      <patternFill patternType="solid">
        <fgColor rgb="FFFCE4D6"/>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theme="4" tint="0.59999389629810485"/>
        <bgColor indexed="64"/>
      </patternFill>
    </fill>
    <fill>
      <patternFill patternType="solid">
        <fgColor rgb="FFFF7C80"/>
        <bgColor indexed="64"/>
      </patternFill>
    </fill>
    <fill>
      <patternFill patternType="solid">
        <fgColor theme="0" tint="-0.14999847407452621"/>
        <bgColor indexed="64"/>
      </patternFill>
    </fill>
    <fill>
      <patternFill patternType="solid">
        <fgColor theme="7"/>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bgColor indexed="64"/>
      </patternFill>
    </fill>
    <fill>
      <patternFill patternType="solid">
        <fgColor theme="5"/>
        <bgColor indexed="64"/>
      </patternFill>
    </fill>
    <fill>
      <patternFill patternType="solid">
        <fgColor theme="5" tint="0.39997558519241921"/>
        <bgColor indexed="64"/>
      </patternFill>
    </fill>
    <fill>
      <patternFill patternType="solid">
        <fgColor rgb="FFFF3300"/>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right style="medium">
        <color indexed="64"/>
      </right>
      <top/>
      <bottom style="thin">
        <color indexed="64"/>
      </bottom>
      <diagonal/>
    </border>
    <border>
      <left style="medium">
        <color indexed="64"/>
      </left>
      <right/>
      <top/>
      <bottom style="thin">
        <color indexed="64"/>
      </bottom>
      <diagonal/>
    </border>
  </borders>
  <cellStyleXfs count="6">
    <xf numFmtId="0" fontId="0" fillId="0" borderId="0"/>
    <xf numFmtId="43" fontId="6" fillId="0" borderId="0" applyFont="0" applyFill="0" applyBorder="0" applyAlignment="0" applyProtection="0"/>
    <xf numFmtId="9" fontId="6" fillId="0" borderId="0" applyFont="0" applyFill="0" applyBorder="0" applyAlignment="0" applyProtection="0"/>
    <xf numFmtId="0" fontId="25" fillId="0" borderId="0"/>
    <xf numFmtId="0" fontId="26" fillId="0" borderId="0"/>
    <xf numFmtId="43" fontId="6" fillId="0" borderId="0" applyFont="0" applyFill="0" applyBorder="0" applyAlignment="0" applyProtection="0"/>
  </cellStyleXfs>
  <cellXfs count="588">
    <xf numFmtId="0" fontId="0" fillId="0" borderId="0" xfId="0"/>
    <xf numFmtId="0" fontId="0" fillId="0" borderId="1" xfId="0" applyBorder="1" applyAlignment="1">
      <alignment wrapText="1"/>
    </xf>
    <xf numFmtId="0" fontId="0" fillId="0" borderId="0" xfId="0" applyAlignment="1">
      <alignment wrapText="1"/>
    </xf>
    <xf numFmtId="0" fontId="2" fillId="9"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xf numFmtId="0" fontId="0" fillId="0" borderId="0" xfId="0" applyAlignment="1">
      <alignment horizontal="center" vertical="center" wrapText="1"/>
    </xf>
    <xf numFmtId="0" fontId="0" fillId="17" borderId="26" xfId="0" applyFill="1" applyBorder="1" applyAlignment="1">
      <alignment horizontal="center" vertical="center" wrapText="1"/>
    </xf>
    <xf numFmtId="0" fontId="0" fillId="17" borderId="23" xfId="0" applyFill="1" applyBorder="1" applyAlignment="1">
      <alignment horizontal="center" vertical="center" wrapText="1"/>
    </xf>
    <xf numFmtId="0" fontId="0" fillId="17" borderId="27" xfId="0" applyFill="1" applyBorder="1" applyAlignment="1">
      <alignment horizontal="center" vertical="center" wrapText="1"/>
    </xf>
    <xf numFmtId="0" fontId="0" fillId="17" borderId="14" xfId="0" applyFill="1" applyBorder="1" applyAlignment="1">
      <alignment horizontal="center" vertical="center" wrapText="1"/>
    </xf>
    <xf numFmtId="0" fontId="0" fillId="17" borderId="28" xfId="0" applyFill="1" applyBorder="1" applyAlignment="1">
      <alignment horizontal="center" vertical="center" wrapText="1"/>
    </xf>
    <xf numFmtId="0" fontId="0" fillId="16" borderId="11" xfId="0" applyFill="1" applyBorder="1" applyAlignment="1">
      <alignment horizontal="center" vertical="center" wrapText="1"/>
    </xf>
    <xf numFmtId="0" fontId="0" fillId="16" borderId="12" xfId="0" applyFill="1" applyBorder="1" applyAlignment="1">
      <alignment horizontal="center" vertical="center" wrapText="1"/>
    </xf>
    <xf numFmtId="0" fontId="0" fillId="16" borderId="13" xfId="0" applyFill="1" applyBorder="1" applyAlignment="1">
      <alignment horizontal="center" vertical="center" wrapText="1"/>
    </xf>
    <xf numFmtId="0" fontId="0" fillId="16" borderId="26" xfId="0" applyFill="1" applyBorder="1" applyAlignment="1">
      <alignment horizontal="center" vertical="center" wrapText="1"/>
    </xf>
    <xf numFmtId="0" fontId="0" fillId="16" borderId="23" xfId="0" applyFill="1" applyBorder="1" applyAlignment="1">
      <alignment horizontal="center" vertical="center" wrapText="1"/>
    </xf>
    <xf numFmtId="0" fontId="0" fillId="16" borderId="0" xfId="0" applyFill="1" applyAlignment="1">
      <alignment horizontal="center" vertical="center" wrapText="1"/>
    </xf>
    <xf numFmtId="0" fontId="0" fillId="16" borderId="27" xfId="0" applyFill="1" applyBorder="1" applyAlignment="1">
      <alignment horizontal="center" vertical="center" wrapText="1"/>
    </xf>
    <xf numFmtId="0" fontId="0" fillId="16" borderId="28" xfId="0" applyFill="1" applyBorder="1" applyAlignment="1">
      <alignment horizontal="center" vertical="center" wrapText="1"/>
    </xf>
    <xf numFmtId="0" fontId="0" fillId="16" borderId="14" xfId="0" applyFill="1" applyBorder="1" applyAlignment="1">
      <alignment horizontal="center" vertical="center" wrapText="1"/>
    </xf>
    <xf numFmtId="0" fontId="4" fillId="17" borderId="0" xfId="0" applyFont="1" applyFill="1" applyAlignment="1">
      <alignment horizontal="center" vertical="center" wrapText="1"/>
    </xf>
    <xf numFmtId="0" fontId="4" fillId="0" borderId="0" xfId="0" applyFont="1" applyAlignment="1">
      <alignment horizontal="center" vertical="center" wrapText="1"/>
    </xf>
    <xf numFmtId="10" fontId="0" fillId="0" borderId="0" xfId="0" applyNumberFormat="1" applyAlignment="1">
      <alignment horizontal="center" vertical="center"/>
    </xf>
    <xf numFmtId="0" fontId="0" fillId="0" borderId="0" xfId="0" applyAlignment="1">
      <alignment horizontal="left" vertical="center" wrapText="1"/>
    </xf>
    <xf numFmtId="0" fontId="10" fillId="4" borderId="2" xfId="0" applyFont="1" applyFill="1" applyBorder="1" applyAlignment="1">
      <alignment horizontal="center" vertical="center" wrapText="1"/>
    </xf>
    <xf numFmtId="0" fontId="2" fillId="0" borderId="0" xfId="0" applyFont="1" applyAlignment="1">
      <alignment horizontal="center" vertical="center"/>
    </xf>
    <xf numFmtId="0" fontId="0" fillId="0" borderId="0" xfId="0" applyAlignment="1">
      <alignment vertical="center" wrapText="1"/>
    </xf>
    <xf numFmtId="0" fontId="0" fillId="0" borderId="1" xfId="0" applyBorder="1" applyAlignment="1">
      <alignment vertical="center" wrapText="1"/>
    </xf>
    <xf numFmtId="0" fontId="0" fillId="0" borderId="29" xfId="0" applyBorder="1"/>
    <xf numFmtId="0" fontId="0" fillId="0" borderId="1" xfId="0" applyBorder="1" applyAlignment="1">
      <alignment horizontal="center" vertical="center" wrapText="1"/>
    </xf>
    <xf numFmtId="0" fontId="0" fillId="0" borderId="0" xfId="0" applyAlignment="1">
      <alignment horizontal="center"/>
    </xf>
    <xf numFmtId="0" fontId="0" fillId="23"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22"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19" borderId="1" xfId="0" applyFill="1" applyBorder="1" applyAlignment="1">
      <alignment horizontal="center" vertical="center" wrapText="1"/>
    </xf>
    <xf numFmtId="0" fontId="0" fillId="14"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xf>
    <xf numFmtId="9" fontId="0" fillId="0" borderId="1" xfId="0" applyNumberFormat="1" applyBorder="1" applyAlignment="1">
      <alignment horizontal="center" vertical="center" wrapText="1"/>
    </xf>
    <xf numFmtId="1" fontId="0" fillId="0" borderId="0" xfId="0" applyNumberFormat="1"/>
    <xf numFmtId="0" fontId="0" fillId="0" borderId="14" xfId="0" applyBorder="1" applyAlignment="1">
      <alignment horizontal="center" vertical="center" wrapText="1"/>
    </xf>
    <xf numFmtId="0" fontId="11" fillId="16" borderId="23" xfId="0" applyFont="1" applyFill="1" applyBorder="1" applyAlignment="1">
      <alignment horizontal="center" vertical="center" wrapText="1"/>
    </xf>
    <xf numFmtId="0" fontId="11" fillId="16" borderId="28" xfId="0" applyFont="1" applyFill="1" applyBorder="1" applyAlignment="1">
      <alignment horizontal="center" vertical="center" wrapText="1"/>
    </xf>
    <xf numFmtId="0" fontId="0" fillId="17" borderId="0" xfId="0" applyFill="1"/>
    <xf numFmtId="0" fontId="0" fillId="17" borderId="23" xfId="0" applyFill="1" applyBorder="1"/>
    <xf numFmtId="0" fontId="0" fillId="8" borderId="1" xfId="0" applyFill="1" applyBorder="1" applyAlignment="1">
      <alignment horizontal="center" vertical="center" wrapText="1"/>
    </xf>
    <xf numFmtId="0" fontId="0" fillId="18" borderId="1" xfId="0" applyFill="1" applyBorder="1" applyAlignment="1">
      <alignment horizontal="center" vertical="center" wrapText="1"/>
    </xf>
    <xf numFmtId="0" fontId="20" fillId="8" borderId="1" xfId="0" applyFont="1" applyFill="1" applyBorder="1" applyAlignment="1">
      <alignment horizontal="center"/>
    </xf>
    <xf numFmtId="0" fontId="24" fillId="0" borderId="41" xfId="0" applyFont="1" applyBorder="1" applyAlignment="1">
      <alignment horizontal="left" vertical="center" wrapText="1"/>
    </xf>
    <xf numFmtId="0" fontId="24" fillId="0" borderId="41" xfId="0" applyFont="1" applyBorder="1"/>
    <xf numFmtId="0" fontId="24" fillId="0" borderId="0" xfId="0" applyFont="1"/>
    <xf numFmtId="0" fontId="4" fillId="0" borderId="0" xfId="0" applyFont="1"/>
    <xf numFmtId="0" fontId="24" fillId="0" borderId="41" xfId="0" applyFont="1" applyBorder="1" applyAlignment="1">
      <alignment wrapText="1"/>
    </xf>
    <xf numFmtId="0" fontId="24" fillId="16" borderId="41" xfId="0" applyFont="1" applyFill="1" applyBorder="1" applyAlignment="1">
      <alignment horizontal="left" vertical="center" wrapText="1"/>
    </xf>
    <xf numFmtId="0" fontId="24" fillId="16" borderId="41" xfId="0" applyFont="1" applyFill="1" applyBorder="1"/>
    <xf numFmtId="0" fontId="24" fillId="16" borderId="41" xfId="0" applyFont="1" applyFill="1" applyBorder="1" applyAlignment="1">
      <alignment horizontal="center" vertical="center" wrapText="1"/>
    </xf>
    <xf numFmtId="0" fontId="23" fillId="16" borderId="41" xfId="0" applyFont="1" applyFill="1" applyBorder="1" applyAlignment="1">
      <alignment horizontal="center" vertical="center" wrapText="1"/>
    </xf>
    <xf numFmtId="0" fontId="24" fillId="16" borderId="41" xfId="0" applyFont="1" applyFill="1" applyBorder="1" applyAlignment="1">
      <alignment horizontal="center"/>
    </xf>
    <xf numFmtId="2" fontId="23" fillId="16" borderId="41" xfId="0" applyNumberFormat="1" applyFont="1" applyFill="1" applyBorder="1" applyAlignment="1">
      <alignment horizontal="center"/>
    </xf>
    <xf numFmtId="0" fontId="23" fillId="0" borderId="41" xfId="0" applyFont="1" applyBorder="1" applyAlignment="1">
      <alignment horizontal="center" vertical="center" wrapText="1"/>
    </xf>
    <xf numFmtId="0" fontId="23" fillId="8" borderId="41" xfId="0" applyFont="1" applyFill="1" applyBorder="1" applyAlignment="1">
      <alignment horizontal="center" vertical="center"/>
    </xf>
    <xf numFmtId="0" fontId="23" fillId="8" borderId="41" xfId="0" applyFont="1" applyFill="1" applyBorder="1" applyAlignment="1">
      <alignment horizontal="center" vertical="center" wrapText="1"/>
    </xf>
    <xf numFmtId="2" fontId="24" fillId="0" borderId="41" xfId="0" applyNumberFormat="1" applyFont="1" applyBorder="1" applyAlignment="1">
      <alignment horizontal="center" vertical="center" wrapText="1"/>
    </xf>
    <xf numFmtId="2" fontId="23" fillId="0" borderId="41" xfId="0" applyNumberFormat="1" applyFont="1" applyBorder="1" applyAlignment="1">
      <alignment horizontal="center"/>
    </xf>
    <xf numFmtId="0" fontId="24" fillId="0" borderId="45" xfId="0" applyFont="1" applyBorder="1"/>
    <xf numFmtId="0" fontId="24" fillId="0" borderId="1" xfId="0" applyFont="1" applyBorder="1"/>
    <xf numFmtId="0" fontId="0" fillId="0" borderId="0" xfId="0" applyAlignment="1">
      <alignment horizontal="left" vertical="center"/>
    </xf>
    <xf numFmtId="0" fontId="0" fillId="13" borderId="1" xfId="0" applyFill="1" applyBorder="1" applyAlignment="1">
      <alignment horizontal="center" vertical="center" wrapText="1"/>
    </xf>
    <xf numFmtId="0" fontId="0" fillId="6" borderId="1" xfId="0" applyFill="1" applyBorder="1" applyAlignment="1">
      <alignment horizontal="left" vertical="center" wrapText="1"/>
    </xf>
    <xf numFmtId="0" fontId="2" fillId="27" borderId="1" xfId="0" applyFont="1" applyFill="1" applyBorder="1" applyAlignment="1">
      <alignment horizontal="center" vertical="center" wrapText="1"/>
    </xf>
    <xf numFmtId="0" fontId="2" fillId="0" borderId="1" xfId="0" applyFont="1" applyBorder="1" applyAlignment="1">
      <alignment horizontal="center" vertical="center" wrapText="1"/>
    </xf>
    <xf numFmtId="2" fontId="2" fillId="0" borderId="1" xfId="0" applyNumberFormat="1" applyFont="1" applyBorder="1" applyAlignment="1">
      <alignment horizontal="center" vertical="center" wrapText="1"/>
    </xf>
    <xf numFmtId="0" fontId="0" fillId="2" borderId="6" xfId="0" applyFill="1" applyBorder="1"/>
    <xf numFmtId="0" fontId="0" fillId="2" borderId="1" xfId="0" applyFill="1" applyBorder="1" applyAlignment="1">
      <alignment horizontal="center"/>
    </xf>
    <xf numFmtId="0" fontId="0" fillId="24" borderId="6" xfId="0" applyFill="1" applyBorder="1"/>
    <xf numFmtId="0" fontId="0" fillId="24" borderId="1" xfId="0" applyFill="1" applyBorder="1" applyAlignment="1">
      <alignment horizontal="center"/>
    </xf>
    <xf numFmtId="0" fontId="0" fillId="30" borderId="6" xfId="0" applyFill="1" applyBorder="1"/>
    <xf numFmtId="0" fontId="0" fillId="30" borderId="1" xfId="0" applyFill="1" applyBorder="1" applyAlignment="1">
      <alignment horizontal="center"/>
    </xf>
    <xf numFmtId="0" fontId="0" fillId="3" borderId="6" xfId="0" applyFill="1" applyBorder="1"/>
    <xf numFmtId="0" fontId="0" fillId="3" borderId="1" xfId="0" applyFill="1" applyBorder="1" applyAlignment="1">
      <alignment horizontal="center"/>
    </xf>
    <xf numFmtId="0" fontId="0" fillId="5" borderId="6" xfId="0" applyFill="1" applyBorder="1"/>
    <xf numFmtId="0" fontId="0" fillId="5" borderId="1" xfId="0" applyFill="1" applyBorder="1" applyAlignment="1">
      <alignment horizontal="center"/>
    </xf>
    <xf numFmtId="0" fontId="0" fillId="6" borderId="6" xfId="0" applyFill="1" applyBorder="1"/>
    <xf numFmtId="0" fontId="0" fillId="6" borderId="1" xfId="0" applyFill="1" applyBorder="1" applyAlignment="1">
      <alignment horizontal="center"/>
    </xf>
    <xf numFmtId="0" fontId="0" fillId="7" borderId="6" xfId="0" applyFill="1" applyBorder="1"/>
    <xf numFmtId="0" fontId="0" fillId="7" borderId="1" xfId="0" applyFill="1" applyBorder="1" applyAlignment="1">
      <alignment horizontal="center"/>
    </xf>
    <xf numFmtId="0" fontId="0" fillId="25" borderId="6" xfId="0" applyFill="1" applyBorder="1"/>
    <xf numFmtId="0" fontId="0" fillId="25" borderId="1" xfId="0" applyFill="1" applyBorder="1" applyAlignment="1">
      <alignment horizontal="center"/>
    </xf>
    <xf numFmtId="0" fontId="0" fillId="22" borderId="6" xfId="0" applyFill="1" applyBorder="1"/>
    <xf numFmtId="0" fontId="0" fillId="22" borderId="1" xfId="0" applyFill="1" applyBorder="1" applyAlignment="1">
      <alignment horizontal="center"/>
    </xf>
    <xf numFmtId="0" fontId="0" fillId="26" borderId="6" xfId="0" applyFill="1" applyBorder="1"/>
    <xf numFmtId="0" fontId="0" fillId="26" borderId="1" xfId="0" applyFill="1" applyBorder="1" applyAlignment="1">
      <alignment horizontal="center"/>
    </xf>
    <xf numFmtId="0" fontId="0" fillId="34" borderId="6" xfId="0" applyFill="1" applyBorder="1"/>
    <xf numFmtId="0" fontId="0" fillId="34" borderId="1" xfId="0" applyFill="1" applyBorder="1" applyAlignment="1">
      <alignment horizontal="center"/>
    </xf>
    <xf numFmtId="0" fontId="0" fillId="0" borderId="7" xfId="0" applyBorder="1"/>
    <xf numFmtId="0" fontId="0" fillId="0" borderId="21" xfId="0" applyBorder="1"/>
    <xf numFmtId="0" fontId="0" fillId="0" borderId="0" xfId="0" applyAlignment="1">
      <alignment horizontal="left" wrapText="1"/>
    </xf>
    <xf numFmtId="164" fontId="0" fillId="0" borderId="1" xfId="0" applyNumberFormat="1" applyBorder="1" applyAlignment="1">
      <alignment horizontal="center" vertical="center" wrapText="1"/>
    </xf>
    <xf numFmtId="2" fontId="0" fillId="0" borderId="0" xfId="0" applyNumberFormat="1" applyAlignment="1">
      <alignment vertical="center" wrapText="1"/>
    </xf>
    <xf numFmtId="0" fontId="0" fillId="0" borderId="12" xfId="0" applyBorder="1"/>
    <xf numFmtId="0" fontId="0" fillId="0" borderId="13" xfId="0" applyBorder="1"/>
    <xf numFmtId="0" fontId="0" fillId="0" borderId="23" xfId="0" applyBorder="1"/>
    <xf numFmtId="0" fontId="0" fillId="0" borderId="14" xfId="0" applyBorder="1"/>
    <xf numFmtId="0" fontId="0" fillId="0" borderId="28" xfId="0" applyBorder="1"/>
    <xf numFmtId="0" fontId="0" fillId="0" borderId="14" xfId="0" applyBorder="1" applyAlignment="1">
      <alignment horizontal="left" vertical="center" wrapText="1"/>
    </xf>
    <xf numFmtId="0" fontId="0" fillId="35" borderId="12" xfId="0" applyFill="1" applyBorder="1"/>
    <xf numFmtId="0" fontId="0" fillId="35" borderId="14" xfId="0" applyFill="1" applyBorder="1"/>
    <xf numFmtId="49" fontId="0" fillId="0" borderId="0" xfId="0" applyNumberFormat="1"/>
    <xf numFmtId="0" fontId="21" fillId="8" borderId="38" xfId="0" applyFont="1" applyFill="1" applyBorder="1" applyAlignment="1">
      <alignment horizontal="center" vertical="center"/>
    </xf>
    <xf numFmtId="0" fontId="20" fillId="8" borderId="18" xfId="0" applyFont="1" applyFill="1" applyBorder="1" applyAlignment="1">
      <alignment horizontal="center"/>
    </xf>
    <xf numFmtId="0" fontId="17" fillId="0" borderId="26" xfId="0" applyFont="1" applyBorder="1" applyAlignment="1">
      <alignment horizontal="justify" vertical="center"/>
    </xf>
    <xf numFmtId="0" fontId="0" fillId="0" borderId="26" xfId="0" applyBorder="1"/>
    <xf numFmtId="0" fontId="18" fillId="0" borderId="0" xfId="0" applyFont="1" applyAlignment="1">
      <alignment horizontal="justify" vertical="center"/>
    </xf>
    <xf numFmtId="0" fontId="18" fillId="0" borderId="0" xfId="0" applyFont="1" applyAlignment="1">
      <alignment vertical="center"/>
    </xf>
    <xf numFmtId="0" fontId="17" fillId="0" borderId="27" xfId="0" applyFont="1" applyBorder="1" applyAlignment="1">
      <alignment horizontal="justify" vertical="center"/>
    </xf>
    <xf numFmtId="0" fontId="21" fillId="8" borderId="50" xfId="0" applyFont="1" applyFill="1" applyBorder="1" applyAlignment="1">
      <alignment horizontal="center" vertical="center"/>
    </xf>
    <xf numFmtId="0" fontId="0" fillId="26" borderId="1" xfId="0" applyFill="1" applyBorder="1" applyAlignment="1">
      <alignment wrapText="1"/>
    </xf>
    <xf numFmtId="0" fontId="0" fillId="26" borderId="38" xfId="0" applyFill="1" applyBorder="1" applyAlignment="1">
      <alignment vertical="center" wrapText="1"/>
    </xf>
    <xf numFmtId="0" fontId="0" fillId="0" borderId="38" xfId="0" applyBorder="1" applyAlignment="1">
      <alignment vertical="center" wrapText="1"/>
    </xf>
    <xf numFmtId="0" fontId="0" fillId="26" borderId="19" xfId="0" applyFill="1" applyBorder="1" applyAlignment="1">
      <alignment wrapText="1"/>
    </xf>
    <xf numFmtId="0" fontId="0" fillId="0" borderId="1" xfId="0" applyBorder="1"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24" fillId="0" borderId="41" xfId="0" applyFont="1" applyBorder="1" applyAlignment="1">
      <alignment horizontal="center" vertical="center" wrapText="1"/>
    </xf>
    <xf numFmtId="0" fontId="24" fillId="0" borderId="41" xfId="0" applyFont="1" applyBorder="1" applyAlignment="1">
      <alignment horizontal="center"/>
    </xf>
    <xf numFmtId="0" fontId="5" fillId="13" borderId="1" xfId="0" applyFont="1" applyFill="1" applyBorder="1" applyAlignment="1">
      <alignment horizontal="center" vertical="center" wrapText="1"/>
    </xf>
    <xf numFmtId="2" fontId="0" fillId="0" borderId="1" xfId="0" applyNumberFormat="1" applyBorder="1" applyAlignment="1">
      <alignment horizontal="center"/>
    </xf>
    <xf numFmtId="0" fontId="7" fillId="8" borderId="1" xfId="0" applyFont="1" applyFill="1" applyBorder="1" applyAlignment="1">
      <alignment horizontal="center" vertical="center" wrapText="1"/>
    </xf>
    <xf numFmtId="2" fontId="0" fillId="0" borderId="1" xfId="0" applyNumberFormat="1" applyBorder="1" applyAlignment="1">
      <alignment horizontal="center" vertical="center"/>
    </xf>
    <xf numFmtId="0" fontId="0" fillId="0" borderId="12" xfId="0" applyBorder="1" applyAlignment="1">
      <alignment horizontal="left" vertical="center" wrapText="1"/>
    </xf>
    <xf numFmtId="0" fontId="0" fillId="31" borderId="52" xfId="0" applyFill="1" applyBorder="1" applyAlignment="1">
      <alignment horizontal="center" vertical="center"/>
    </xf>
    <xf numFmtId="0" fontId="7" fillId="8" borderId="16" xfId="0" applyFont="1" applyFill="1" applyBorder="1" applyAlignment="1">
      <alignment horizontal="center" vertical="center" wrapText="1"/>
    </xf>
    <xf numFmtId="0" fontId="7" fillId="8" borderId="17" xfId="0" applyFont="1" applyFill="1" applyBorder="1" applyAlignment="1">
      <alignment horizontal="center" vertical="center" wrapText="1"/>
    </xf>
    <xf numFmtId="0" fontId="0" fillId="0" borderId="22" xfId="0" applyBorder="1"/>
    <xf numFmtId="0" fontId="25" fillId="0" borderId="1" xfId="4" applyFont="1" applyBorder="1" applyAlignment="1">
      <alignment vertical="center"/>
    </xf>
    <xf numFmtId="0" fontId="0" fillId="5" borderId="1" xfId="0" applyNumberFormat="1" applyFill="1" applyBorder="1" applyAlignment="1">
      <alignment horizontal="center"/>
    </xf>
    <xf numFmtId="0" fontId="0" fillId="6" borderId="1" xfId="0" applyNumberFormat="1" applyFill="1" applyBorder="1" applyAlignment="1">
      <alignment horizontal="center"/>
    </xf>
    <xf numFmtId="0" fontId="0" fillId="0" borderId="0" xfId="0" applyBorder="1"/>
    <xf numFmtId="0" fontId="0" fillId="0" borderId="1" xfId="0" applyBorder="1" applyAlignment="1">
      <alignment horizontal="center" vertical="center"/>
    </xf>
    <xf numFmtId="0" fontId="0" fillId="11" borderId="1" xfId="0"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7" xfId="0" applyFont="1" applyBorder="1" applyAlignment="1">
      <alignment horizontal="center" vertical="center"/>
    </xf>
    <xf numFmtId="0" fontId="0" fillId="15" borderId="1" xfId="0" applyFill="1" applyBorder="1" applyAlignment="1">
      <alignment horizontal="center"/>
    </xf>
    <xf numFmtId="9" fontId="0" fillId="15" borderId="1" xfId="0" applyNumberFormat="1" applyFill="1" applyBorder="1" applyAlignment="1">
      <alignment horizontal="center" vertical="center" wrapText="1"/>
    </xf>
    <xf numFmtId="0" fontId="0" fillId="24" borderId="1" xfId="0" applyFill="1" applyBorder="1" applyAlignment="1">
      <alignment horizontal="center" vertical="center"/>
    </xf>
    <xf numFmtId="49" fontId="7" fillId="9" borderId="16" xfId="0" applyNumberFormat="1"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23" borderId="1" xfId="0" applyFont="1" applyFill="1" applyBorder="1" applyAlignment="1">
      <alignment horizontal="center" vertical="center"/>
    </xf>
    <xf numFmtId="0" fontId="0" fillId="0" borderId="0" xfId="0" applyBorder="1" applyAlignment="1">
      <alignment horizontal="left" vertical="center" wrapText="1"/>
    </xf>
    <xf numFmtId="0" fontId="0" fillId="35" borderId="0" xfId="0" applyFill="1" applyBorder="1"/>
    <xf numFmtId="0" fontId="26" fillId="0" borderId="0" xfId="0" applyFont="1"/>
    <xf numFmtId="0" fontId="30" fillId="0" borderId="1" xfId="0" applyFont="1" applyBorder="1" applyAlignment="1">
      <alignment vertical="center"/>
    </xf>
    <xf numFmtId="11" fontId="30" fillId="0" borderId="1" xfId="0" applyNumberFormat="1" applyFont="1" applyBorder="1" applyAlignment="1">
      <alignment vertical="center"/>
    </xf>
    <xf numFmtId="0" fontId="30" fillId="0" borderId="0" xfId="0" applyFont="1"/>
    <xf numFmtId="0" fontId="0" fillId="24" borderId="1" xfId="0" applyFill="1" applyBorder="1" applyAlignment="1">
      <alignment vertical="center"/>
    </xf>
    <xf numFmtId="0" fontId="0" fillId="13" borderId="1" xfId="0" applyFill="1" applyBorder="1" applyAlignment="1">
      <alignment horizontal="left" vertical="center" wrapText="1"/>
    </xf>
    <xf numFmtId="0" fontId="0" fillId="13" borderId="1" xfId="0" applyFill="1" applyBorder="1" applyAlignment="1">
      <alignment horizontal="left" vertical="center"/>
    </xf>
    <xf numFmtId="0" fontId="24" fillId="27" borderId="1" xfId="0" applyFont="1" applyFill="1" applyBorder="1" applyAlignment="1">
      <alignment horizontal="left" vertical="center"/>
    </xf>
    <xf numFmtId="0" fontId="0" fillId="27" borderId="1" xfId="0" applyFill="1" applyBorder="1" applyAlignment="1">
      <alignment horizontal="left" vertical="center"/>
    </xf>
    <xf numFmtId="0" fontId="0" fillId="18" borderId="1" xfId="0" applyFill="1" applyBorder="1" applyAlignment="1">
      <alignment horizontal="left"/>
    </xf>
    <xf numFmtId="0" fontId="24" fillId="27" borderId="1" xfId="0" applyFont="1" applyFill="1" applyBorder="1" applyAlignment="1">
      <alignment horizontal="center" vertical="center"/>
    </xf>
    <xf numFmtId="2" fontId="2" fillId="18" borderId="1" xfId="0" applyNumberFormat="1" applyFont="1" applyFill="1" applyBorder="1" applyAlignment="1">
      <alignment horizontal="center"/>
    </xf>
    <xf numFmtId="0" fontId="26" fillId="0" borderId="0" xfId="0" applyFont="1" applyAlignment="1">
      <alignment horizontal="center" vertical="center"/>
    </xf>
    <xf numFmtId="0" fontId="26" fillId="0" borderId="0" xfId="0" applyFont="1" applyAlignment="1">
      <alignment vertical="center"/>
    </xf>
    <xf numFmtId="49" fontId="1" fillId="9" borderId="16" xfId="0" applyNumberFormat="1" applyFont="1" applyFill="1" applyBorder="1" applyAlignment="1">
      <alignment horizontal="center" vertical="center" wrapText="1"/>
    </xf>
    <xf numFmtId="49" fontId="1" fillId="9" borderId="17" xfId="0" applyNumberFormat="1" applyFont="1" applyFill="1" applyBorder="1" applyAlignment="1">
      <alignment horizontal="center" vertical="center" wrapText="1"/>
    </xf>
    <xf numFmtId="0" fontId="31" fillId="17" borderId="38" xfId="0" applyFont="1" applyFill="1" applyBorder="1" applyAlignment="1">
      <alignment horizontal="center" vertical="center" wrapText="1"/>
    </xf>
    <xf numFmtId="9" fontId="31" fillId="15" borderId="1" xfId="0" applyNumberFormat="1" applyFont="1" applyFill="1" applyBorder="1" applyAlignment="1">
      <alignment horizontal="center" vertical="center" wrapText="1"/>
    </xf>
    <xf numFmtId="0" fontId="31" fillId="23" borderId="38" xfId="0" applyFont="1" applyFill="1" applyBorder="1" applyAlignment="1">
      <alignment horizontal="center" vertical="center" wrapText="1"/>
    </xf>
    <xf numFmtId="0" fontId="31" fillId="10" borderId="38" xfId="0" applyFont="1" applyFill="1" applyBorder="1" applyAlignment="1">
      <alignment horizontal="center" vertical="center" wrapText="1"/>
    </xf>
    <xf numFmtId="0" fontId="31" fillId="11" borderId="38" xfId="0" applyFont="1" applyFill="1" applyBorder="1" applyAlignment="1">
      <alignment horizontal="center" vertical="center" wrapText="1"/>
    </xf>
    <xf numFmtId="0" fontId="31" fillId="22" borderId="38" xfId="0" applyFont="1" applyFill="1" applyBorder="1" applyAlignment="1">
      <alignment horizontal="center" vertical="center" wrapText="1"/>
    </xf>
    <xf numFmtId="0" fontId="31" fillId="6" borderId="38" xfId="0" applyFont="1" applyFill="1" applyBorder="1" applyAlignment="1">
      <alignment horizontal="center" vertical="center" wrapText="1"/>
    </xf>
    <xf numFmtId="0" fontId="31" fillId="7" borderId="38" xfId="0" applyFont="1" applyFill="1" applyBorder="1" applyAlignment="1">
      <alignment horizontal="center" vertical="center" wrapText="1"/>
    </xf>
    <xf numFmtId="0" fontId="31" fillId="19" borderId="39" xfId="0" applyFont="1" applyFill="1" applyBorder="1" applyAlignment="1">
      <alignment horizontal="center" vertical="center" wrapText="1"/>
    </xf>
    <xf numFmtId="0" fontId="29" fillId="14" borderId="1" xfId="0" applyFont="1" applyFill="1" applyBorder="1" applyAlignment="1">
      <alignment horizontal="left" vertical="center"/>
    </xf>
    <xf numFmtId="9" fontId="29" fillId="2" borderId="1" xfId="0" applyNumberFormat="1" applyFont="1" applyFill="1" applyBorder="1" applyAlignment="1">
      <alignment horizontal="center" vertical="center" wrapText="1"/>
    </xf>
    <xf numFmtId="9" fontId="29" fillId="0" borderId="18" xfId="0" applyNumberFormat="1" applyFont="1" applyBorder="1" applyAlignment="1">
      <alignment horizontal="center" vertical="center"/>
    </xf>
    <xf numFmtId="9" fontId="29" fillId="18" borderId="1" xfId="0" applyNumberFormat="1" applyFont="1" applyFill="1" applyBorder="1" applyAlignment="1">
      <alignment horizontal="center" vertical="center" wrapText="1"/>
    </xf>
    <xf numFmtId="9" fontId="29" fillId="27" borderId="1" xfId="0" applyNumberFormat="1" applyFont="1" applyFill="1" applyBorder="1" applyAlignment="1">
      <alignment horizontal="center" vertical="center" wrapText="1"/>
    </xf>
    <xf numFmtId="0" fontId="29" fillId="10" borderId="1" xfId="0" applyFont="1" applyFill="1" applyBorder="1" applyAlignment="1">
      <alignment horizontal="left" vertical="center" wrapText="1"/>
    </xf>
    <xf numFmtId="0" fontId="29" fillId="10" borderId="19" xfId="0" applyFont="1" applyFill="1" applyBorder="1" applyAlignment="1">
      <alignment horizontal="left" vertical="center" wrapText="1"/>
    </xf>
    <xf numFmtId="9" fontId="29" fillId="2" borderId="19" xfId="0" applyNumberFormat="1" applyFont="1" applyFill="1" applyBorder="1" applyAlignment="1">
      <alignment horizontal="center" vertical="center" wrapText="1"/>
    </xf>
    <xf numFmtId="9" fontId="29" fillId="0" borderId="20" xfId="0" applyNumberFormat="1" applyFont="1" applyBorder="1" applyAlignment="1">
      <alignment horizontal="center" vertical="center"/>
    </xf>
    <xf numFmtId="9" fontId="1" fillId="9" borderId="17" xfId="2" applyFont="1" applyFill="1" applyBorder="1" applyAlignment="1">
      <alignment horizontal="center" vertical="center" wrapText="1"/>
    </xf>
    <xf numFmtId="0" fontId="0" fillId="17" borderId="0" xfId="0" applyFill="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26" xfId="0" applyBorder="1" applyAlignment="1">
      <alignment horizontal="center" vertical="center" wrapText="1"/>
    </xf>
    <xf numFmtId="0" fontId="0" fillId="0" borderId="23" xfId="0" applyBorder="1" applyAlignment="1">
      <alignment horizontal="center" vertical="center" wrapText="1"/>
    </xf>
    <xf numFmtId="0" fontId="0" fillId="17" borderId="11" xfId="0" applyFill="1" applyBorder="1" applyAlignment="1">
      <alignment horizontal="center" vertical="center" wrapText="1"/>
    </xf>
    <xf numFmtId="0" fontId="0" fillId="17" borderId="13" xfId="0" applyFill="1" applyBorder="1" applyAlignment="1">
      <alignment horizontal="center" vertical="center" wrapText="1"/>
    </xf>
    <xf numFmtId="0" fontId="0" fillId="17" borderId="27" xfId="0" applyFill="1" applyBorder="1" applyAlignment="1">
      <alignment horizontal="center" vertical="center" wrapText="1"/>
    </xf>
    <xf numFmtId="0" fontId="0" fillId="17" borderId="14" xfId="0" applyFill="1" applyBorder="1" applyAlignment="1">
      <alignment horizontal="center" vertical="center" wrapText="1"/>
    </xf>
    <xf numFmtId="0" fontId="0" fillId="17" borderId="28" xfId="0" applyFill="1" applyBorder="1" applyAlignment="1">
      <alignment horizontal="center" vertical="center" wrapText="1"/>
    </xf>
    <xf numFmtId="0" fontId="0" fillId="0" borderId="1" xfId="0" applyBorder="1" applyAlignment="1">
      <alignment horizontal="center" vertical="center"/>
    </xf>
    <xf numFmtId="0" fontId="0" fillId="0" borderId="38" xfId="0" applyBorder="1"/>
    <xf numFmtId="0" fontId="0" fillId="0" borderId="37" xfId="0" applyBorder="1"/>
    <xf numFmtId="0" fontId="0" fillId="0" borderId="18" xfId="0" applyBorder="1"/>
    <xf numFmtId="0" fontId="0" fillId="0" borderId="39" xfId="0" applyBorder="1"/>
    <xf numFmtId="0" fontId="0" fillId="0" borderId="20" xfId="0" applyBorder="1"/>
    <xf numFmtId="0" fontId="0" fillId="0" borderId="38" xfId="0" applyBorder="1" applyAlignment="1">
      <alignment vertical="center"/>
    </xf>
    <xf numFmtId="0" fontId="0" fillId="7" borderId="2" xfId="0" applyFill="1" applyBorder="1" applyAlignment="1">
      <alignment horizontal="center" vertical="center"/>
    </xf>
    <xf numFmtId="0" fontId="0" fillId="7" borderId="2" xfId="0" applyFill="1" applyBorder="1" applyAlignment="1">
      <alignment vertical="center"/>
    </xf>
    <xf numFmtId="0" fontId="22" fillId="0" borderId="1" xfId="0" applyFont="1" applyFill="1" applyBorder="1" applyAlignment="1">
      <alignment horizontal="left" vertical="center" wrapText="1"/>
    </xf>
    <xf numFmtId="0" fontId="2" fillId="8" borderId="2" xfId="0" applyFont="1" applyFill="1" applyBorder="1" applyAlignment="1">
      <alignment horizontal="left" vertical="center" wrapText="1"/>
    </xf>
    <xf numFmtId="0" fontId="0" fillId="0" borderId="17" xfId="0" applyBorder="1" applyAlignment="1">
      <alignment horizontal="left" vertical="center"/>
    </xf>
    <xf numFmtId="0" fontId="0" fillId="0" borderId="18" xfId="0" applyBorder="1" applyAlignment="1">
      <alignment horizontal="left" vertical="center"/>
    </xf>
    <xf numFmtId="49" fontId="0" fillId="0" borderId="15" xfId="0" applyNumberFormat="1" applyBorder="1" applyAlignment="1">
      <alignment vertical="center" wrapText="1"/>
    </xf>
    <xf numFmtId="49" fontId="2" fillId="28" borderId="15" xfId="0" applyNumberFormat="1" applyFont="1" applyFill="1" applyBorder="1" applyAlignment="1">
      <alignment vertical="center" wrapText="1"/>
    </xf>
    <xf numFmtId="0" fontId="0" fillId="0" borderId="15" xfId="0" applyBorder="1" applyAlignment="1">
      <alignment vertical="center" wrapText="1"/>
    </xf>
    <xf numFmtId="0" fontId="0" fillId="0" borderId="20" xfId="0" applyBorder="1" applyAlignment="1">
      <alignment horizontal="left" vertical="center"/>
    </xf>
    <xf numFmtId="49" fontId="0" fillId="0" borderId="54" xfId="0" applyNumberFormat="1" applyBorder="1" applyAlignment="1">
      <alignment vertical="center" wrapText="1"/>
    </xf>
    <xf numFmtId="0" fontId="0" fillId="0" borderId="39" xfId="0" applyBorder="1" applyAlignment="1">
      <alignment vertical="center"/>
    </xf>
    <xf numFmtId="0" fontId="0" fillId="0" borderId="19" xfId="0" applyBorder="1" applyAlignment="1">
      <alignment vertical="center"/>
    </xf>
    <xf numFmtId="49" fontId="0" fillId="0" borderId="0" xfId="0" applyNumberFormat="1" applyAlignment="1">
      <alignment vertical="center"/>
    </xf>
    <xf numFmtId="0" fontId="0" fillId="0" borderId="0" xfId="0" applyAlignment="1">
      <alignment vertical="center"/>
    </xf>
    <xf numFmtId="0" fontId="36" fillId="4" borderId="1" xfId="0" applyFont="1" applyFill="1" applyBorder="1" applyAlignment="1">
      <alignment horizontal="center" vertical="center" wrapText="1"/>
    </xf>
    <xf numFmtId="0" fontId="22" fillId="0" borderId="0" xfId="0" applyFont="1" applyFill="1" applyAlignment="1">
      <alignment horizontal="center" vertical="center" wrapText="1"/>
    </xf>
    <xf numFmtId="0" fontId="37" fillId="6" borderId="1" xfId="0" applyFont="1" applyFill="1" applyBorder="1" applyAlignment="1">
      <alignment horizontal="center" vertical="center" wrapText="1"/>
    </xf>
    <xf numFmtId="0" fontId="37" fillId="0" borderId="1" xfId="0" applyFont="1" applyFill="1" applyBorder="1" applyAlignment="1">
      <alignment vertical="center" wrapText="1"/>
    </xf>
    <xf numFmtId="0" fontId="22" fillId="0" borderId="0" xfId="0" applyFont="1" applyFill="1" applyAlignment="1">
      <alignment wrapText="1"/>
    </xf>
    <xf numFmtId="0" fontId="22" fillId="0" borderId="1" xfId="0" applyFont="1" applyFill="1" applyBorder="1" applyAlignment="1">
      <alignment vertical="center" wrapText="1"/>
    </xf>
    <xf numFmtId="0" fontId="22" fillId="0" borderId="1" xfId="0" applyFont="1" applyFill="1" applyBorder="1" applyAlignment="1">
      <alignment horizontal="center" vertical="center" wrapText="1"/>
    </xf>
    <xf numFmtId="1" fontId="22" fillId="0" borderId="1" xfId="2" applyNumberFormat="1" applyFont="1" applyFill="1" applyBorder="1" applyAlignment="1">
      <alignment horizontal="center" vertical="center" wrapText="1"/>
    </xf>
    <xf numFmtId="9" fontId="22" fillId="0" borderId="1" xfId="2" applyFont="1" applyFill="1" applyBorder="1" applyAlignment="1">
      <alignment horizontal="center" vertical="center" wrapText="1"/>
    </xf>
    <xf numFmtId="49" fontId="22" fillId="0" borderId="1" xfId="0" applyNumberFormat="1" applyFont="1" applyFill="1" applyBorder="1" applyAlignment="1">
      <alignment horizontal="center" vertical="center" wrapText="1"/>
    </xf>
    <xf numFmtId="0" fontId="22" fillId="0" borderId="1" xfId="0" applyFont="1" applyFill="1" applyBorder="1" applyAlignment="1">
      <alignment horizontal="center" wrapText="1"/>
    </xf>
    <xf numFmtId="0" fontId="38" fillId="0" borderId="1" xfId="0" applyFont="1" applyFill="1" applyBorder="1" applyAlignment="1">
      <alignment horizontal="center" vertical="center" wrapText="1"/>
    </xf>
    <xf numFmtId="9" fontId="22" fillId="0" borderId="1" xfId="0" applyNumberFormat="1" applyFont="1" applyFill="1" applyBorder="1" applyAlignment="1">
      <alignment horizontal="center" vertical="center" wrapText="1"/>
    </xf>
    <xf numFmtId="49" fontId="22" fillId="0" borderId="1" xfId="0" applyNumberFormat="1" applyFont="1" applyFill="1" applyBorder="1" applyAlignment="1">
      <alignment vertical="center" wrapText="1"/>
    </xf>
    <xf numFmtId="0" fontId="37" fillId="11" borderId="1" xfId="0" applyFont="1" applyFill="1" applyBorder="1" applyAlignment="1">
      <alignment horizontal="center" vertical="center" wrapText="1"/>
    </xf>
    <xf numFmtId="1" fontId="22" fillId="0" borderId="1" xfId="0" applyNumberFormat="1" applyFont="1" applyFill="1" applyBorder="1" applyAlignment="1">
      <alignment horizontal="center" vertical="center" wrapText="1"/>
    </xf>
    <xf numFmtId="0" fontId="22" fillId="0" borderId="1" xfId="0" applyFont="1" applyFill="1" applyBorder="1" applyAlignment="1">
      <alignment wrapText="1"/>
    </xf>
    <xf numFmtId="0" fontId="37" fillId="30" borderId="1" xfId="0" applyFont="1" applyFill="1" applyBorder="1" applyAlignment="1">
      <alignment horizontal="center" vertical="center" wrapText="1"/>
    </xf>
    <xf numFmtId="0" fontId="22" fillId="0" borderId="1" xfId="0" applyFont="1" applyFill="1" applyBorder="1" applyAlignment="1">
      <alignment horizontal="left" wrapText="1"/>
    </xf>
    <xf numFmtId="0" fontId="37" fillId="12" borderId="1" xfId="0" applyFont="1" applyFill="1" applyBorder="1" applyAlignment="1">
      <alignment horizontal="center" vertical="center" wrapText="1"/>
    </xf>
    <xf numFmtId="0" fontId="22" fillId="0" borderId="1" xfId="0" applyFont="1" applyFill="1" applyBorder="1" applyAlignment="1">
      <alignment horizontal="center" vertical="center"/>
    </xf>
    <xf numFmtId="0" fontId="37" fillId="10" borderId="1" xfId="0" applyFont="1" applyFill="1" applyBorder="1" applyAlignment="1">
      <alignment horizontal="center" vertical="center" wrapText="1"/>
    </xf>
    <xf numFmtId="0" fontId="37" fillId="2" borderId="1" xfId="0" applyFont="1" applyFill="1" applyBorder="1" applyAlignment="1">
      <alignment horizontal="center" vertical="center" wrapText="1"/>
    </xf>
    <xf numFmtId="0" fontId="22" fillId="0" borderId="4" xfId="0" applyFont="1" applyFill="1" applyBorder="1" applyAlignment="1">
      <alignment horizontal="left" vertical="center" wrapText="1"/>
    </xf>
    <xf numFmtId="0" fontId="22" fillId="0" borderId="4" xfId="0" applyFont="1" applyFill="1" applyBorder="1" applyAlignment="1">
      <alignment horizontal="center" vertical="center" wrapText="1"/>
    </xf>
    <xf numFmtId="0" fontId="22" fillId="0" borderId="4" xfId="2" applyNumberFormat="1" applyFont="1" applyFill="1" applyBorder="1" applyAlignment="1">
      <alignment horizontal="center" vertical="center" wrapText="1"/>
    </xf>
    <xf numFmtId="49" fontId="22" fillId="0" borderId="4" xfId="0" applyNumberFormat="1" applyFont="1" applyFill="1" applyBorder="1" applyAlignment="1">
      <alignment horizontal="center" vertical="center" wrapText="1"/>
    </xf>
    <xf numFmtId="0" fontId="22" fillId="0" borderId="0" xfId="0" applyFont="1" applyFill="1" applyAlignment="1">
      <alignment vertical="center" wrapText="1"/>
    </xf>
    <xf numFmtId="0" fontId="22" fillId="0" borderId="1" xfId="2" applyNumberFormat="1" applyFont="1" applyFill="1" applyBorder="1" applyAlignment="1">
      <alignment horizontal="center" vertical="center" wrapText="1"/>
    </xf>
    <xf numFmtId="0" fontId="22" fillId="0" borderId="0" xfId="3" applyFont="1" applyFill="1" applyAlignment="1">
      <alignment vertical="center" wrapText="1"/>
    </xf>
    <xf numFmtId="0" fontId="22" fillId="0" borderId="0" xfId="0" applyFont="1" applyFill="1" applyBorder="1" applyAlignment="1">
      <alignment wrapText="1"/>
    </xf>
    <xf numFmtId="0" fontId="38" fillId="0" borderId="0" xfId="0" applyFont="1" applyFill="1" applyAlignment="1">
      <alignment horizontal="center" vertical="center" wrapText="1"/>
    </xf>
    <xf numFmtId="0" fontId="22" fillId="0" borderId="0" xfId="0" applyFont="1" applyFill="1" applyAlignment="1">
      <alignment horizontal="left" vertical="center" wrapText="1"/>
    </xf>
    <xf numFmtId="1" fontId="22" fillId="0" borderId="0" xfId="0" applyNumberFormat="1" applyFont="1" applyFill="1" applyAlignment="1">
      <alignment horizontal="center" vertical="center" wrapText="1"/>
    </xf>
    <xf numFmtId="9" fontId="22" fillId="0" borderId="0" xfId="2" applyFont="1" applyFill="1" applyAlignment="1">
      <alignment vertical="center" wrapText="1"/>
    </xf>
    <xf numFmtId="1" fontId="22" fillId="0" borderId="0" xfId="0" applyNumberFormat="1" applyFont="1" applyFill="1" applyBorder="1" applyAlignment="1">
      <alignment horizontal="center" vertical="center" wrapText="1"/>
    </xf>
    <xf numFmtId="49" fontId="22" fillId="0" borderId="0" xfId="0" applyNumberFormat="1" applyFont="1" applyFill="1" applyAlignment="1">
      <alignment vertical="center" wrapText="1"/>
    </xf>
    <xf numFmtId="49" fontId="22" fillId="0" borderId="0" xfId="0" applyNumberFormat="1" applyFont="1" applyFill="1" applyBorder="1" applyAlignment="1">
      <alignment vertical="center" wrapText="1"/>
    </xf>
    <xf numFmtId="43" fontId="22" fillId="0" borderId="1" xfId="1" applyFont="1" applyFill="1" applyBorder="1" applyAlignment="1">
      <alignment horizontal="center" wrapText="1"/>
    </xf>
    <xf numFmtId="0" fontId="22" fillId="0" borderId="0" xfId="0" applyFont="1" applyFill="1" applyAlignment="1">
      <alignment horizontal="center" wrapText="1"/>
    </xf>
    <xf numFmtId="9" fontId="22" fillId="0" borderId="0" xfId="2" applyFont="1" applyFill="1" applyAlignment="1">
      <alignment horizontal="center" vertical="center" wrapText="1"/>
    </xf>
    <xf numFmtId="1" fontId="22" fillId="0" borderId="0" xfId="0" applyNumberFormat="1" applyFont="1" applyFill="1" applyBorder="1" applyAlignment="1">
      <alignment horizontal="center" wrapText="1"/>
    </xf>
    <xf numFmtId="49" fontId="22" fillId="0" borderId="0" xfId="0" applyNumberFormat="1" applyFont="1" applyFill="1" applyAlignment="1">
      <alignment horizontal="center" vertical="center" wrapText="1"/>
    </xf>
    <xf numFmtId="49" fontId="1" fillId="9" borderId="53" xfId="0" applyNumberFormat="1" applyFont="1" applyFill="1" applyBorder="1" applyAlignment="1">
      <alignment horizontal="center" vertical="center" wrapText="1"/>
    </xf>
    <xf numFmtId="49" fontId="1" fillId="9" borderId="32" xfId="0" applyNumberFormat="1" applyFont="1" applyFill="1" applyBorder="1" applyAlignment="1">
      <alignment horizontal="center" vertical="center" wrapText="1"/>
    </xf>
    <xf numFmtId="0" fontId="32" fillId="0" borderId="18" xfId="0" applyFont="1" applyBorder="1" applyAlignment="1">
      <alignment horizontal="center" vertical="center"/>
    </xf>
    <xf numFmtId="0" fontId="32" fillId="0" borderId="20" xfId="0" applyFont="1" applyBorder="1" applyAlignment="1">
      <alignment horizontal="center" vertical="center"/>
    </xf>
    <xf numFmtId="0" fontId="0" fillId="9" borderId="0" xfId="0" applyFill="1" applyAlignment="1">
      <alignment horizontal="left" vertical="center" wrapText="1"/>
    </xf>
    <xf numFmtId="0" fontId="0" fillId="9" borderId="36" xfId="0" applyFill="1" applyBorder="1" applyAlignment="1">
      <alignment horizontal="left" vertical="center" wrapText="1"/>
    </xf>
    <xf numFmtId="9" fontId="35" fillId="0" borderId="1" xfId="2" applyFont="1" applyBorder="1" applyAlignment="1">
      <alignment horizontal="center" vertical="center" wrapText="1"/>
    </xf>
    <xf numFmtId="9" fontId="33" fillId="0" borderId="18" xfId="2" applyFont="1" applyBorder="1" applyAlignment="1">
      <alignment horizontal="center" vertical="center" wrapText="1"/>
    </xf>
    <xf numFmtId="9" fontId="33" fillId="0" borderId="20" xfId="2" applyFont="1" applyBorder="1" applyAlignment="1">
      <alignment horizontal="center" vertical="center" wrapText="1"/>
    </xf>
    <xf numFmtId="9" fontId="35" fillId="0" borderId="19" xfId="2" applyFont="1" applyBorder="1" applyAlignment="1">
      <alignment horizontal="center" vertical="center" wrapText="1"/>
    </xf>
    <xf numFmtId="49" fontId="1" fillId="9" borderId="29" xfId="0" applyNumberFormat="1" applyFont="1" applyFill="1" applyBorder="1" applyAlignment="1">
      <alignment horizontal="center" vertical="center" wrapText="1"/>
    </xf>
    <xf numFmtId="49" fontId="1" fillId="9" borderId="0" xfId="0" applyNumberFormat="1" applyFont="1" applyFill="1" applyBorder="1" applyAlignment="1">
      <alignment horizontal="center" vertical="center" wrapText="1"/>
    </xf>
    <xf numFmtId="49" fontId="1" fillId="9" borderId="36" xfId="0" applyNumberFormat="1" applyFont="1" applyFill="1" applyBorder="1" applyAlignment="1">
      <alignment horizontal="center" vertical="center" wrapText="1"/>
    </xf>
    <xf numFmtId="0" fontId="3" fillId="4" borderId="4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2" fillId="14" borderId="1" xfId="0" applyFont="1" applyFill="1" applyBorder="1" applyAlignment="1">
      <alignment horizontal="center" vertical="center" textRotation="90" wrapText="1"/>
    </xf>
    <xf numFmtId="0" fontId="2" fillId="10" borderId="1" xfId="0" applyFont="1" applyFill="1" applyBorder="1" applyAlignment="1">
      <alignment horizontal="center" vertical="center" textRotation="90"/>
    </xf>
    <xf numFmtId="0" fontId="7" fillId="0" borderId="38" xfId="0" applyFont="1" applyBorder="1" applyAlignment="1">
      <alignment horizontal="center" vertical="center" textRotation="90"/>
    </xf>
    <xf numFmtId="0" fontId="7" fillId="0" borderId="39" xfId="0" applyFont="1" applyBorder="1" applyAlignment="1">
      <alignment horizontal="center" vertical="center" textRotation="90"/>
    </xf>
    <xf numFmtId="0" fontId="29" fillId="0" borderId="1" xfId="0" applyFont="1" applyBorder="1" applyAlignment="1">
      <alignment horizontal="left" vertical="center" wrapText="1"/>
    </xf>
    <xf numFmtId="0" fontId="29" fillId="0" borderId="19" xfId="0" applyFont="1" applyBorder="1" applyAlignment="1">
      <alignment horizontal="left" vertical="center" wrapText="1"/>
    </xf>
    <xf numFmtId="0" fontId="29" fillId="0" borderId="2" xfId="0" applyFont="1" applyBorder="1" applyAlignment="1">
      <alignment horizontal="left" vertical="center" wrapText="1"/>
    </xf>
    <xf numFmtId="0" fontId="29" fillId="0" borderId="3" xfId="0" applyFont="1" applyBorder="1" applyAlignment="1">
      <alignment horizontal="left" vertical="center" wrapText="1"/>
    </xf>
    <xf numFmtId="0" fontId="29" fillId="0" borderId="4" xfId="0" applyFont="1" applyBorder="1" applyAlignment="1">
      <alignment horizontal="left" vertical="center" wrapText="1"/>
    </xf>
    <xf numFmtId="0" fontId="22" fillId="0" borderId="2" xfId="2" applyNumberFormat="1" applyFont="1" applyFill="1" applyBorder="1" applyAlignment="1">
      <alignment horizontal="center" vertical="center" wrapText="1"/>
    </xf>
    <xf numFmtId="0" fontId="22" fillId="0" borderId="3" xfId="2" applyNumberFormat="1" applyFont="1" applyFill="1" applyBorder="1" applyAlignment="1">
      <alignment horizontal="center" vertical="center" wrapText="1"/>
    </xf>
    <xf numFmtId="0" fontId="22" fillId="0" borderId="4" xfId="2" applyNumberFormat="1" applyFont="1" applyFill="1" applyBorder="1" applyAlignment="1">
      <alignment horizontal="center" vertical="center" wrapText="1"/>
    </xf>
    <xf numFmtId="0" fontId="38" fillId="0" borderId="2" xfId="0" applyFont="1" applyFill="1" applyBorder="1" applyAlignment="1">
      <alignment horizontal="center" vertical="center" wrapText="1"/>
    </xf>
    <xf numFmtId="0" fontId="38" fillId="0" borderId="3" xfId="0" applyFont="1" applyFill="1" applyBorder="1" applyAlignment="1">
      <alignment horizontal="center" vertical="center" wrapText="1"/>
    </xf>
    <xf numFmtId="0" fontId="38" fillId="0" borderId="4" xfId="0" applyFont="1" applyFill="1" applyBorder="1" applyAlignment="1">
      <alignment horizontal="center" vertical="center" wrapText="1"/>
    </xf>
    <xf numFmtId="9" fontId="22" fillId="0" borderId="2" xfId="0" applyNumberFormat="1" applyFont="1" applyFill="1" applyBorder="1" applyAlignment="1">
      <alignment horizontal="center" vertical="center" wrapText="1"/>
    </xf>
    <xf numFmtId="9" fontId="22" fillId="0" borderId="3" xfId="0" applyNumberFormat="1" applyFont="1" applyFill="1" applyBorder="1" applyAlignment="1">
      <alignment horizontal="center" vertical="center" wrapText="1"/>
    </xf>
    <xf numFmtId="9" fontId="22" fillId="0" borderId="4" xfId="0" applyNumberFormat="1" applyFont="1" applyFill="1" applyBorder="1" applyAlignment="1">
      <alignment horizontal="center" vertical="center" wrapText="1"/>
    </xf>
    <xf numFmtId="9" fontId="22" fillId="0" borderId="2" xfId="2" applyFont="1" applyFill="1" applyBorder="1" applyAlignment="1">
      <alignment horizontal="center" vertical="center" wrapText="1"/>
    </xf>
    <xf numFmtId="9" fontId="22" fillId="0" borderId="3" xfId="2" applyFont="1" applyFill="1" applyBorder="1" applyAlignment="1">
      <alignment horizontal="center" vertical="center" wrapText="1"/>
    </xf>
    <xf numFmtId="9" fontId="22" fillId="0" borderId="4" xfId="2" applyFont="1" applyFill="1" applyBorder="1" applyAlignment="1">
      <alignment horizontal="center" vertical="center" wrapText="1"/>
    </xf>
    <xf numFmtId="0" fontId="37" fillId="10" borderId="5" xfId="0" applyFont="1" applyFill="1" applyBorder="1" applyAlignment="1">
      <alignment horizontal="center" vertical="center" wrapText="1"/>
    </xf>
    <xf numFmtId="0" fontId="37" fillId="10" borderId="15" xfId="0" applyFont="1" applyFill="1" applyBorder="1" applyAlignment="1">
      <alignment horizontal="center" vertical="center" wrapText="1"/>
    </xf>
    <xf numFmtId="0" fontId="37" fillId="10" borderId="6" xfId="0" applyFont="1" applyFill="1" applyBorder="1" applyAlignment="1">
      <alignment horizontal="center" vertical="center" wrapText="1"/>
    </xf>
    <xf numFmtId="1" fontId="22" fillId="0" borderId="2" xfId="2" applyNumberFormat="1" applyFont="1" applyFill="1" applyBorder="1" applyAlignment="1">
      <alignment horizontal="center" vertical="center" wrapText="1"/>
    </xf>
    <xf numFmtId="1" fontId="22" fillId="0" borderId="4" xfId="2" applyNumberFormat="1" applyFont="1" applyFill="1" applyBorder="1" applyAlignment="1">
      <alignment horizontal="center" vertical="center" wrapText="1"/>
    </xf>
    <xf numFmtId="1" fontId="22" fillId="0" borderId="3" xfId="2" applyNumberFormat="1" applyFont="1" applyFill="1" applyBorder="1" applyAlignment="1">
      <alignment horizontal="center" vertical="center" wrapText="1"/>
    </xf>
    <xf numFmtId="0" fontId="37" fillId="12" borderId="5" xfId="0" applyFont="1" applyFill="1" applyBorder="1" applyAlignment="1">
      <alignment horizontal="center" vertical="center" wrapText="1"/>
    </xf>
    <xf numFmtId="0" fontId="37" fillId="12" borderId="15" xfId="0" applyFont="1" applyFill="1" applyBorder="1" applyAlignment="1">
      <alignment horizontal="center" vertical="center" wrapText="1"/>
    </xf>
    <xf numFmtId="0" fontId="37" fillId="12" borderId="6" xfId="0" applyFont="1" applyFill="1" applyBorder="1" applyAlignment="1">
      <alignment horizontal="center" vertical="center" wrapText="1"/>
    </xf>
    <xf numFmtId="0" fontId="37" fillId="6" borderId="5" xfId="0" applyFont="1" applyFill="1" applyBorder="1" applyAlignment="1">
      <alignment horizontal="center" vertical="center" wrapText="1"/>
    </xf>
    <xf numFmtId="0" fontId="37" fillId="6" borderId="15" xfId="0" applyFont="1" applyFill="1" applyBorder="1" applyAlignment="1">
      <alignment horizontal="center" vertical="center" wrapText="1"/>
    </xf>
    <xf numFmtId="0" fontId="37" fillId="6" borderId="6" xfId="0" applyFont="1" applyFill="1" applyBorder="1" applyAlignment="1">
      <alignment horizontal="center" vertical="center" wrapText="1"/>
    </xf>
    <xf numFmtId="0" fontId="37" fillId="11" borderId="5" xfId="0" applyFont="1" applyFill="1" applyBorder="1" applyAlignment="1">
      <alignment horizontal="center" vertical="center" wrapText="1"/>
    </xf>
    <xf numFmtId="0" fontId="37" fillId="11" borderId="15" xfId="0" applyFont="1" applyFill="1" applyBorder="1" applyAlignment="1">
      <alignment horizontal="center" vertical="center" wrapText="1"/>
    </xf>
    <xf numFmtId="0" fontId="37" fillId="11" borderId="6" xfId="0" applyFont="1" applyFill="1" applyBorder="1" applyAlignment="1">
      <alignment horizontal="center" vertical="center" wrapText="1"/>
    </xf>
    <xf numFmtId="0" fontId="37" fillId="2" borderId="5" xfId="0" applyFont="1" applyFill="1" applyBorder="1" applyAlignment="1">
      <alignment horizontal="center" vertical="center" wrapText="1"/>
    </xf>
    <xf numFmtId="0" fontId="37" fillId="2" borderId="15" xfId="0" applyFont="1" applyFill="1" applyBorder="1" applyAlignment="1">
      <alignment horizontal="center" vertical="center" wrapText="1"/>
    </xf>
    <xf numFmtId="0" fontId="37" fillId="2" borderId="6" xfId="0" applyFont="1" applyFill="1" applyBorder="1" applyAlignment="1">
      <alignment horizontal="center" vertical="center" wrapText="1"/>
    </xf>
    <xf numFmtId="9" fontId="22" fillId="0" borderId="1" xfId="0" applyNumberFormat="1" applyFont="1" applyFill="1" applyBorder="1" applyAlignment="1">
      <alignment horizontal="center" vertical="center" wrapText="1"/>
    </xf>
    <xf numFmtId="9" fontId="22" fillId="0" borderId="1" xfId="2" applyFont="1" applyFill="1" applyBorder="1" applyAlignment="1">
      <alignment horizontal="center" vertical="center" wrapText="1"/>
    </xf>
    <xf numFmtId="0" fontId="37" fillId="30" borderId="5" xfId="0" applyFont="1" applyFill="1" applyBorder="1" applyAlignment="1">
      <alignment horizontal="center" vertical="center" wrapText="1"/>
    </xf>
    <xf numFmtId="0" fontId="37" fillId="30" borderId="15" xfId="0" applyFont="1" applyFill="1" applyBorder="1" applyAlignment="1">
      <alignment horizontal="center" vertical="center" wrapText="1"/>
    </xf>
    <xf numFmtId="0" fontId="37" fillId="30" borderId="6" xfId="0" applyFont="1" applyFill="1" applyBorder="1" applyAlignment="1">
      <alignment horizontal="center" vertical="center" wrapText="1"/>
    </xf>
    <xf numFmtId="0" fontId="15" fillId="29" borderId="31" xfId="0" applyFont="1" applyFill="1" applyBorder="1" applyAlignment="1">
      <alignment horizontal="center" wrapText="1"/>
    </xf>
    <xf numFmtId="0" fontId="15" fillId="29" borderId="34" xfId="0" applyFont="1" applyFill="1" applyBorder="1" applyAlignment="1">
      <alignment horizont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27" xfId="0" applyBorder="1" applyAlignment="1">
      <alignment horizontal="center" vertical="center" wrapText="1"/>
    </xf>
    <xf numFmtId="0" fontId="0" fillId="0" borderId="14" xfId="0" applyBorder="1" applyAlignment="1">
      <alignment horizontal="center" vertical="center" wrapText="1"/>
    </xf>
    <xf numFmtId="0" fontId="0" fillId="0" borderId="28" xfId="0" applyBorder="1" applyAlignment="1">
      <alignment horizontal="center" vertical="center" wrapText="1"/>
    </xf>
    <xf numFmtId="0" fontId="0" fillId="17" borderId="11" xfId="0" applyFill="1" applyBorder="1" applyAlignment="1">
      <alignment horizontal="center" vertical="center" wrapText="1"/>
    </xf>
    <xf numFmtId="0" fontId="0" fillId="17" borderId="12" xfId="0" applyFill="1" applyBorder="1" applyAlignment="1">
      <alignment horizontal="center" vertical="center" wrapText="1"/>
    </xf>
    <xf numFmtId="0" fontId="0" fillId="17" borderId="13" xfId="0" applyFill="1" applyBorder="1" applyAlignment="1">
      <alignment horizontal="center" vertical="center" wrapText="1"/>
    </xf>
    <xf numFmtId="0" fontId="0" fillId="17" borderId="27" xfId="0" applyFill="1" applyBorder="1" applyAlignment="1">
      <alignment horizontal="center" vertical="center" wrapText="1"/>
    </xf>
    <xf numFmtId="0" fontId="0" fillId="17" borderId="14" xfId="0" applyFill="1" applyBorder="1" applyAlignment="1">
      <alignment horizontal="center" vertical="center" wrapText="1"/>
    </xf>
    <xf numFmtId="0" fontId="0" fillId="17" borderId="28" xfId="0" applyFill="1" applyBorder="1" applyAlignment="1">
      <alignment horizontal="center" vertical="center" wrapText="1"/>
    </xf>
    <xf numFmtId="0" fontId="0" fillId="0" borderId="26" xfId="0" applyBorder="1" applyAlignment="1">
      <alignment horizontal="center" vertical="center" wrapText="1"/>
    </xf>
    <xf numFmtId="0" fontId="0" fillId="0" borderId="23" xfId="0" applyBorder="1" applyAlignment="1">
      <alignment horizontal="center" vertical="center" wrapText="1"/>
    </xf>
    <xf numFmtId="0" fontId="0" fillId="0" borderId="0" xfId="0" applyAlignment="1">
      <alignment horizontal="center" vertical="center" wrapText="1"/>
    </xf>
    <xf numFmtId="0" fontId="7" fillId="17" borderId="11" xfId="0" applyFont="1" applyFill="1" applyBorder="1" applyAlignment="1">
      <alignment horizontal="center" vertical="center" wrapText="1"/>
    </xf>
    <xf numFmtId="0" fontId="7" fillId="17" borderId="12" xfId="0" applyFont="1" applyFill="1" applyBorder="1" applyAlignment="1">
      <alignment horizontal="center" vertical="center" wrapText="1"/>
    </xf>
    <xf numFmtId="0" fontId="7" fillId="17" borderId="13" xfId="0" applyFont="1" applyFill="1" applyBorder="1" applyAlignment="1">
      <alignment horizontal="center" vertical="center" wrapText="1"/>
    </xf>
    <xf numFmtId="0" fontId="7" fillId="17" borderId="26" xfId="0" applyFont="1" applyFill="1" applyBorder="1" applyAlignment="1">
      <alignment horizontal="center" vertical="center" wrapText="1"/>
    </xf>
    <xf numFmtId="0" fontId="7" fillId="17" borderId="0" xfId="0" applyFont="1" applyFill="1" applyAlignment="1">
      <alignment horizontal="center" vertical="center" wrapText="1"/>
    </xf>
    <xf numFmtId="0" fontId="7" fillId="17" borderId="23" xfId="0" applyFont="1" applyFill="1" applyBorder="1" applyAlignment="1">
      <alignment horizontal="center" vertical="center" wrapText="1"/>
    </xf>
    <xf numFmtId="0" fontId="8" fillId="16" borderId="0" xfId="0" applyFont="1" applyFill="1" applyAlignment="1">
      <alignment horizontal="center" vertical="center" wrapText="1"/>
    </xf>
    <xf numFmtId="0" fontId="5" fillId="8"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2" fillId="4" borderId="1"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4" fillId="21" borderId="1" xfId="0" applyFont="1" applyFill="1" applyBorder="1" applyAlignment="1">
      <alignment horizontal="center" vertical="center" textRotation="90" wrapText="1"/>
    </xf>
    <xf numFmtId="0" fontId="5" fillId="0" borderId="1" xfId="0" applyFont="1" applyBorder="1" applyAlignment="1">
      <alignment horizontal="left" vertical="center" wrapText="1"/>
    </xf>
    <xf numFmtId="0" fontId="0" fillId="0" borderId="5" xfId="0" applyBorder="1" applyAlignment="1">
      <alignment horizontal="center" wrapText="1"/>
    </xf>
    <xf numFmtId="0" fontId="0" fillId="0" borderId="6" xfId="0" applyBorder="1" applyAlignment="1">
      <alignment horizontal="center" wrapText="1"/>
    </xf>
    <xf numFmtId="0" fontId="14" fillId="20" borderId="1" xfId="0" applyFont="1" applyFill="1" applyBorder="1" applyAlignment="1">
      <alignment horizontal="center" vertical="center" textRotation="90" wrapText="1"/>
    </xf>
    <xf numFmtId="0" fontId="0" fillId="26" borderId="38" xfId="0" applyFill="1" applyBorder="1" applyAlignment="1">
      <alignment vertical="center" wrapText="1"/>
    </xf>
    <xf numFmtId="0" fontId="0" fillId="26" borderId="39" xfId="0" applyFill="1" applyBorder="1" applyAlignment="1">
      <alignment vertical="center" wrapText="1"/>
    </xf>
    <xf numFmtId="0" fontId="0" fillId="26" borderId="18" xfId="0" applyFill="1" applyBorder="1" applyAlignment="1">
      <alignment vertical="center" wrapText="1"/>
    </xf>
    <xf numFmtId="0" fontId="0" fillId="26" borderId="20" xfId="0" applyFill="1" applyBorder="1" applyAlignment="1">
      <alignment vertical="center" wrapText="1"/>
    </xf>
    <xf numFmtId="0" fontId="0" fillId="0" borderId="38" xfId="0" applyBorder="1" applyAlignment="1">
      <alignment vertical="center" wrapText="1"/>
    </xf>
    <xf numFmtId="0" fontId="0" fillId="0" borderId="18" xfId="0" applyBorder="1" applyAlignment="1">
      <alignment vertical="center" wrapText="1"/>
    </xf>
    <xf numFmtId="0" fontId="0" fillId="0" borderId="38" xfId="0" applyBorder="1" applyAlignment="1">
      <alignment vertical="center"/>
    </xf>
    <xf numFmtId="0" fontId="0" fillId="0" borderId="18" xfId="0" applyBorder="1" applyAlignment="1">
      <alignment vertical="center"/>
    </xf>
    <xf numFmtId="0" fontId="0" fillId="26" borderId="18" xfId="0" applyFill="1" applyBorder="1" applyAlignment="1">
      <alignment vertical="center"/>
    </xf>
    <xf numFmtId="0" fontId="0" fillId="26" borderId="38" xfId="0" applyFill="1" applyBorder="1" applyAlignment="1">
      <alignment vertical="center"/>
    </xf>
    <xf numFmtId="0" fontId="16" fillId="2" borderId="37" xfId="0" applyFont="1" applyFill="1" applyBorder="1" applyAlignment="1">
      <alignment horizontal="center" vertical="center"/>
    </xf>
    <xf numFmtId="0" fontId="16" fillId="2" borderId="16" xfId="0" applyFont="1" applyFill="1" applyBorder="1" applyAlignment="1">
      <alignment horizontal="center" vertical="center"/>
    </xf>
    <xf numFmtId="0" fontId="16" fillId="2" borderId="17" xfId="0" applyFont="1" applyFill="1" applyBorder="1" applyAlignment="1">
      <alignment horizontal="center" vertical="center"/>
    </xf>
    <xf numFmtId="0" fontId="16" fillId="22" borderId="37" xfId="0" applyFont="1" applyFill="1" applyBorder="1" applyAlignment="1">
      <alignment horizontal="center" vertical="center"/>
    </xf>
    <xf numFmtId="0" fontId="16" fillId="22" borderId="16" xfId="0" applyFont="1" applyFill="1" applyBorder="1" applyAlignment="1">
      <alignment horizontal="center" vertical="center"/>
    </xf>
    <xf numFmtId="0" fontId="16" fillId="22" borderId="17" xfId="0" applyFont="1" applyFill="1" applyBorder="1" applyAlignment="1">
      <alignment horizontal="center" vertical="center"/>
    </xf>
    <xf numFmtId="0" fontId="23" fillId="0" borderId="41" xfId="0" applyFont="1" applyBorder="1" applyAlignment="1">
      <alignment horizontal="right" vertical="center" wrapText="1"/>
    </xf>
    <xf numFmtId="0" fontId="24" fillId="0" borderId="42" xfId="0" applyFont="1" applyBorder="1" applyAlignment="1">
      <alignment horizontal="center" vertical="center" wrapText="1"/>
    </xf>
    <xf numFmtId="0" fontId="24" fillId="0" borderId="43" xfId="0" applyFont="1" applyBorder="1" applyAlignment="1">
      <alignment horizontal="center" vertical="center" wrapText="1"/>
    </xf>
    <xf numFmtId="0" fontId="24" fillId="0" borderId="44" xfId="0" applyFont="1" applyBorder="1" applyAlignment="1">
      <alignment horizontal="center" vertical="center" wrapText="1"/>
    </xf>
    <xf numFmtId="0" fontId="24" fillId="28" borderId="41" xfId="0" applyFont="1" applyFill="1" applyBorder="1" applyAlignment="1">
      <alignment horizontal="left" wrapText="1"/>
    </xf>
    <xf numFmtId="0" fontId="24" fillId="16" borderId="42" xfId="0" applyFont="1" applyFill="1" applyBorder="1" applyAlignment="1">
      <alignment horizontal="center" vertical="center" wrapText="1"/>
    </xf>
    <xf numFmtId="0" fontId="24" fillId="16" borderId="43" xfId="0" applyFont="1" applyFill="1" applyBorder="1" applyAlignment="1">
      <alignment horizontal="center" vertical="center" wrapText="1"/>
    </xf>
    <xf numFmtId="0" fontId="24" fillId="16" borderId="44" xfId="0" applyFont="1" applyFill="1" applyBorder="1" applyAlignment="1">
      <alignment horizontal="center" vertical="center" wrapText="1"/>
    </xf>
    <xf numFmtId="0" fontId="24" fillId="0" borderId="41" xfId="0" applyFont="1" applyBorder="1" applyAlignment="1">
      <alignment horizontal="center" vertical="center" wrapText="1"/>
    </xf>
    <xf numFmtId="0" fontId="23" fillId="16" borderId="41" xfId="0" applyFont="1" applyFill="1" applyBorder="1" applyAlignment="1">
      <alignment horizontal="right" vertical="center" wrapText="1"/>
    </xf>
    <xf numFmtId="0" fontId="23" fillId="27" borderId="41" xfId="0" applyFont="1" applyFill="1" applyBorder="1" applyAlignment="1">
      <alignment horizontal="center" vertical="center"/>
    </xf>
    <xf numFmtId="0" fontId="24" fillId="0" borderId="41" xfId="0" applyFont="1" applyBorder="1" applyAlignment="1">
      <alignment horizontal="center"/>
    </xf>
    <xf numFmtId="0" fontId="0" fillId="0" borderId="1" xfId="0" applyBorder="1" applyAlignment="1">
      <alignment horizontal="center" vertical="center" wrapText="1"/>
    </xf>
    <xf numFmtId="0" fontId="0" fillId="26" borderId="2" xfId="0" applyFill="1" applyBorder="1" applyAlignment="1">
      <alignment horizontal="center" vertical="center"/>
    </xf>
    <xf numFmtId="0" fontId="0" fillId="26" borderId="3" xfId="0" applyFill="1" applyBorder="1" applyAlignment="1">
      <alignment horizontal="center" vertical="center"/>
    </xf>
    <xf numFmtId="0" fontId="0" fillId="26" borderId="4" xfId="0" applyFill="1" applyBorder="1" applyAlignment="1">
      <alignment horizontal="center" vertical="center"/>
    </xf>
    <xf numFmtId="0" fontId="0" fillId="33" borderId="30" xfId="0" applyFill="1" applyBorder="1" applyAlignment="1">
      <alignment horizontal="center" vertical="center" wrapText="1"/>
    </xf>
    <xf numFmtId="0" fontId="0" fillId="33" borderId="25" xfId="0" applyFill="1" applyBorder="1" applyAlignment="1">
      <alignment horizontal="center" vertical="center" wrapText="1"/>
    </xf>
    <xf numFmtId="0" fontId="0" fillId="33" borderId="29" xfId="0" applyFill="1" applyBorder="1" applyAlignment="1">
      <alignment horizontal="center" vertical="center" wrapText="1"/>
    </xf>
    <xf numFmtId="0" fontId="0" fillId="33" borderId="36" xfId="0" applyFill="1" applyBorder="1" applyAlignment="1">
      <alignment horizontal="center" vertical="center" wrapText="1"/>
    </xf>
    <xf numFmtId="0" fontId="0" fillId="33" borderId="31" xfId="0" applyFill="1" applyBorder="1" applyAlignment="1">
      <alignment horizontal="center" vertical="center" wrapText="1"/>
    </xf>
    <xf numFmtId="0" fontId="0" fillId="33" borderId="24" xfId="0" applyFill="1" applyBorder="1" applyAlignment="1">
      <alignment horizontal="center" vertical="center" wrapText="1"/>
    </xf>
    <xf numFmtId="0" fontId="0" fillId="34" borderId="2" xfId="0" applyFill="1" applyBorder="1" applyAlignment="1">
      <alignment horizontal="center" vertical="center" wrapText="1"/>
    </xf>
    <xf numFmtId="0" fontId="0" fillId="34" borderId="3" xfId="0" applyFill="1" applyBorder="1" applyAlignment="1">
      <alignment horizontal="center" vertical="center" wrapText="1"/>
    </xf>
    <xf numFmtId="0" fontId="0" fillId="34" borderId="4" xfId="0" applyFill="1" applyBorder="1" applyAlignment="1">
      <alignment horizontal="center" vertical="center" wrapText="1"/>
    </xf>
    <xf numFmtId="0" fontId="0" fillId="34" borderId="2" xfId="0" applyFill="1" applyBorder="1" applyAlignment="1">
      <alignment vertical="center"/>
    </xf>
    <xf numFmtId="0" fontId="0" fillId="34" borderId="3" xfId="0" applyFill="1" applyBorder="1" applyAlignment="1">
      <alignment vertical="center"/>
    </xf>
    <xf numFmtId="0" fontId="0" fillId="34" borderId="4" xfId="0" applyFill="1" applyBorder="1" applyAlignment="1">
      <alignment vertical="center"/>
    </xf>
    <xf numFmtId="0" fontId="0" fillId="34" borderId="2" xfId="0" applyFill="1" applyBorder="1" applyAlignment="1">
      <alignment horizontal="center" vertical="center"/>
    </xf>
    <xf numFmtId="0" fontId="0" fillId="34" borderId="3" xfId="0" applyFill="1" applyBorder="1" applyAlignment="1">
      <alignment horizontal="center" vertical="center"/>
    </xf>
    <xf numFmtId="0" fontId="0" fillId="34" borderId="4" xfId="0" applyFill="1" applyBorder="1" applyAlignment="1">
      <alignment horizontal="center" vertical="center"/>
    </xf>
    <xf numFmtId="0" fontId="0" fillId="32" borderId="2" xfId="0" applyFill="1" applyBorder="1" applyAlignment="1">
      <alignment horizontal="center" vertical="center" wrapText="1"/>
    </xf>
    <xf numFmtId="0" fontId="0" fillId="32" borderId="3" xfId="0" applyFill="1" applyBorder="1" applyAlignment="1">
      <alignment horizontal="center" vertical="center" wrapText="1"/>
    </xf>
    <xf numFmtId="0" fontId="0" fillId="32" borderId="4" xfId="0" applyFill="1" applyBorder="1" applyAlignment="1">
      <alignment horizontal="center" vertical="center" wrapText="1"/>
    </xf>
    <xf numFmtId="0" fontId="0" fillId="22" borderId="2" xfId="0" applyFill="1" applyBorder="1" applyAlignment="1">
      <alignment vertical="center"/>
    </xf>
    <xf numFmtId="0" fontId="0" fillId="22" borderId="3" xfId="0" applyFill="1" applyBorder="1" applyAlignment="1">
      <alignment vertical="center"/>
    </xf>
    <xf numFmtId="0" fontId="0" fillId="22" borderId="4" xfId="0" applyFill="1" applyBorder="1" applyAlignment="1">
      <alignment vertical="center"/>
    </xf>
    <xf numFmtId="0" fontId="0" fillId="22" borderId="2" xfId="0" applyFill="1" applyBorder="1" applyAlignment="1">
      <alignment horizontal="center" vertical="center"/>
    </xf>
    <xf numFmtId="0" fontId="0" fillId="22" borderId="3" xfId="0" applyFill="1" applyBorder="1" applyAlignment="1">
      <alignment horizontal="center" vertical="center"/>
    </xf>
    <xf numFmtId="0" fontId="0" fillId="22" borderId="4" xfId="0" applyFill="1" applyBorder="1" applyAlignment="1">
      <alignment horizontal="center" vertical="center"/>
    </xf>
    <xf numFmtId="0" fontId="0" fillId="22" borderId="2" xfId="0" applyFill="1" applyBorder="1" applyAlignment="1">
      <alignment horizontal="center" vertical="center" wrapText="1"/>
    </xf>
    <xf numFmtId="0" fontId="0" fillId="22" borderId="4" xfId="0" applyFill="1" applyBorder="1" applyAlignment="1">
      <alignment horizontal="center" vertical="center" wrapText="1"/>
    </xf>
    <xf numFmtId="0" fontId="0" fillId="26" borderId="2" xfId="0" applyFill="1" applyBorder="1" applyAlignment="1">
      <alignment horizontal="center" vertical="center" wrapText="1"/>
    </xf>
    <xf numFmtId="0" fontId="0" fillId="26" borderId="3" xfId="0" applyFill="1" applyBorder="1" applyAlignment="1">
      <alignment horizontal="center" vertical="center" wrapText="1"/>
    </xf>
    <xf numFmtId="0" fontId="0" fillId="26" borderId="4" xfId="0" applyFill="1" applyBorder="1" applyAlignment="1">
      <alignment horizontal="center" vertical="center" wrapText="1"/>
    </xf>
    <xf numFmtId="0" fontId="0" fillId="26" borderId="2" xfId="0" applyFill="1" applyBorder="1" applyAlignment="1">
      <alignment vertical="center"/>
    </xf>
    <xf numFmtId="0" fontId="0" fillId="26" borderId="3" xfId="0" applyFill="1" applyBorder="1" applyAlignment="1">
      <alignment vertical="center"/>
    </xf>
    <xf numFmtId="0" fontId="0" fillId="26" borderId="4" xfId="0" applyFill="1" applyBorder="1" applyAlignment="1">
      <alignment vertical="center"/>
    </xf>
    <xf numFmtId="0" fontId="0" fillId="25" borderId="2" xfId="0" applyFill="1" applyBorder="1" applyAlignment="1">
      <alignment horizontal="center" vertical="center" wrapText="1"/>
    </xf>
    <xf numFmtId="0" fontId="0" fillId="25" borderId="3" xfId="0" applyFill="1" applyBorder="1" applyAlignment="1">
      <alignment horizontal="center" vertical="center" wrapText="1"/>
    </xf>
    <xf numFmtId="0" fontId="0" fillId="25" borderId="4" xfId="0" applyFill="1" applyBorder="1" applyAlignment="1">
      <alignment horizontal="center" vertical="center" wrapText="1"/>
    </xf>
    <xf numFmtId="0" fontId="0" fillId="25" borderId="2" xfId="0" applyFill="1" applyBorder="1" applyAlignment="1">
      <alignment vertical="center"/>
    </xf>
    <xf numFmtId="0" fontId="0" fillId="25" borderId="3" xfId="0" applyFill="1" applyBorder="1" applyAlignment="1">
      <alignment vertical="center"/>
    </xf>
    <xf numFmtId="0" fontId="0" fillId="25" borderId="4" xfId="0" applyFill="1" applyBorder="1" applyAlignment="1">
      <alignment vertical="center"/>
    </xf>
    <xf numFmtId="0" fontId="0" fillId="25" borderId="2" xfId="0" applyFill="1" applyBorder="1" applyAlignment="1">
      <alignment horizontal="center" vertical="center"/>
    </xf>
    <xf numFmtId="0" fontId="0" fillId="25" borderId="3" xfId="0" applyFill="1" applyBorder="1" applyAlignment="1">
      <alignment horizontal="center" vertical="center"/>
    </xf>
    <xf numFmtId="0" fontId="0" fillId="25" borderId="4" xfId="0" applyFill="1" applyBorder="1" applyAlignment="1">
      <alignment horizontal="center" vertical="center"/>
    </xf>
    <xf numFmtId="0" fontId="0" fillId="26" borderId="2" xfId="0" applyFill="1" applyBorder="1" applyAlignment="1">
      <alignment horizontal="left" vertical="center"/>
    </xf>
    <xf numFmtId="0" fontId="0" fillId="26" borderId="3" xfId="0" applyFill="1" applyBorder="1" applyAlignment="1">
      <alignment horizontal="left" vertical="center"/>
    </xf>
    <xf numFmtId="0" fontId="0" fillId="26" borderId="4" xfId="0" applyFill="1" applyBorder="1" applyAlignment="1">
      <alignment horizontal="left" vertical="center"/>
    </xf>
    <xf numFmtId="0" fontId="0" fillId="22" borderId="3"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2" xfId="0" applyFill="1" applyBorder="1" applyAlignment="1">
      <alignment horizontal="left" vertical="center"/>
    </xf>
    <xf numFmtId="0" fontId="0" fillId="7" borderId="4" xfId="0" applyFill="1" applyBorder="1" applyAlignment="1">
      <alignment horizontal="left" vertical="center"/>
    </xf>
    <xf numFmtId="0" fontId="0" fillId="7" borderId="2" xfId="0" applyFill="1" applyBorder="1" applyAlignment="1">
      <alignment horizontal="center" vertical="center"/>
    </xf>
    <xf numFmtId="0" fontId="0" fillId="7" borderId="4" xfId="0" applyFill="1" applyBorder="1" applyAlignment="1">
      <alignment horizontal="center" vertical="center"/>
    </xf>
    <xf numFmtId="0" fontId="0" fillId="7" borderId="2" xfId="0" applyFill="1" applyBorder="1" applyAlignment="1">
      <alignment vertical="center"/>
    </xf>
    <xf numFmtId="0" fontId="0" fillId="7" borderId="4" xfId="0" applyFill="1" applyBorder="1" applyAlignment="1">
      <alignment vertical="center"/>
    </xf>
    <xf numFmtId="0" fontId="0" fillId="7" borderId="3" xfId="0" applyFill="1" applyBorder="1" applyAlignment="1">
      <alignment horizontal="center" vertical="center"/>
    </xf>
    <xf numFmtId="0" fontId="0" fillId="7" borderId="3" xfId="0" applyFill="1" applyBorder="1" applyAlignment="1">
      <alignment horizontal="left" vertical="center"/>
    </xf>
    <xf numFmtId="0" fontId="0" fillId="7" borderId="3" xfId="0" applyFill="1" applyBorder="1" applyAlignment="1">
      <alignment vertical="center"/>
    </xf>
    <xf numFmtId="0" fontId="0" fillId="5" borderId="2" xfId="0" applyFill="1" applyBorder="1" applyAlignment="1">
      <alignment vertical="center"/>
    </xf>
    <xf numFmtId="0" fontId="0" fillId="5" borderId="3" xfId="0" applyFill="1" applyBorder="1" applyAlignment="1">
      <alignment vertical="center"/>
    </xf>
    <xf numFmtId="0" fontId="0" fillId="5" borderId="4" xfId="0" applyFill="1" applyBorder="1" applyAlignment="1">
      <alignment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2"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15" borderId="2" xfId="0" applyFill="1" applyBorder="1" applyAlignment="1">
      <alignment horizontal="center" vertical="center" wrapText="1"/>
    </xf>
    <xf numFmtId="0" fontId="0" fillId="15" borderId="3" xfId="0" applyFill="1" applyBorder="1" applyAlignment="1">
      <alignment horizontal="center" vertical="center" wrapText="1"/>
    </xf>
    <xf numFmtId="0" fontId="0" fillId="15" borderId="4"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29" borderId="2" xfId="0" applyFill="1" applyBorder="1" applyAlignment="1">
      <alignment horizontal="center" vertical="center" wrapText="1"/>
    </xf>
    <xf numFmtId="0" fontId="0" fillId="29" borderId="3" xfId="0" applyFill="1" applyBorder="1" applyAlignment="1">
      <alignment horizontal="center" vertical="center" wrapText="1"/>
    </xf>
    <xf numFmtId="0" fontId="0" fillId="29"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2" xfId="0" applyFill="1" applyBorder="1" applyAlignment="1">
      <alignment horizontal="center"/>
    </xf>
    <xf numFmtId="0" fontId="0" fillId="2" borderId="4" xfId="0" applyFill="1" applyBorder="1" applyAlignment="1">
      <alignment horizontal="center"/>
    </xf>
    <xf numFmtId="0" fontId="0" fillId="30" borderId="2" xfId="0" applyFill="1" applyBorder="1" applyAlignment="1">
      <alignment horizontal="center" vertical="center" wrapText="1"/>
    </xf>
    <xf numFmtId="0" fontId="0" fillId="30" borderId="3" xfId="0" applyFill="1" applyBorder="1" applyAlignment="1">
      <alignment horizontal="center" vertical="center" wrapText="1"/>
    </xf>
    <xf numFmtId="0" fontId="0" fillId="30" borderId="4" xfId="0" applyFill="1" applyBorder="1" applyAlignment="1">
      <alignment horizontal="center" vertical="center" wrapText="1"/>
    </xf>
    <xf numFmtId="0" fontId="0" fillId="30" borderId="2" xfId="0" applyFill="1" applyBorder="1" applyAlignment="1">
      <alignment vertical="center"/>
    </xf>
    <xf numFmtId="0" fontId="0" fillId="30" borderId="3" xfId="0" applyFill="1" applyBorder="1" applyAlignment="1">
      <alignment vertical="center"/>
    </xf>
    <xf numFmtId="0" fontId="0" fillId="30" borderId="4" xfId="0" applyFill="1" applyBorder="1" applyAlignment="1">
      <alignment vertical="center"/>
    </xf>
    <xf numFmtId="0" fontId="0" fillId="30" borderId="2" xfId="0" applyFill="1" applyBorder="1" applyAlignment="1">
      <alignment horizontal="center" vertical="center"/>
    </xf>
    <xf numFmtId="0" fontId="0" fillId="30" borderId="3" xfId="0" applyFill="1" applyBorder="1" applyAlignment="1">
      <alignment horizontal="center" vertical="center"/>
    </xf>
    <xf numFmtId="0" fontId="0" fillId="30" borderId="4" xfId="0" applyFill="1" applyBorder="1" applyAlignment="1">
      <alignment horizontal="center" vertical="center"/>
    </xf>
    <xf numFmtId="0" fontId="0" fillId="30" borderId="2" xfId="0" applyFill="1" applyBorder="1" applyAlignment="1">
      <alignment horizontal="center"/>
    </xf>
    <xf numFmtId="0" fontId="0" fillId="30" borderId="4" xfId="0" applyFill="1" applyBorder="1" applyAlignment="1">
      <alignment horizontal="center"/>
    </xf>
    <xf numFmtId="0" fontId="0" fillId="0" borderId="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0" fillId="9" borderId="8" xfId="0" applyFont="1" applyFill="1" applyBorder="1" applyAlignment="1">
      <alignment horizontal="center" vertical="center"/>
    </xf>
    <xf numFmtId="0" fontId="10" fillId="9" borderId="9" xfId="0" applyFont="1" applyFill="1" applyBorder="1" applyAlignment="1">
      <alignment horizontal="center" vertical="center"/>
    </xf>
    <xf numFmtId="0" fontId="10" fillId="9" borderId="10" xfId="0" applyFont="1" applyFill="1" applyBorder="1" applyAlignment="1">
      <alignment horizontal="center" vertical="center"/>
    </xf>
    <xf numFmtId="0" fontId="2" fillId="31" borderId="27" xfId="0" applyFont="1" applyFill="1" applyBorder="1" applyAlignment="1">
      <alignment horizontal="center" vertical="center"/>
    </xf>
    <xf numFmtId="0" fontId="2" fillId="31" borderId="14" xfId="0" applyFont="1" applyFill="1" applyBorder="1" applyAlignment="1">
      <alignment horizontal="center" vertical="center"/>
    </xf>
    <xf numFmtId="0" fontId="2" fillId="31" borderId="28" xfId="0" applyFont="1" applyFill="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0" fillId="0" borderId="21" xfId="0" applyBorder="1" applyAlignment="1">
      <alignment horizontal="left" vertical="center" wrapText="1"/>
    </xf>
    <xf numFmtId="0" fontId="0" fillId="0" borderId="22" xfId="0" applyBorder="1" applyAlignment="1">
      <alignment horizontal="left" vertical="center" wrapText="1"/>
    </xf>
    <xf numFmtId="0" fontId="2" fillId="31" borderId="47" xfId="0" applyFont="1" applyFill="1" applyBorder="1" applyAlignment="1">
      <alignment horizontal="center" vertical="center"/>
    </xf>
    <xf numFmtId="0" fontId="2" fillId="31" borderId="35" xfId="0" applyFont="1" applyFill="1" applyBorder="1" applyAlignment="1">
      <alignment horizontal="center" vertical="center"/>
    </xf>
    <xf numFmtId="0" fontId="2" fillId="31" borderId="33" xfId="0" applyFont="1" applyFill="1" applyBorder="1" applyAlignment="1">
      <alignment horizontal="center" vertical="center"/>
    </xf>
    <xf numFmtId="0" fontId="0" fillId="0" borderId="11"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2" fillId="0" borderId="7" xfId="0" applyFont="1" applyBorder="1" applyAlignment="1">
      <alignment horizontal="center" vertical="center"/>
    </xf>
    <xf numFmtId="0" fontId="0" fillId="0" borderId="7" xfId="0" applyBorder="1" applyAlignment="1">
      <alignment horizontal="left" vertical="center" wrapText="1"/>
    </xf>
    <xf numFmtId="0" fontId="10" fillId="9" borderId="48" xfId="0" applyFont="1" applyFill="1" applyBorder="1" applyAlignment="1">
      <alignment horizontal="center" vertical="center"/>
    </xf>
    <xf numFmtId="0" fontId="10" fillId="9" borderId="15" xfId="0" applyFont="1" applyFill="1" applyBorder="1" applyAlignment="1">
      <alignment horizontal="center" vertical="center"/>
    </xf>
    <xf numFmtId="0" fontId="10" fillId="9" borderId="49" xfId="0" applyFont="1" applyFill="1" applyBorder="1" applyAlignment="1">
      <alignment horizontal="center" vertical="center"/>
    </xf>
    <xf numFmtId="0" fontId="10" fillId="9" borderId="47" xfId="0" applyFont="1" applyFill="1" applyBorder="1" applyAlignment="1">
      <alignment horizontal="center" vertical="center"/>
    </xf>
    <xf numFmtId="0" fontId="10" fillId="9" borderId="35" xfId="0" applyFont="1" applyFill="1" applyBorder="1" applyAlignment="1">
      <alignment horizontal="center" vertical="center"/>
    </xf>
    <xf numFmtId="0" fontId="10" fillId="9" borderId="33" xfId="0" applyFont="1" applyFill="1" applyBorder="1" applyAlignment="1">
      <alignment horizontal="center" vertical="center"/>
    </xf>
    <xf numFmtId="0" fontId="2" fillId="31" borderId="8" xfId="0" applyFont="1" applyFill="1" applyBorder="1" applyAlignment="1">
      <alignment horizontal="center" vertical="center"/>
    </xf>
    <xf numFmtId="0" fontId="2" fillId="31" borderId="9" xfId="0" applyFont="1" applyFill="1" applyBorder="1" applyAlignment="1">
      <alignment horizontal="center" vertical="center"/>
    </xf>
    <xf numFmtId="0" fontId="2" fillId="31" borderId="10" xfId="0" applyFont="1" applyFill="1" applyBorder="1" applyAlignment="1">
      <alignment horizontal="center" vertical="center"/>
    </xf>
    <xf numFmtId="0" fontId="0" fillId="0" borderId="7"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13" xfId="0" applyBorder="1" applyAlignment="1">
      <alignment horizontal="left" vertical="center" wrapText="1"/>
    </xf>
    <xf numFmtId="0" fontId="0" fillId="0" borderId="23" xfId="0" applyBorder="1" applyAlignment="1">
      <alignment horizontal="left" vertical="center" wrapText="1"/>
    </xf>
    <xf numFmtId="0" fontId="0" fillId="0" borderId="28" xfId="0" applyBorder="1" applyAlignment="1">
      <alignment horizontal="left" vertical="center" wrapText="1"/>
    </xf>
    <xf numFmtId="0" fontId="25" fillId="0" borderId="1" xfId="4" applyFont="1" applyBorder="1" applyAlignment="1">
      <alignment vertical="center"/>
    </xf>
    <xf numFmtId="0" fontId="30" fillId="0" borderId="1" xfId="4" applyFont="1" applyBorder="1" applyAlignment="1">
      <alignment vertical="center"/>
    </xf>
    <xf numFmtId="0" fontId="30" fillId="0" borderId="1" xfId="0" applyFont="1" applyBorder="1" applyAlignment="1">
      <alignment vertical="center"/>
    </xf>
    <xf numFmtId="0" fontId="0" fillId="0" borderId="1" xfId="0" applyBorder="1" applyAlignment="1">
      <alignment horizontal="center" vertical="center"/>
    </xf>
    <xf numFmtId="0" fontId="0" fillId="0" borderId="59" xfId="0" applyBorder="1" applyAlignment="1">
      <alignment horizontal="left" vertical="center"/>
    </xf>
    <xf numFmtId="0" fontId="0" fillId="0" borderId="60" xfId="0" applyBorder="1" applyAlignment="1">
      <alignment horizontal="left" vertical="center"/>
    </xf>
    <xf numFmtId="0" fontId="0" fillId="0" borderId="55" xfId="0" applyBorder="1" applyAlignment="1">
      <alignment horizontal="left" vertical="center"/>
    </xf>
    <xf numFmtId="49" fontId="0" fillId="0" borderId="35" xfId="0" applyNumberFormat="1" applyBorder="1" applyAlignment="1">
      <alignment horizontal="left" vertical="center" wrapText="1"/>
    </xf>
    <xf numFmtId="49" fontId="0" fillId="0" borderId="0" xfId="0" applyNumberFormat="1" applyBorder="1" applyAlignment="1">
      <alignment horizontal="left" vertical="center" wrapText="1"/>
    </xf>
    <xf numFmtId="49" fontId="0" fillId="0" borderId="34" xfId="0" applyNumberFormat="1" applyBorder="1" applyAlignment="1">
      <alignment horizontal="left" vertical="center" wrapText="1"/>
    </xf>
    <xf numFmtId="49" fontId="2" fillId="28" borderId="48" xfId="0" applyNumberFormat="1" applyFont="1" applyFill="1" applyBorder="1" applyAlignment="1">
      <alignment horizontal="center" wrapText="1"/>
    </xf>
    <xf numFmtId="49" fontId="2" fillId="28" borderId="15" xfId="0" applyNumberFormat="1" applyFont="1" applyFill="1" applyBorder="1" applyAlignment="1">
      <alignment horizontal="center" wrapText="1"/>
    </xf>
    <xf numFmtId="49" fontId="2" fillId="28" borderId="49" xfId="0" applyNumberFormat="1" applyFont="1" applyFill="1" applyBorder="1" applyAlignment="1">
      <alignment horizontal="center" wrapText="1"/>
    </xf>
    <xf numFmtId="49" fontId="7" fillId="23" borderId="62" xfId="0" applyNumberFormat="1" applyFont="1" applyFill="1" applyBorder="1" applyAlignment="1">
      <alignment horizontal="center" wrapText="1"/>
    </xf>
    <xf numFmtId="49" fontId="7" fillId="23" borderId="34" xfId="0" applyNumberFormat="1" applyFont="1" applyFill="1" applyBorder="1" applyAlignment="1">
      <alignment horizontal="center" wrapText="1"/>
    </xf>
    <xf numFmtId="49" fontId="7" fillId="23" borderId="61" xfId="0" applyNumberFormat="1" applyFont="1" applyFill="1" applyBorder="1" applyAlignment="1">
      <alignment horizontal="center" wrapText="1"/>
    </xf>
    <xf numFmtId="0" fontId="0" fillId="0" borderId="56"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56" xfId="0" applyBorder="1" applyAlignment="1">
      <alignment horizontal="left" vertical="top"/>
    </xf>
    <xf numFmtId="0" fontId="0" fillId="0" borderId="57" xfId="0" applyBorder="1" applyAlignment="1">
      <alignment horizontal="left" vertical="top"/>
    </xf>
    <xf numFmtId="0" fontId="0" fillId="0" borderId="58" xfId="0" applyBorder="1" applyAlignment="1">
      <alignment horizontal="left" vertical="top"/>
    </xf>
    <xf numFmtId="0" fontId="0" fillId="0" borderId="56" xfId="0" applyBorder="1" applyAlignment="1">
      <alignment horizontal="left"/>
    </xf>
    <xf numFmtId="0" fontId="0" fillId="0" borderId="57" xfId="0" applyBorder="1" applyAlignment="1">
      <alignment horizontal="left"/>
    </xf>
    <xf numFmtId="0" fontId="0" fillId="0" borderId="58" xfId="0" applyBorder="1" applyAlignment="1">
      <alignment horizontal="left"/>
    </xf>
    <xf numFmtId="49" fontId="7" fillId="23" borderId="46" xfId="0" applyNumberFormat="1" applyFont="1" applyFill="1" applyBorder="1" applyAlignment="1">
      <alignment horizontal="center" wrapText="1"/>
    </xf>
    <xf numFmtId="49" fontId="7" fillId="23" borderId="51" xfId="0" applyNumberFormat="1" applyFont="1" applyFill="1" applyBorder="1" applyAlignment="1">
      <alignment horizontal="center" wrapText="1"/>
    </xf>
    <xf numFmtId="49" fontId="7" fillId="23" borderId="32" xfId="0" applyNumberFormat="1" applyFont="1" applyFill="1" applyBorder="1" applyAlignment="1">
      <alignment horizontal="center" wrapText="1"/>
    </xf>
    <xf numFmtId="0" fontId="4" fillId="16" borderId="11" xfId="0" applyFont="1" applyFill="1" applyBorder="1" applyAlignment="1">
      <alignment horizontal="center" vertical="center" wrapText="1"/>
    </xf>
    <xf numFmtId="0" fontId="4" fillId="16" borderId="13" xfId="0" applyFont="1" applyFill="1" applyBorder="1" applyAlignment="1">
      <alignment horizontal="center" vertical="center" wrapText="1"/>
    </xf>
    <xf numFmtId="0" fontId="4" fillId="16" borderId="27" xfId="0" applyFont="1" applyFill="1" applyBorder="1" applyAlignment="1">
      <alignment horizontal="center" vertical="center" wrapText="1"/>
    </xf>
    <xf numFmtId="0" fontId="4" fillId="16" borderId="28" xfId="0" applyFont="1" applyFill="1" applyBorder="1" applyAlignment="1">
      <alignment horizontal="center" vertical="center" wrapText="1"/>
    </xf>
    <xf numFmtId="0" fontId="9" fillId="16" borderId="11" xfId="0" applyFont="1" applyFill="1" applyBorder="1" applyAlignment="1">
      <alignment horizontal="center" vertical="center" wrapText="1"/>
    </xf>
    <xf numFmtId="0" fontId="9" fillId="16" borderId="13" xfId="0" applyFont="1" applyFill="1" applyBorder="1" applyAlignment="1">
      <alignment horizontal="center" vertical="center" wrapText="1"/>
    </xf>
    <xf numFmtId="0" fontId="9" fillId="16" borderId="27" xfId="0" applyFont="1" applyFill="1" applyBorder="1" applyAlignment="1">
      <alignment horizontal="center" vertical="center" wrapText="1"/>
    </xf>
    <xf numFmtId="0" fontId="9" fillId="16" borderId="28" xfId="0" applyFont="1" applyFill="1" applyBorder="1" applyAlignment="1">
      <alignment horizontal="center" vertical="center" wrapText="1"/>
    </xf>
    <xf numFmtId="0" fontId="4" fillId="18" borderId="11" xfId="0" applyFont="1" applyFill="1" applyBorder="1" applyAlignment="1">
      <alignment horizontal="center" vertical="center" wrapText="1"/>
    </xf>
    <xf numFmtId="0" fontId="4" fillId="18" borderId="13" xfId="0" applyFont="1" applyFill="1" applyBorder="1" applyAlignment="1">
      <alignment horizontal="center" vertical="center" wrapText="1"/>
    </xf>
    <xf numFmtId="0" fontId="4" fillId="18" borderId="27"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0" fillId="9" borderId="1" xfId="0" applyFill="1" applyBorder="1" applyAlignment="1">
      <alignment horizontal="center"/>
    </xf>
  </cellXfs>
  <cellStyles count="6">
    <cellStyle name="Обычный" xfId="0" builtinId="0"/>
    <cellStyle name="Обычный 2" xfId="3"/>
    <cellStyle name="Обычный 3" xfId="4"/>
    <cellStyle name="Процентный" xfId="2" builtinId="5"/>
    <cellStyle name="Финансовый" xfId="1" builtinId="3"/>
    <cellStyle name="Финансовый 2" xfId="5"/>
  </cellStyles>
  <dxfs count="966">
    <dxf>
      <fill>
        <patternFill>
          <bgColor rgb="FFFF7C80"/>
        </patternFill>
      </fill>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5" tint="0.39994506668294322"/>
        </patternFill>
      </fill>
    </dxf>
    <dxf>
      <fill>
        <patternFill>
          <bgColor rgb="FFFF7C80"/>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rgb="FFFF7C80"/>
        </patternFill>
      </fill>
    </dxf>
    <dxf>
      <fill>
        <patternFill>
          <bgColor theme="5" tint="0.39994506668294322"/>
        </patternFill>
      </fill>
    </dxf>
    <dxf>
      <fill>
        <patternFill>
          <bgColor theme="9" tint="0.79998168889431442"/>
        </patternFill>
      </fill>
    </dxf>
    <dxf>
      <fill>
        <patternFill>
          <bgColor theme="9" tint="0.39994506668294322"/>
        </patternFill>
      </fill>
    </dxf>
    <dxf>
      <fill>
        <patternFill>
          <bgColor theme="5" tint="0.39994506668294322"/>
        </patternFill>
      </fill>
    </dxf>
    <dxf>
      <fill>
        <patternFill>
          <bgColor rgb="FFFF7C80"/>
        </patternFill>
      </fill>
    </dxf>
    <dxf>
      <fill>
        <patternFill>
          <bgColor theme="7"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9" tint="0.79998168889431442"/>
        </patternFill>
      </fill>
    </dxf>
    <dxf>
      <fill>
        <patternFill>
          <bgColor theme="7" tint="0.39994506668294322"/>
        </patternFill>
      </fill>
    </dxf>
    <dxf>
      <fill>
        <patternFill>
          <bgColor theme="5" tint="0.39994506668294322"/>
        </patternFill>
      </fill>
    </dxf>
    <dxf>
      <fill>
        <patternFill>
          <bgColor rgb="FFFF7C80"/>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5"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9" tint="0.39994506668294322"/>
        </patternFill>
      </fill>
    </dxf>
    <dxf>
      <fill>
        <patternFill>
          <bgColor theme="9" tint="0.79998168889431442"/>
        </patternFill>
      </fill>
    </dxf>
    <dxf>
      <fill>
        <patternFill>
          <bgColor theme="7" tint="0.39994506668294322"/>
        </patternFill>
      </fill>
    </dxf>
    <dxf>
      <fill>
        <patternFill>
          <bgColor theme="5" tint="0.39994506668294322"/>
        </patternFill>
      </fill>
    </dxf>
    <dxf>
      <fill>
        <patternFill>
          <bgColor rgb="FFFF7C80"/>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rgb="FFFF7C80"/>
        </patternFill>
      </fill>
    </dxf>
    <dxf>
      <fill>
        <patternFill>
          <bgColor theme="5" tint="0.3999450666829432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39994506668294322"/>
        </patternFill>
      </fill>
    </dxf>
    <dxf>
      <fill>
        <patternFill>
          <bgColor theme="9" tint="0.7999816888943144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5"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9" tint="0.39994506668294322"/>
        </patternFill>
      </fill>
    </dxf>
    <dxf>
      <fill>
        <patternFill>
          <bgColor theme="9" tint="0.79998168889431442"/>
        </patternFill>
      </fill>
    </dxf>
    <dxf>
      <fill>
        <patternFill>
          <bgColor theme="7" tint="0.39994506668294322"/>
        </patternFill>
      </fill>
    </dxf>
    <dxf>
      <fill>
        <patternFill>
          <bgColor theme="5"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39994506668294322"/>
        </patternFill>
      </fill>
    </dxf>
    <dxf>
      <fill>
        <patternFill>
          <bgColor theme="9" tint="0.79998168889431442"/>
        </patternFill>
      </fill>
    </dxf>
    <dxf>
      <fill>
        <patternFill>
          <bgColor theme="9" tint="0.79998168889431442"/>
        </patternFill>
      </fill>
    </dxf>
    <dxf>
      <fill>
        <patternFill>
          <bgColor theme="9" tint="0.39994506668294322"/>
        </patternFill>
      </fill>
    </dxf>
    <dxf>
      <fill>
        <patternFill>
          <bgColor theme="5" tint="0.39994506668294322"/>
        </patternFill>
      </fill>
    </dxf>
    <dxf>
      <fill>
        <patternFill>
          <bgColor rgb="FFFF7C80"/>
        </patternFill>
      </fill>
    </dxf>
    <dxf>
      <fill>
        <patternFill>
          <bgColor theme="7"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9" tint="0.39994506668294322"/>
        </patternFill>
      </fill>
    </dxf>
    <dxf>
      <fill>
        <patternFill>
          <bgColor rgb="FFFF7C80"/>
        </patternFill>
      </fill>
    </dxf>
    <dxf>
      <fill>
        <patternFill>
          <bgColor theme="7" tint="0.39994506668294322"/>
        </patternFill>
      </fill>
    </dxf>
    <dxf>
      <fill>
        <patternFill>
          <bgColor theme="9" tint="0.79998168889431442"/>
        </patternFill>
      </fill>
    </dxf>
    <dxf>
      <fill>
        <patternFill>
          <bgColor theme="5" tint="0.39994506668294322"/>
        </patternFill>
      </fill>
    </dxf>
    <dxf>
      <fill>
        <patternFill>
          <bgColor rgb="FFFF7C80"/>
        </patternFill>
      </fill>
    </dxf>
    <dxf>
      <fill>
        <patternFill>
          <bgColor theme="5" tint="0.39994506668294322"/>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rgb="FFFF7C80"/>
        </patternFill>
      </fill>
    </dxf>
    <dxf>
      <fill>
        <patternFill>
          <bgColor theme="7" tint="0.39994506668294322"/>
        </patternFill>
      </fill>
    </dxf>
    <dxf>
      <fill>
        <patternFill>
          <bgColor theme="9" tint="0.79998168889431442"/>
        </patternFill>
      </fill>
    </dxf>
    <dxf>
      <fill>
        <patternFill>
          <bgColor theme="9" tint="0.39994506668294322"/>
        </patternFill>
      </fill>
    </dxf>
    <dxf>
      <fill>
        <patternFill>
          <bgColor theme="5" tint="0.39994506668294322"/>
        </patternFill>
      </fill>
    </dxf>
    <dxf>
      <fill>
        <patternFill>
          <bgColor theme="7" tint="0.39994506668294322"/>
        </patternFill>
      </fill>
    </dxf>
    <dxf>
      <fill>
        <patternFill>
          <bgColor theme="5" tint="0.39994506668294322"/>
        </patternFill>
      </fill>
    </dxf>
    <dxf>
      <fill>
        <patternFill>
          <bgColor theme="9" tint="0.79998168889431442"/>
        </patternFill>
      </fill>
    </dxf>
    <dxf>
      <fill>
        <patternFill>
          <bgColor theme="9" tint="0.39994506668294322"/>
        </patternFill>
      </fill>
    </dxf>
    <dxf>
      <fill>
        <patternFill>
          <bgColor theme="0" tint="-0.34998626667073579"/>
        </patternFill>
      </fill>
    </dxf>
    <dxf>
      <font>
        <color rgb="FF9C0006"/>
      </font>
      <fill>
        <patternFill>
          <bgColor rgb="FFFF5050"/>
        </patternFill>
      </fill>
    </dxf>
    <dxf>
      <fill>
        <patternFill>
          <bgColor rgb="FFFFFF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92D05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FF0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FF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FF0000"/>
        </patternFill>
      </fill>
    </dxf>
    <dxf>
      <font>
        <color rgb="FF9C0006"/>
      </font>
      <fill>
        <patternFill>
          <bgColor rgb="FFFFC7CE"/>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FF0000"/>
        </patternFill>
      </fill>
    </dxf>
    <dxf>
      <fill>
        <patternFill>
          <bgColor rgb="FFFF7C80"/>
        </patternFill>
      </fill>
    </dxf>
    <dxf>
      <fill>
        <patternFill>
          <bgColor theme="9" tint="0.39994506668294322"/>
        </patternFill>
      </fill>
    </dxf>
  </dxfs>
  <tableStyles count="0" defaultTableStyle="TableStyleMedium2" defaultPivotStyle="PivotStyleLight16"/>
  <colors>
    <mruColors>
      <color rgb="FFFFE699"/>
      <color rgb="FFC6E0B4"/>
      <color rgb="FF00B0F0"/>
      <color rgb="FFFCE4D6"/>
      <color rgb="FFFFF2CC"/>
      <color rgb="FFD9E1F2"/>
      <color rgb="FFBFBFBF"/>
      <color rgb="FFEDEDED"/>
      <color rgb="FF990033"/>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ru-RU"/>
              <a:t>соответствие</a:t>
            </a:r>
            <a:r>
              <a:rPr lang="ru-RU" baseline="0"/>
              <a:t> </a:t>
            </a:r>
            <a:r>
              <a:rPr lang="ru-RU"/>
              <a:t>Уровням</a:t>
            </a:r>
            <a:r>
              <a:rPr lang="ru-RU" baseline="0"/>
              <a:t> Кирилламиды </a:t>
            </a:r>
            <a:endParaRPr lang="ru-RU"/>
          </a:p>
        </c:rich>
      </c:tx>
      <c:layout>
        <c:manualLayout>
          <c:xMode val="edge"/>
          <c:yMode val="edge"/>
          <c:x val="0.10827704252087489"/>
          <c:y val="1.7850303420019746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ru-RU"/>
        </a:p>
      </c:txPr>
    </c:title>
    <c:autoTitleDeleted val="0"/>
    <c:plotArea>
      <c:layout/>
      <c:radarChart>
        <c:radarStyle val="filled"/>
        <c:varyColors val="0"/>
        <c:ser>
          <c:idx val="1"/>
          <c:order val="0"/>
          <c:spPr>
            <a:solidFill>
              <a:schemeClr val="accent2">
                <a:alpha val="50196"/>
              </a:schemeClr>
            </a:solidFill>
            <a:ln w="25400">
              <a:noFill/>
              <a:prstDash val="sysDot"/>
            </a:ln>
            <a:effectLst/>
          </c:spPr>
          <c:cat>
            <c:strRef>
              <c:f>('Результаты аудита'!$R$3,'Результаты аудита'!$R$4,'Результаты аудита'!$R$5,'Результаты аудита'!$R$6,'Результаты аудита'!$R$7,'Результаты аудита'!$R$8,'Результаты аудита'!$R$9,'Результаты аудита'!$R$10)</c:f>
              <c:strCache>
                <c:ptCount val="8"/>
                <c:pt idx="0">
                  <c:v>Хаос</c:v>
                </c:pt>
                <c:pt idx="1">
                  <c:v>Минимальный</c:v>
                </c:pt>
                <c:pt idx="2">
                  <c:v>Базовый</c:v>
                </c:pt>
                <c:pt idx="3">
                  <c:v>Повышенный</c:v>
                </c:pt>
                <c:pt idx="4">
                  <c:v>Продвинутый</c:v>
                </c:pt>
                <c:pt idx="5">
                  <c:v>Развитый</c:v>
                </c:pt>
                <c:pt idx="6">
                  <c:v>Экспертный</c:v>
                </c:pt>
                <c:pt idx="7">
                  <c:v>Космический</c:v>
                </c:pt>
              </c:strCache>
            </c:strRef>
          </c:cat>
          <c:val>
            <c:numRef>
              <c:f>('Результаты аудита'!$S$3,'Результаты аудита'!$S$4,'Результаты аудита'!$S$5,'Результаты аудита'!$S$6,'Результаты аудита'!$S$7,'Результаты аудита'!$S$8,'Результаты аудита'!$S$9,'Результаты аудита'!$S$10)</c:f>
              <c:numCache>
                <c:formatCode>0%</c:formatCode>
                <c:ptCount val="8"/>
                <c:pt idx="0">
                  <c:v>1</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F83-4AB0-8DE2-C0158DF930A4}"/>
            </c:ext>
          </c:extLst>
        </c:ser>
        <c:dLbls>
          <c:showLegendKey val="0"/>
          <c:showVal val="0"/>
          <c:showCatName val="0"/>
          <c:showSerName val="0"/>
          <c:showPercent val="0"/>
          <c:showBubbleSize val="0"/>
        </c:dLbls>
        <c:axId val="1851551568"/>
        <c:axId val="1851555376"/>
      </c:radarChart>
      <c:catAx>
        <c:axId val="185155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ru-RU"/>
          </a:p>
        </c:txPr>
        <c:crossAx val="1851555376"/>
        <c:crosses val="autoZero"/>
        <c:auto val="1"/>
        <c:lblAlgn val="ctr"/>
        <c:lblOffset val="100"/>
        <c:noMultiLvlLbl val="0"/>
      </c:catAx>
      <c:valAx>
        <c:axId val="185155537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cross"/>
        <c:tickLblPos val="nextTo"/>
        <c:spPr>
          <a:noFill/>
          <a:ln>
            <a:solidFill>
              <a:schemeClr val="accent1"/>
            </a:solid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crossAx val="1851551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ru-RU" baseline="0"/>
              <a:t>выполнение практик </a:t>
            </a:r>
            <a:r>
              <a:rPr lang="ru-RU" b="1" u="sng" baseline="0"/>
              <a:t>под</a:t>
            </a:r>
            <a:r>
              <a:rPr lang="ru-RU" baseline="0"/>
              <a:t>доменов </a:t>
            </a:r>
            <a:r>
              <a:rPr lang="en-US" baseline="0"/>
              <a:t>DAF</a:t>
            </a:r>
            <a:endParaRPr lang="ru-RU"/>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ru-RU"/>
        </a:p>
      </c:txPr>
    </c:title>
    <c:autoTitleDeleted val="0"/>
    <c:plotArea>
      <c:layout/>
      <c:radarChart>
        <c:radarStyle val="filled"/>
        <c:varyColors val="0"/>
        <c:ser>
          <c:idx val="1"/>
          <c:order val="0"/>
          <c:spPr>
            <a:solidFill>
              <a:schemeClr val="accent2">
                <a:alpha val="50196"/>
              </a:schemeClr>
            </a:solidFill>
            <a:ln w="25400">
              <a:solidFill>
                <a:schemeClr val="accent2"/>
              </a:solidFill>
              <a:prstDash val="sysDot"/>
            </a:ln>
            <a:effectLst/>
          </c:spPr>
          <c:cat>
            <c:strRef>
              <c:f>('Результаты аудита'!$E$3,'Результаты аудита'!$E$5,'Результаты аудита'!$E$11,'Результаты аудита'!$E$17,'Результаты аудита'!$E$22,'Результаты аудита'!$E$30,'Результаты аудита'!$E$32,'Результаты аудита'!$E$37,'Результаты аудита'!$E$41)</c:f>
              <c:strCache>
                <c:ptCount val="9"/>
                <c:pt idx="0">
                  <c:v>Контроль ИБ артефактов, зависимостей и образов</c:v>
                </c:pt>
                <c:pt idx="1">
                  <c:v>Защита окружения разработки</c:v>
                </c:pt>
                <c:pt idx="2">
                  <c:v>Инструментальный анализ на наличие дефектов ИБ</c:v>
                </c:pt>
                <c:pt idx="3">
                  <c:v>Анализ ПО в режиме runtime - Preprod</c:v>
                </c:pt>
                <c:pt idx="4">
                  <c:v>Защита ПО и инфраструктуры в режиме runtime</c:v>
                </c:pt>
                <c:pt idx="5">
                  <c:v>Обучение и база знаний</c:v>
                </c:pt>
                <c:pt idx="6">
                  <c:v>Контроль и формирование требований ИБ к ПО</c:v>
                </c:pt>
                <c:pt idx="7">
                  <c:v>Управление ИБ дефектами</c:v>
                </c:pt>
                <c:pt idx="8">
                  <c:v>Функциональные роли</c:v>
                </c:pt>
              </c:strCache>
            </c:strRef>
          </c:cat>
          <c:val>
            <c:numRef>
              <c:f>('Результаты аудита'!$N$3,'Результаты аудита'!$N$5,'Результаты аудита'!$N$11,'Результаты аудита'!$N$17,'Результаты аудита'!$N$22,'Результаты аудита'!$N$30,'Результаты аудита'!$N$32,'Результаты аудита'!$N$37,'Результаты аудита'!$N$41)</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CD85-4FD5-87AB-5FB94433B8D6}"/>
            </c:ext>
          </c:extLst>
        </c:ser>
        <c:dLbls>
          <c:showLegendKey val="0"/>
          <c:showVal val="0"/>
          <c:showCatName val="0"/>
          <c:showSerName val="0"/>
          <c:showPercent val="0"/>
          <c:showBubbleSize val="0"/>
        </c:dLbls>
        <c:axId val="1851551568"/>
        <c:axId val="1851555376"/>
      </c:radarChart>
      <c:catAx>
        <c:axId val="18515515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ru-RU"/>
          </a:p>
        </c:txPr>
        <c:crossAx val="1851555376"/>
        <c:crosses val="autoZero"/>
        <c:auto val="1"/>
        <c:lblAlgn val="ctr"/>
        <c:lblOffset val="100"/>
        <c:noMultiLvlLbl val="0"/>
      </c:catAx>
      <c:valAx>
        <c:axId val="1851555376"/>
        <c:scaling>
          <c:orientation val="minMax"/>
          <c:max val="1"/>
          <c:min val="0"/>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cross"/>
        <c:tickLblPos val="nextTo"/>
        <c:spPr>
          <a:noFill/>
          <a:ln>
            <a:solidFill>
              <a:schemeClr val="accent1"/>
            </a:solid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crossAx val="1851551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76</xdr:row>
      <xdr:rowOff>92819</xdr:rowOff>
    </xdr:from>
    <xdr:to>
      <xdr:col>19</xdr:col>
      <xdr:colOff>291353</xdr:colOff>
      <xdr:row>113</xdr:row>
      <xdr:rowOff>112059</xdr:rowOff>
    </xdr:to>
    <xdr:sp macro="" textlink="">
      <xdr:nvSpPr>
        <xdr:cNvPr id="613" name="Скругленный прямоугольник 4">
          <a:extLst>
            <a:ext uri="{FF2B5EF4-FFF2-40B4-BE49-F238E27FC236}">
              <a16:creationId xmlns:a16="http://schemas.microsoft.com/office/drawing/2014/main" id="{498263F0-9EB0-136B-E608-618B1C14459C}"/>
            </a:ext>
          </a:extLst>
        </xdr:cNvPr>
        <xdr:cNvSpPr/>
      </xdr:nvSpPr>
      <xdr:spPr>
        <a:xfrm>
          <a:off x="0" y="13719172"/>
          <a:ext cx="11788588" cy="6653122"/>
        </a:xfrm>
        <a:prstGeom prst="roundRect">
          <a:avLst>
            <a:gd name="adj" fmla="val 7766"/>
          </a:avLst>
        </a:prstGeom>
        <a:solidFill>
          <a:schemeClr val="bg1">
            <a:lumMod val="75000"/>
            <a:alpha val="46000"/>
          </a:schemeClr>
        </a:solidFill>
        <a:ln w="19050">
          <a:no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ru-RU" sz="1400" b="1"/>
        </a:p>
      </xdr:txBody>
    </xdr:sp>
    <xdr:clientData/>
  </xdr:twoCellAnchor>
  <xdr:twoCellAnchor>
    <xdr:from>
      <xdr:col>0</xdr:col>
      <xdr:colOff>1</xdr:colOff>
      <xdr:row>0</xdr:row>
      <xdr:rowOff>0</xdr:rowOff>
    </xdr:from>
    <xdr:to>
      <xdr:col>19</xdr:col>
      <xdr:colOff>268941</xdr:colOff>
      <xdr:row>27</xdr:row>
      <xdr:rowOff>22412</xdr:rowOff>
    </xdr:to>
    <xdr:sp macro="" textlink="">
      <xdr:nvSpPr>
        <xdr:cNvPr id="612" name="Скругленный прямоугольник 4">
          <a:extLst>
            <a:ext uri="{FF2B5EF4-FFF2-40B4-BE49-F238E27FC236}">
              <a16:creationId xmlns:a16="http://schemas.microsoft.com/office/drawing/2014/main" id="{77DD883B-A35A-4298-BC97-3C415FAE1DC3}"/>
            </a:ext>
          </a:extLst>
        </xdr:cNvPr>
        <xdr:cNvSpPr/>
      </xdr:nvSpPr>
      <xdr:spPr>
        <a:xfrm>
          <a:off x="1" y="0"/>
          <a:ext cx="11766175" cy="4863353"/>
        </a:xfrm>
        <a:prstGeom prst="roundRect">
          <a:avLst>
            <a:gd name="adj" fmla="val 7766"/>
          </a:avLst>
        </a:prstGeom>
        <a:solidFill>
          <a:schemeClr val="bg1">
            <a:lumMod val="75000"/>
            <a:alpha val="46000"/>
          </a:schemeClr>
        </a:solidFill>
        <a:ln w="19050">
          <a:no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ru-RU" sz="1400" b="1"/>
        </a:p>
      </xdr:txBody>
    </xdr:sp>
    <xdr:clientData/>
  </xdr:twoCellAnchor>
  <xdr:twoCellAnchor>
    <xdr:from>
      <xdr:col>0</xdr:col>
      <xdr:colOff>0</xdr:colOff>
      <xdr:row>33</xdr:row>
      <xdr:rowOff>16283</xdr:rowOff>
    </xdr:from>
    <xdr:to>
      <xdr:col>19</xdr:col>
      <xdr:colOff>291353</xdr:colOff>
      <xdr:row>69</xdr:row>
      <xdr:rowOff>11206</xdr:rowOff>
    </xdr:to>
    <xdr:sp macro="" textlink="">
      <xdr:nvSpPr>
        <xdr:cNvPr id="611" name="Скругленный прямоугольник 4">
          <a:extLst>
            <a:ext uri="{FF2B5EF4-FFF2-40B4-BE49-F238E27FC236}">
              <a16:creationId xmlns:a16="http://schemas.microsoft.com/office/drawing/2014/main" id="{34732DBE-2419-473D-82DB-5345CC4F1501}"/>
            </a:ext>
          </a:extLst>
        </xdr:cNvPr>
        <xdr:cNvSpPr/>
      </xdr:nvSpPr>
      <xdr:spPr>
        <a:xfrm>
          <a:off x="0" y="5932989"/>
          <a:ext cx="11788588" cy="6449511"/>
        </a:xfrm>
        <a:prstGeom prst="roundRect">
          <a:avLst>
            <a:gd name="adj" fmla="val 7766"/>
          </a:avLst>
        </a:prstGeom>
        <a:solidFill>
          <a:schemeClr val="bg1">
            <a:lumMod val="75000"/>
            <a:alpha val="46000"/>
          </a:schemeClr>
        </a:solidFill>
        <a:ln w="19050">
          <a:no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ru-RU" sz="1400" b="1"/>
        </a:p>
      </xdr:txBody>
    </xdr:sp>
    <xdr:clientData/>
  </xdr:twoCellAnchor>
  <xdr:twoCellAnchor>
    <xdr:from>
      <xdr:col>1</xdr:col>
      <xdr:colOff>268098</xdr:colOff>
      <xdr:row>0</xdr:row>
      <xdr:rowOff>662</xdr:rowOff>
    </xdr:from>
    <xdr:to>
      <xdr:col>16</xdr:col>
      <xdr:colOff>389769</xdr:colOff>
      <xdr:row>5</xdr:row>
      <xdr:rowOff>77165</xdr:rowOff>
    </xdr:to>
    <xdr:sp macro="" textlink="">
      <xdr:nvSpPr>
        <xdr:cNvPr id="377" name="Заголовок 1">
          <a:extLst>
            <a:ext uri="{FF2B5EF4-FFF2-40B4-BE49-F238E27FC236}">
              <a16:creationId xmlns:a16="http://schemas.microsoft.com/office/drawing/2014/main" id="{442F2AC2-1714-870A-1250-3F4A93DC486E}"/>
            </a:ext>
          </a:extLst>
        </xdr:cNvPr>
        <xdr:cNvSpPr>
          <a:spLocks noGrp="1"/>
        </xdr:cNvSpPr>
      </xdr:nvSpPr>
      <xdr:spPr>
        <a:xfrm>
          <a:off x="881011" y="662"/>
          <a:ext cx="9315367" cy="987590"/>
        </a:xfrm>
        <a:prstGeom prst="rect">
          <a:avLst/>
        </a:prstGeom>
      </xdr:spPr>
      <xdr:txBody>
        <a:bodyPr wrap="square"/>
        <a:lstStyle>
          <a:lvl1pPr marL="0" indent="0" algn="l" rtl="0" eaLnBrk="0" fontAlgn="base" hangingPunct="0">
            <a:lnSpc>
              <a:spcPct val="100000"/>
            </a:lnSpc>
            <a:spcBef>
              <a:spcPct val="0"/>
            </a:spcBef>
            <a:spcAft>
              <a:spcPct val="0"/>
            </a:spcAft>
            <a:defRPr lang="en-US" sz="2900" kern="1200" cap="all" spc="0" baseline="0" dirty="0">
              <a:solidFill>
                <a:srgbClr val="001031"/>
              </a:solidFill>
              <a:latin typeface="Segoe UI Black"/>
              <a:cs typeface="Arial" pitchFamily="34" charset="0"/>
            </a:defRPr>
          </a:lvl1pPr>
          <a:lvl2pPr algn="l" rtl="0" eaLnBrk="0" fontAlgn="base" hangingPunct="0">
            <a:lnSpc>
              <a:spcPct val="90000"/>
            </a:lnSpc>
            <a:spcBef>
              <a:spcPct val="0"/>
            </a:spcBef>
            <a:spcAft>
              <a:spcPct val="0"/>
            </a:spcAft>
            <a:defRPr sz="4400">
              <a:solidFill>
                <a:srgbClr val="001031"/>
              </a:solidFill>
              <a:latin typeface="Segoe UI Black" panose="020B0A02040204020203" pitchFamily="34" charset="0"/>
            </a:defRPr>
          </a:lvl2pPr>
          <a:lvl3pPr algn="l" rtl="0" eaLnBrk="0" fontAlgn="base" hangingPunct="0">
            <a:lnSpc>
              <a:spcPct val="90000"/>
            </a:lnSpc>
            <a:spcBef>
              <a:spcPct val="0"/>
            </a:spcBef>
            <a:spcAft>
              <a:spcPct val="0"/>
            </a:spcAft>
            <a:defRPr sz="4400">
              <a:solidFill>
                <a:srgbClr val="001031"/>
              </a:solidFill>
              <a:latin typeface="Segoe UI Black" panose="020B0A02040204020203" pitchFamily="34" charset="0"/>
            </a:defRPr>
          </a:lvl3pPr>
          <a:lvl4pPr algn="l" rtl="0" eaLnBrk="0" fontAlgn="base" hangingPunct="0">
            <a:lnSpc>
              <a:spcPct val="90000"/>
            </a:lnSpc>
            <a:spcBef>
              <a:spcPct val="0"/>
            </a:spcBef>
            <a:spcAft>
              <a:spcPct val="0"/>
            </a:spcAft>
            <a:defRPr sz="4400">
              <a:solidFill>
                <a:srgbClr val="001031"/>
              </a:solidFill>
              <a:latin typeface="Segoe UI Black" panose="020B0A02040204020203" pitchFamily="34" charset="0"/>
            </a:defRPr>
          </a:lvl4pPr>
          <a:lvl5pPr algn="l" rtl="0" eaLnBrk="0" fontAlgn="base" hangingPunct="0">
            <a:lnSpc>
              <a:spcPct val="90000"/>
            </a:lnSpc>
            <a:spcBef>
              <a:spcPct val="0"/>
            </a:spcBef>
            <a:spcAft>
              <a:spcPct val="0"/>
            </a:spcAft>
            <a:defRPr sz="4400">
              <a:solidFill>
                <a:srgbClr val="001031"/>
              </a:solidFill>
              <a:latin typeface="Segoe UI Black" panose="020B0A02040204020203" pitchFamily="34" charset="0"/>
            </a:defRPr>
          </a:lvl5pPr>
          <a:lvl6pPr marL="457200" algn="l" rtl="0" fontAlgn="base">
            <a:lnSpc>
              <a:spcPct val="90000"/>
            </a:lnSpc>
            <a:spcBef>
              <a:spcPct val="0"/>
            </a:spcBef>
            <a:spcAft>
              <a:spcPct val="0"/>
            </a:spcAft>
            <a:defRPr sz="4400">
              <a:solidFill>
                <a:srgbClr val="001031"/>
              </a:solidFill>
              <a:latin typeface="Segoe UI Black" panose="020B0A02040204020203" pitchFamily="34" charset="0"/>
            </a:defRPr>
          </a:lvl6pPr>
          <a:lvl7pPr marL="914400" algn="l" rtl="0" fontAlgn="base">
            <a:lnSpc>
              <a:spcPct val="90000"/>
            </a:lnSpc>
            <a:spcBef>
              <a:spcPct val="0"/>
            </a:spcBef>
            <a:spcAft>
              <a:spcPct val="0"/>
            </a:spcAft>
            <a:defRPr sz="4400">
              <a:solidFill>
                <a:srgbClr val="001031"/>
              </a:solidFill>
              <a:latin typeface="Segoe UI Black" panose="020B0A02040204020203" pitchFamily="34" charset="0"/>
            </a:defRPr>
          </a:lvl7pPr>
          <a:lvl8pPr marL="1371600" algn="l" rtl="0" fontAlgn="base">
            <a:lnSpc>
              <a:spcPct val="90000"/>
            </a:lnSpc>
            <a:spcBef>
              <a:spcPct val="0"/>
            </a:spcBef>
            <a:spcAft>
              <a:spcPct val="0"/>
            </a:spcAft>
            <a:defRPr sz="4400">
              <a:solidFill>
                <a:srgbClr val="001031"/>
              </a:solidFill>
              <a:latin typeface="Segoe UI Black" panose="020B0A02040204020203" pitchFamily="34" charset="0"/>
            </a:defRPr>
          </a:lvl8pPr>
          <a:lvl9pPr marL="1828800" algn="l" rtl="0" fontAlgn="base">
            <a:lnSpc>
              <a:spcPct val="90000"/>
            </a:lnSpc>
            <a:spcBef>
              <a:spcPct val="0"/>
            </a:spcBef>
            <a:spcAft>
              <a:spcPct val="0"/>
            </a:spcAft>
            <a:defRPr sz="4400">
              <a:solidFill>
                <a:srgbClr val="001031"/>
              </a:solidFill>
              <a:latin typeface="Segoe UI Black" panose="020B0A02040204020203" pitchFamily="34" charset="0"/>
            </a:defRPr>
          </a:lvl9pPr>
        </a:lstStyle>
        <a:p>
          <a:pPr algn="ctr"/>
          <a:r>
            <a:rPr lang="ru-RU"/>
            <a:t>ЧТО НАДО анализировать и ЗАЩИЩАТЬ?</a:t>
          </a:r>
        </a:p>
      </xdr:txBody>
    </xdr:sp>
    <xdr:clientData/>
  </xdr:twoCellAnchor>
  <xdr:twoCellAnchor>
    <xdr:from>
      <xdr:col>6</xdr:col>
      <xdr:colOff>58242</xdr:colOff>
      <xdr:row>3</xdr:row>
      <xdr:rowOff>120512</xdr:rowOff>
    </xdr:from>
    <xdr:to>
      <xdr:col>10</xdr:col>
      <xdr:colOff>586279</xdr:colOff>
      <xdr:row>11</xdr:row>
      <xdr:rowOff>152318</xdr:rowOff>
    </xdr:to>
    <xdr:sp macro="" textlink="">
      <xdr:nvSpPr>
        <xdr:cNvPr id="378" name="Полилиния: фигура 377">
          <a:extLst>
            <a:ext uri="{FF2B5EF4-FFF2-40B4-BE49-F238E27FC236}">
              <a16:creationId xmlns:a16="http://schemas.microsoft.com/office/drawing/2014/main" id="{39EF1ED6-22F5-54CB-5A44-BD2B8AFEA560}"/>
            </a:ext>
          </a:extLst>
        </xdr:cNvPr>
        <xdr:cNvSpPr/>
      </xdr:nvSpPr>
      <xdr:spPr bwMode="auto">
        <a:xfrm>
          <a:off x="3735720" y="667164"/>
          <a:ext cx="2979689" cy="1489545"/>
        </a:xfrm>
        <a:custGeom>
          <a:avLst/>
          <a:gdLst>
            <a:gd name="connsiteX0" fmla="*/ 1482514 w 2965028"/>
            <a:gd name="connsiteY0" fmla="*/ 0 h 1487226"/>
            <a:gd name="connsiteX1" fmla="*/ 2965028 w 2965028"/>
            <a:gd name="connsiteY1" fmla="*/ 1482514 h 1487226"/>
            <a:gd name="connsiteX2" fmla="*/ 2964790 w 2965028"/>
            <a:gd name="connsiteY2" fmla="*/ 1487226 h 1487226"/>
            <a:gd name="connsiteX3" fmla="*/ 2886085 w 2965028"/>
            <a:gd name="connsiteY3" fmla="*/ 1487226 h 1487226"/>
            <a:gd name="connsiteX4" fmla="*/ 2886323 w 2965028"/>
            <a:gd name="connsiteY4" fmla="*/ 1482514 h 1487226"/>
            <a:gd name="connsiteX5" fmla="*/ 1482514 w 2965028"/>
            <a:gd name="connsiteY5" fmla="*/ 78705 h 1487226"/>
            <a:gd name="connsiteX6" fmla="*/ 78705 w 2965028"/>
            <a:gd name="connsiteY6" fmla="*/ 1482514 h 1487226"/>
            <a:gd name="connsiteX7" fmla="*/ 78943 w 2965028"/>
            <a:gd name="connsiteY7" fmla="*/ 1487226 h 1487226"/>
            <a:gd name="connsiteX8" fmla="*/ 238 w 2965028"/>
            <a:gd name="connsiteY8" fmla="*/ 1487226 h 1487226"/>
            <a:gd name="connsiteX9" fmla="*/ 0 w 2965028"/>
            <a:gd name="connsiteY9" fmla="*/ 1482514 h 1487226"/>
            <a:gd name="connsiteX10" fmla="*/ 1482514 w 2965028"/>
            <a:gd name="connsiteY10" fmla="*/ 0 h 1487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965028" h="1487226">
              <a:moveTo>
                <a:pt x="1482514" y="0"/>
              </a:moveTo>
              <a:cubicBezTo>
                <a:pt x="2301284" y="0"/>
                <a:pt x="2965028" y="663744"/>
                <a:pt x="2965028" y="1482514"/>
              </a:cubicBezTo>
              <a:lnTo>
                <a:pt x="2964790" y="1487226"/>
              </a:lnTo>
              <a:lnTo>
                <a:pt x="2886085" y="1487226"/>
              </a:lnTo>
              <a:lnTo>
                <a:pt x="2886323" y="1482514"/>
              </a:lnTo>
              <a:cubicBezTo>
                <a:pt x="2886323" y="707212"/>
                <a:pt x="2257816" y="78705"/>
                <a:pt x="1482514" y="78705"/>
              </a:cubicBezTo>
              <a:cubicBezTo>
                <a:pt x="707212" y="78705"/>
                <a:pt x="78705" y="707212"/>
                <a:pt x="78705" y="1482514"/>
              </a:cubicBezTo>
              <a:lnTo>
                <a:pt x="78943" y="1487226"/>
              </a:lnTo>
              <a:lnTo>
                <a:pt x="238" y="1487226"/>
              </a:lnTo>
              <a:lnTo>
                <a:pt x="0" y="1482514"/>
              </a:lnTo>
              <a:cubicBezTo>
                <a:pt x="0" y="663744"/>
                <a:pt x="663744" y="0"/>
                <a:pt x="1482514" y="0"/>
              </a:cubicBezTo>
              <a:close/>
            </a:path>
          </a:pathLst>
        </a:custGeom>
        <a:solidFill>
          <a:srgbClr val="FFFFFF">
            <a:lumMod val="95000"/>
          </a:srgbClr>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11</xdr:col>
      <xdr:colOff>240488</xdr:colOff>
      <xdr:row>8</xdr:row>
      <xdr:rowOff>153320</xdr:rowOff>
    </xdr:from>
    <xdr:to>
      <xdr:col>13</xdr:col>
      <xdr:colOff>99730</xdr:colOff>
      <xdr:row>14</xdr:row>
      <xdr:rowOff>155438</xdr:rowOff>
    </xdr:to>
    <xdr:sp macro="" textlink="">
      <xdr:nvSpPr>
        <xdr:cNvPr id="379" name="Полилиния: фигура 378">
          <a:extLst>
            <a:ext uri="{FF2B5EF4-FFF2-40B4-BE49-F238E27FC236}">
              <a16:creationId xmlns:a16="http://schemas.microsoft.com/office/drawing/2014/main" id="{09F0FAC5-FF4E-D2A2-7D05-DA0A7F5BE0F9}"/>
            </a:ext>
          </a:extLst>
        </xdr:cNvPr>
        <xdr:cNvSpPr/>
      </xdr:nvSpPr>
      <xdr:spPr bwMode="auto">
        <a:xfrm>
          <a:off x="6982531" y="1611059"/>
          <a:ext cx="1085069" cy="1095422"/>
        </a:xfrm>
        <a:custGeom>
          <a:avLst/>
          <a:gdLst>
            <a:gd name="connsiteX0" fmla="*/ 543984 w 1087968"/>
            <a:gd name="connsiteY0" fmla="*/ 84668 h 1087968"/>
            <a:gd name="connsiteX1" fmla="*/ 84668 w 1087968"/>
            <a:gd name="connsiteY1" fmla="*/ 543984 h 1087968"/>
            <a:gd name="connsiteX2" fmla="*/ 543984 w 1087968"/>
            <a:gd name="connsiteY2" fmla="*/ 1003300 h 1087968"/>
            <a:gd name="connsiteX3" fmla="*/ 1003300 w 1087968"/>
            <a:gd name="connsiteY3" fmla="*/ 543984 h 1087968"/>
            <a:gd name="connsiteX4" fmla="*/ 543984 w 1087968"/>
            <a:gd name="connsiteY4" fmla="*/ 84668 h 1087968"/>
            <a:gd name="connsiteX5" fmla="*/ 543984 w 1087968"/>
            <a:gd name="connsiteY5" fmla="*/ 0 h 1087968"/>
            <a:gd name="connsiteX6" fmla="*/ 1087968 w 1087968"/>
            <a:gd name="connsiteY6" fmla="*/ 543984 h 1087968"/>
            <a:gd name="connsiteX7" fmla="*/ 543984 w 1087968"/>
            <a:gd name="connsiteY7" fmla="*/ 1087968 h 1087968"/>
            <a:gd name="connsiteX8" fmla="*/ 0 w 1087968"/>
            <a:gd name="connsiteY8" fmla="*/ 543984 h 1087968"/>
            <a:gd name="connsiteX9" fmla="*/ 543984 w 1087968"/>
            <a:gd name="connsiteY9" fmla="*/ 0 h 10879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087968" h="1087968">
              <a:moveTo>
                <a:pt x="543984" y="84668"/>
              </a:moveTo>
              <a:cubicBezTo>
                <a:pt x="290311" y="84668"/>
                <a:pt x="84668" y="290311"/>
                <a:pt x="84668" y="543984"/>
              </a:cubicBezTo>
              <a:cubicBezTo>
                <a:pt x="84668" y="797657"/>
                <a:pt x="290311" y="1003300"/>
                <a:pt x="543984" y="1003300"/>
              </a:cubicBezTo>
              <a:cubicBezTo>
                <a:pt x="797657" y="1003300"/>
                <a:pt x="1003300" y="797657"/>
                <a:pt x="1003300" y="543984"/>
              </a:cubicBezTo>
              <a:cubicBezTo>
                <a:pt x="1003300" y="290311"/>
                <a:pt x="797657" y="84668"/>
                <a:pt x="543984" y="84668"/>
              </a:cubicBezTo>
              <a:close/>
              <a:moveTo>
                <a:pt x="543984" y="0"/>
              </a:moveTo>
              <a:cubicBezTo>
                <a:pt x="844418" y="0"/>
                <a:pt x="1087968" y="243550"/>
                <a:pt x="1087968" y="543984"/>
              </a:cubicBezTo>
              <a:cubicBezTo>
                <a:pt x="1087968" y="844418"/>
                <a:pt x="844418" y="1087968"/>
                <a:pt x="543984" y="1087968"/>
              </a:cubicBezTo>
              <a:cubicBezTo>
                <a:pt x="243550" y="1087968"/>
                <a:pt x="0" y="844418"/>
                <a:pt x="0" y="543984"/>
              </a:cubicBezTo>
              <a:cubicBezTo>
                <a:pt x="0" y="243550"/>
                <a:pt x="243550" y="0"/>
                <a:pt x="543984" y="0"/>
              </a:cubicBezTo>
              <a:close/>
            </a:path>
          </a:pathLst>
        </a:custGeom>
        <a:solidFill>
          <a:srgbClr val="00C3FF"/>
        </a:solidFill>
        <a:ln>
          <a:noFill/>
        </a:ln>
      </xdr:spPr>
      <xdr:txBody>
        <a:bodyPr wrap="square" lIns="0" tIns="0" rIns="0" bIns="0" rtlCol="0" anchor="ctr">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3</xdr:col>
      <xdr:colOff>548600</xdr:colOff>
      <xdr:row>8</xdr:row>
      <xdr:rowOff>153320</xdr:rowOff>
    </xdr:from>
    <xdr:to>
      <xdr:col>5</xdr:col>
      <xdr:colOff>402625</xdr:colOff>
      <xdr:row>14</xdr:row>
      <xdr:rowOff>155438</xdr:rowOff>
    </xdr:to>
    <xdr:sp macro="" textlink="">
      <xdr:nvSpPr>
        <xdr:cNvPr id="380" name="Полилиния: фигура 379">
          <a:extLst>
            <a:ext uri="{FF2B5EF4-FFF2-40B4-BE49-F238E27FC236}">
              <a16:creationId xmlns:a16="http://schemas.microsoft.com/office/drawing/2014/main" id="{7429F84E-1034-E8AB-CA8A-37774519FF85}"/>
            </a:ext>
          </a:extLst>
        </xdr:cNvPr>
        <xdr:cNvSpPr/>
      </xdr:nvSpPr>
      <xdr:spPr bwMode="auto">
        <a:xfrm>
          <a:off x="2387339" y="1611059"/>
          <a:ext cx="1079851" cy="1095422"/>
        </a:xfrm>
        <a:custGeom>
          <a:avLst/>
          <a:gdLst>
            <a:gd name="connsiteX0" fmla="*/ 543984 w 1087968"/>
            <a:gd name="connsiteY0" fmla="*/ 84668 h 1087968"/>
            <a:gd name="connsiteX1" fmla="*/ 84668 w 1087968"/>
            <a:gd name="connsiteY1" fmla="*/ 543984 h 1087968"/>
            <a:gd name="connsiteX2" fmla="*/ 543984 w 1087968"/>
            <a:gd name="connsiteY2" fmla="*/ 1003300 h 1087968"/>
            <a:gd name="connsiteX3" fmla="*/ 1003300 w 1087968"/>
            <a:gd name="connsiteY3" fmla="*/ 543984 h 1087968"/>
            <a:gd name="connsiteX4" fmla="*/ 543984 w 1087968"/>
            <a:gd name="connsiteY4" fmla="*/ 84668 h 1087968"/>
            <a:gd name="connsiteX5" fmla="*/ 543984 w 1087968"/>
            <a:gd name="connsiteY5" fmla="*/ 0 h 1087968"/>
            <a:gd name="connsiteX6" fmla="*/ 1087968 w 1087968"/>
            <a:gd name="connsiteY6" fmla="*/ 543984 h 1087968"/>
            <a:gd name="connsiteX7" fmla="*/ 543984 w 1087968"/>
            <a:gd name="connsiteY7" fmla="*/ 1087968 h 1087968"/>
            <a:gd name="connsiteX8" fmla="*/ 0 w 1087968"/>
            <a:gd name="connsiteY8" fmla="*/ 543984 h 1087968"/>
            <a:gd name="connsiteX9" fmla="*/ 543984 w 1087968"/>
            <a:gd name="connsiteY9" fmla="*/ 0 h 10879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087968" h="1087968">
              <a:moveTo>
                <a:pt x="543984" y="84668"/>
              </a:moveTo>
              <a:cubicBezTo>
                <a:pt x="290311" y="84668"/>
                <a:pt x="84668" y="290311"/>
                <a:pt x="84668" y="543984"/>
              </a:cubicBezTo>
              <a:cubicBezTo>
                <a:pt x="84668" y="797657"/>
                <a:pt x="290311" y="1003300"/>
                <a:pt x="543984" y="1003300"/>
              </a:cubicBezTo>
              <a:cubicBezTo>
                <a:pt x="797657" y="1003300"/>
                <a:pt x="1003300" y="797657"/>
                <a:pt x="1003300" y="543984"/>
              </a:cubicBezTo>
              <a:cubicBezTo>
                <a:pt x="1003300" y="290311"/>
                <a:pt x="797657" y="84668"/>
                <a:pt x="543984" y="84668"/>
              </a:cubicBezTo>
              <a:close/>
              <a:moveTo>
                <a:pt x="543984" y="0"/>
              </a:moveTo>
              <a:cubicBezTo>
                <a:pt x="844418" y="0"/>
                <a:pt x="1087968" y="243550"/>
                <a:pt x="1087968" y="543984"/>
              </a:cubicBezTo>
              <a:cubicBezTo>
                <a:pt x="1087968" y="844418"/>
                <a:pt x="844418" y="1087968"/>
                <a:pt x="543984" y="1087968"/>
              </a:cubicBezTo>
              <a:cubicBezTo>
                <a:pt x="243550" y="1087968"/>
                <a:pt x="0" y="844418"/>
                <a:pt x="0" y="543984"/>
              </a:cubicBezTo>
              <a:cubicBezTo>
                <a:pt x="0" y="243550"/>
                <a:pt x="243550" y="0"/>
                <a:pt x="543984" y="0"/>
              </a:cubicBezTo>
              <a:close/>
            </a:path>
          </a:pathLst>
        </a:custGeom>
        <a:solidFill>
          <a:srgbClr val="00C3FF"/>
        </a:solidFill>
        <a:ln>
          <a:noFill/>
        </a:ln>
      </xdr:spPr>
      <xdr:txBody>
        <a:bodyPr wrap="square" lIns="0" tIns="0" rIns="0" bIns="0" rtlCol="0" anchor="ctr">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6</xdr:col>
      <xdr:colOff>53768</xdr:colOff>
      <xdr:row>12</xdr:row>
      <xdr:rowOff>1364</xdr:rowOff>
    </xdr:from>
    <xdr:to>
      <xdr:col>10</xdr:col>
      <xdr:colOff>594566</xdr:colOff>
      <xdr:row>20</xdr:row>
      <xdr:rowOff>9628</xdr:rowOff>
    </xdr:to>
    <xdr:sp macro="" textlink="">
      <xdr:nvSpPr>
        <xdr:cNvPr id="381" name="Полилиния: фигура 380">
          <a:extLst>
            <a:ext uri="{FF2B5EF4-FFF2-40B4-BE49-F238E27FC236}">
              <a16:creationId xmlns:a16="http://schemas.microsoft.com/office/drawing/2014/main" id="{263EB120-1E3E-77E8-19B6-298251F1DDB9}"/>
            </a:ext>
          </a:extLst>
        </xdr:cNvPr>
        <xdr:cNvSpPr/>
      </xdr:nvSpPr>
      <xdr:spPr bwMode="auto">
        <a:xfrm>
          <a:off x="3731246" y="2187973"/>
          <a:ext cx="2992450" cy="1466003"/>
        </a:xfrm>
        <a:custGeom>
          <a:avLst/>
          <a:gdLst>
            <a:gd name="connsiteX0" fmla="*/ 0 w 2962549"/>
            <a:gd name="connsiteY0" fmla="*/ 0 h 1457969"/>
            <a:gd name="connsiteX1" fmla="*/ 78705 w 2962549"/>
            <a:gd name="connsiteY1" fmla="*/ 0 h 1457969"/>
            <a:gd name="connsiteX2" fmla="*/ 84713 w 2962549"/>
            <a:gd name="connsiteY2" fmla="*/ 118986 h 1457969"/>
            <a:gd name="connsiteX3" fmla="*/ 1481274 w 2962549"/>
            <a:gd name="connsiteY3" fmla="*/ 1379264 h 1457969"/>
            <a:gd name="connsiteX4" fmla="*/ 2877836 w 2962549"/>
            <a:gd name="connsiteY4" fmla="*/ 118986 h 1457969"/>
            <a:gd name="connsiteX5" fmla="*/ 2883844 w 2962549"/>
            <a:gd name="connsiteY5" fmla="*/ 0 h 1457969"/>
            <a:gd name="connsiteX6" fmla="*/ 2962549 w 2962549"/>
            <a:gd name="connsiteY6" fmla="*/ 0 h 1457969"/>
            <a:gd name="connsiteX7" fmla="*/ 2956134 w 2962549"/>
            <a:gd name="connsiteY7" fmla="*/ 127034 h 1457969"/>
            <a:gd name="connsiteX8" fmla="*/ 1481274 w 2962549"/>
            <a:gd name="connsiteY8" fmla="*/ 1457969 h 1457969"/>
            <a:gd name="connsiteX9" fmla="*/ 6414 w 2962549"/>
            <a:gd name="connsiteY9" fmla="*/ 127034 h 14579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2962549" h="1457969">
              <a:moveTo>
                <a:pt x="0" y="0"/>
              </a:moveTo>
              <a:lnTo>
                <a:pt x="78705" y="0"/>
              </a:lnTo>
              <a:lnTo>
                <a:pt x="84713" y="118986"/>
              </a:lnTo>
              <a:cubicBezTo>
                <a:pt x="156602" y="826865"/>
                <a:pt x="754429" y="1379264"/>
                <a:pt x="1481274" y="1379264"/>
              </a:cubicBezTo>
              <a:cubicBezTo>
                <a:pt x="2208120" y="1379264"/>
                <a:pt x="2805946" y="826865"/>
                <a:pt x="2877836" y="118986"/>
              </a:cubicBezTo>
              <a:lnTo>
                <a:pt x="2883844" y="0"/>
              </a:lnTo>
              <a:lnTo>
                <a:pt x="2962549" y="0"/>
              </a:lnTo>
              <a:lnTo>
                <a:pt x="2956134" y="127034"/>
              </a:lnTo>
              <a:cubicBezTo>
                <a:pt x="2880215" y="874600"/>
                <a:pt x="2248871" y="1457969"/>
                <a:pt x="1481274" y="1457969"/>
              </a:cubicBezTo>
              <a:cubicBezTo>
                <a:pt x="713677" y="1457969"/>
                <a:pt x="82334" y="874600"/>
                <a:pt x="6414" y="127034"/>
              </a:cubicBezTo>
              <a:close/>
            </a:path>
          </a:pathLst>
        </a:cu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6</xdr:col>
      <xdr:colOff>395003</xdr:colOff>
      <xdr:row>5</xdr:row>
      <xdr:rowOff>95323</xdr:rowOff>
    </xdr:from>
    <xdr:to>
      <xdr:col>10</xdr:col>
      <xdr:colOff>246204</xdr:colOff>
      <xdr:row>18</xdr:row>
      <xdr:rowOff>37964</xdr:rowOff>
    </xdr:to>
    <xdr:sp macro="" textlink="">
      <xdr:nvSpPr>
        <xdr:cNvPr id="382" name="Овал 381">
          <a:extLst>
            <a:ext uri="{FF2B5EF4-FFF2-40B4-BE49-F238E27FC236}">
              <a16:creationId xmlns:a16="http://schemas.microsoft.com/office/drawing/2014/main" id="{CE960244-A5AA-3DFC-F07F-93973D75213A}"/>
            </a:ext>
          </a:extLst>
        </xdr:cNvPr>
        <xdr:cNvSpPr/>
      </xdr:nvSpPr>
      <xdr:spPr bwMode="auto">
        <a:xfrm>
          <a:off x="4072481" y="1006410"/>
          <a:ext cx="2302853" cy="2311467"/>
        </a:xfrm>
        <a:prstGeom prst="ellipse">
          <a:avLst/>
        </a:prstGeom>
        <a:solidFill>
          <a:srgbClr val="FFFFFF">
            <a:lumMod val="95000"/>
          </a:srgbClr>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6</xdr:col>
      <xdr:colOff>556855</xdr:colOff>
      <xdr:row>6</xdr:row>
      <xdr:rowOff>67172</xdr:rowOff>
    </xdr:from>
    <xdr:to>
      <xdr:col>10</xdr:col>
      <xdr:colOff>91475</xdr:colOff>
      <xdr:row>17</xdr:row>
      <xdr:rowOff>66114</xdr:rowOff>
    </xdr:to>
    <xdr:sp macro="" textlink="">
      <xdr:nvSpPr>
        <xdr:cNvPr id="383" name="Овал 382">
          <a:extLst>
            <a:ext uri="{FF2B5EF4-FFF2-40B4-BE49-F238E27FC236}">
              <a16:creationId xmlns:a16="http://schemas.microsoft.com/office/drawing/2014/main" id="{ECFCF77C-0F23-D78F-01BC-FE53DB13CAAB}"/>
            </a:ext>
          </a:extLst>
        </xdr:cNvPr>
        <xdr:cNvSpPr/>
      </xdr:nvSpPr>
      <xdr:spPr bwMode="auto">
        <a:xfrm>
          <a:off x="4234333" y="1160476"/>
          <a:ext cx="1986272" cy="2003334"/>
        </a:xfrm>
        <a:prstGeom prst="ellipse">
          <a:avLst/>
        </a:prstGeom>
        <a:solidFill>
          <a:srgbClr val="FFFF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5</xdr:col>
      <xdr:colOff>603226</xdr:colOff>
      <xdr:row>11</xdr:row>
      <xdr:rowOff>40714</xdr:rowOff>
    </xdr:from>
    <xdr:to>
      <xdr:col>6</xdr:col>
      <xdr:colOff>246218</xdr:colOff>
      <xdr:row>12</xdr:row>
      <xdr:rowOff>113738</xdr:rowOff>
    </xdr:to>
    <xdr:sp macro="" textlink="">
      <xdr:nvSpPr>
        <xdr:cNvPr id="384" name="Овал 383">
          <a:extLst>
            <a:ext uri="{FF2B5EF4-FFF2-40B4-BE49-F238E27FC236}">
              <a16:creationId xmlns:a16="http://schemas.microsoft.com/office/drawing/2014/main" id="{F19AEEE9-152C-18B3-AA10-456E7DF8B06A}"/>
            </a:ext>
          </a:extLst>
        </xdr:cNvPr>
        <xdr:cNvSpPr/>
      </xdr:nvSpPr>
      <xdr:spPr bwMode="auto">
        <a:xfrm>
          <a:off x="3667791" y="2045105"/>
          <a:ext cx="255905" cy="255242"/>
        </a:xfrm>
        <a:prstGeom prst="ellipse">
          <a:avLst/>
        </a:pr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6</xdr:col>
      <xdr:colOff>21428</xdr:colOff>
      <xdr:row>11</xdr:row>
      <xdr:rowOff>75639</xdr:rowOff>
    </xdr:from>
    <xdr:to>
      <xdr:col>6</xdr:col>
      <xdr:colOff>205578</xdr:colOff>
      <xdr:row>12</xdr:row>
      <xdr:rowOff>78813</xdr:rowOff>
    </xdr:to>
    <xdr:sp macro="" textlink="">
      <xdr:nvSpPr>
        <xdr:cNvPr id="385" name="Овал 384">
          <a:extLst>
            <a:ext uri="{FF2B5EF4-FFF2-40B4-BE49-F238E27FC236}">
              <a16:creationId xmlns:a16="http://schemas.microsoft.com/office/drawing/2014/main" id="{7D2F9FF8-A8AC-410D-85E4-F9F1A949853E}"/>
            </a:ext>
          </a:extLst>
        </xdr:cNvPr>
        <xdr:cNvSpPr/>
      </xdr:nvSpPr>
      <xdr:spPr bwMode="auto">
        <a:xfrm>
          <a:off x="3698906" y="2080030"/>
          <a:ext cx="184150" cy="185392"/>
        </a:xfrm>
        <a:prstGeom prst="ellipse">
          <a:avLst/>
        </a:prstGeom>
        <a:solidFill>
          <a:srgbClr val="FFFF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10</xdr:col>
      <xdr:colOff>398424</xdr:colOff>
      <xdr:row>11</xdr:row>
      <xdr:rowOff>40714</xdr:rowOff>
    </xdr:from>
    <xdr:to>
      <xdr:col>11</xdr:col>
      <xdr:colOff>56160</xdr:colOff>
      <xdr:row>12</xdr:row>
      <xdr:rowOff>113738</xdr:rowOff>
    </xdr:to>
    <xdr:sp macro="" textlink="">
      <xdr:nvSpPr>
        <xdr:cNvPr id="386" name="Овал 385">
          <a:extLst>
            <a:ext uri="{FF2B5EF4-FFF2-40B4-BE49-F238E27FC236}">
              <a16:creationId xmlns:a16="http://schemas.microsoft.com/office/drawing/2014/main" id="{076297FF-BC30-9B51-4FBD-3F62DB4DF62E}"/>
            </a:ext>
          </a:extLst>
        </xdr:cNvPr>
        <xdr:cNvSpPr/>
      </xdr:nvSpPr>
      <xdr:spPr bwMode="auto">
        <a:xfrm>
          <a:off x="6527554" y="2045105"/>
          <a:ext cx="270649" cy="255242"/>
        </a:xfrm>
        <a:prstGeom prst="ellipse">
          <a:avLst/>
        </a:pr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10</xdr:col>
      <xdr:colOff>439064</xdr:colOff>
      <xdr:row>11</xdr:row>
      <xdr:rowOff>75639</xdr:rowOff>
    </xdr:from>
    <xdr:to>
      <xdr:col>11</xdr:col>
      <xdr:colOff>11710</xdr:colOff>
      <xdr:row>12</xdr:row>
      <xdr:rowOff>78813</xdr:rowOff>
    </xdr:to>
    <xdr:sp macro="" textlink="">
      <xdr:nvSpPr>
        <xdr:cNvPr id="387" name="Овал 386">
          <a:extLst>
            <a:ext uri="{FF2B5EF4-FFF2-40B4-BE49-F238E27FC236}">
              <a16:creationId xmlns:a16="http://schemas.microsoft.com/office/drawing/2014/main" id="{D9D28F4B-8922-F153-41D1-C00086096AD1}"/>
            </a:ext>
          </a:extLst>
        </xdr:cNvPr>
        <xdr:cNvSpPr/>
      </xdr:nvSpPr>
      <xdr:spPr bwMode="auto">
        <a:xfrm>
          <a:off x="6568194" y="2080030"/>
          <a:ext cx="185559" cy="185392"/>
        </a:xfrm>
        <a:prstGeom prst="ellipse">
          <a:avLst/>
        </a:prstGeom>
        <a:solidFill>
          <a:srgbClr val="FFFF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11</xdr:col>
      <xdr:colOff>23529</xdr:colOff>
      <xdr:row>11</xdr:row>
      <xdr:rowOff>142209</xdr:rowOff>
    </xdr:from>
    <xdr:to>
      <xdr:col>11</xdr:col>
      <xdr:colOff>279434</xdr:colOff>
      <xdr:row>12</xdr:row>
      <xdr:rowOff>1900</xdr:rowOff>
    </xdr:to>
    <xdr:sp macro="" textlink="">
      <xdr:nvSpPr>
        <xdr:cNvPr id="388" name="Прямоугольник 387">
          <a:extLst>
            <a:ext uri="{FF2B5EF4-FFF2-40B4-BE49-F238E27FC236}">
              <a16:creationId xmlns:a16="http://schemas.microsoft.com/office/drawing/2014/main" id="{D101865C-DD89-BD41-F957-C0E85950347B}"/>
            </a:ext>
          </a:extLst>
        </xdr:cNvPr>
        <xdr:cNvSpPr/>
      </xdr:nvSpPr>
      <xdr:spPr bwMode="auto">
        <a:xfrm>
          <a:off x="6765572" y="2146600"/>
          <a:ext cx="255905" cy="41909"/>
        </a:xfrm>
        <a:prstGeom prst="rect">
          <a:avLst/>
        </a:pr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5</xdr:col>
      <xdr:colOff>384648</xdr:colOff>
      <xdr:row>11</xdr:row>
      <xdr:rowOff>142209</xdr:rowOff>
    </xdr:from>
    <xdr:to>
      <xdr:col>6</xdr:col>
      <xdr:colOff>21428</xdr:colOff>
      <xdr:row>12</xdr:row>
      <xdr:rowOff>1900</xdr:rowOff>
    </xdr:to>
    <xdr:sp macro="" textlink="">
      <xdr:nvSpPr>
        <xdr:cNvPr id="389" name="Прямоугольник 388">
          <a:extLst>
            <a:ext uri="{FF2B5EF4-FFF2-40B4-BE49-F238E27FC236}">
              <a16:creationId xmlns:a16="http://schemas.microsoft.com/office/drawing/2014/main" id="{F9CDA4AC-DDE3-33A3-E36D-5C982D3F28E5}"/>
            </a:ext>
          </a:extLst>
        </xdr:cNvPr>
        <xdr:cNvSpPr/>
      </xdr:nvSpPr>
      <xdr:spPr bwMode="auto">
        <a:xfrm>
          <a:off x="3449213" y="2146600"/>
          <a:ext cx="249693" cy="41909"/>
        </a:xfrm>
        <a:prstGeom prst="rect">
          <a:avLst/>
        </a:pr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0</xdr:col>
      <xdr:colOff>250339</xdr:colOff>
      <xdr:row>7</xdr:row>
      <xdr:rowOff>36174</xdr:rowOff>
    </xdr:from>
    <xdr:to>
      <xdr:col>3</xdr:col>
      <xdr:colOff>248320</xdr:colOff>
      <xdr:row>10</xdr:row>
      <xdr:rowOff>83466</xdr:rowOff>
    </xdr:to>
    <xdr:sp macro="" textlink="">
      <xdr:nvSpPr>
        <xdr:cNvPr id="390" name="TextBox 16">
          <a:extLst>
            <a:ext uri="{FF2B5EF4-FFF2-40B4-BE49-F238E27FC236}">
              <a16:creationId xmlns:a16="http://schemas.microsoft.com/office/drawing/2014/main" id="{D2152968-3C83-597D-C7AE-34B731738FFD}"/>
            </a:ext>
          </a:extLst>
        </xdr:cNvPr>
        <xdr:cNvSpPr txBox="1"/>
      </xdr:nvSpPr>
      <xdr:spPr>
        <a:xfrm>
          <a:off x="250339" y="1291233"/>
          <a:ext cx="1813334" cy="585174"/>
        </a:xfrm>
        <a:prstGeom prst="rect">
          <a:avLst/>
        </a:prstGeom>
        <a:noFill/>
      </xdr:spPr>
      <xdr:txBody>
        <a:bodyPr wrap="square" lIns="91440" tIns="0" rIns="91440" bIns="0" rtlCol="0" anchor="ctr">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r"/>
          <a:r>
            <a:rPr lang="ru-RU" sz="1400" b="1">
              <a:solidFill>
                <a:srgbClr val="00C3FF"/>
              </a:solidFill>
              <a:latin typeface="Segoe UI" panose="020B0502040204020203" pitchFamily="34" charset="0"/>
              <a:ea typeface="Segoe UI" panose="020B0502040204020203" pitchFamily="34" charset="0"/>
              <a:cs typeface="Segoe UI" panose="020B0502040204020203" pitchFamily="34" charset="0"/>
            </a:rPr>
            <a:t>КОМПОНЕНТЫ  </a:t>
          </a:r>
          <a:r>
            <a:rPr lang="en-US" sz="1400" b="1">
              <a:solidFill>
                <a:srgbClr val="00C3FF"/>
              </a:solidFill>
              <a:latin typeface="Segoe UI" panose="020B0502040204020203" pitchFamily="34" charset="0"/>
              <a:ea typeface="Segoe UI" panose="020B0502040204020203" pitchFamily="34" charset="0"/>
              <a:cs typeface="Segoe UI" panose="020B0502040204020203" pitchFamily="34" charset="0"/>
            </a:rPr>
            <a:t>01</a:t>
          </a:r>
        </a:p>
      </xdr:txBody>
    </xdr:sp>
    <xdr:clientData/>
  </xdr:twoCellAnchor>
  <xdr:twoCellAnchor>
    <xdr:from>
      <xdr:col>13</xdr:col>
      <xdr:colOff>388672</xdr:colOff>
      <xdr:row>7</xdr:row>
      <xdr:rowOff>76267</xdr:rowOff>
    </xdr:from>
    <xdr:to>
      <xdr:col>18</xdr:col>
      <xdr:colOff>84765</xdr:colOff>
      <xdr:row>10</xdr:row>
      <xdr:rowOff>125464</xdr:rowOff>
    </xdr:to>
    <xdr:sp macro="" textlink="">
      <xdr:nvSpPr>
        <xdr:cNvPr id="391" name="TextBox 17">
          <a:extLst>
            <a:ext uri="{FF2B5EF4-FFF2-40B4-BE49-F238E27FC236}">
              <a16:creationId xmlns:a16="http://schemas.microsoft.com/office/drawing/2014/main" id="{879F5844-D231-B3A0-F75A-54FD6E7E9620}"/>
            </a:ext>
          </a:extLst>
        </xdr:cNvPr>
        <xdr:cNvSpPr txBox="1"/>
      </xdr:nvSpPr>
      <xdr:spPr>
        <a:xfrm>
          <a:off x="8255201" y="1331326"/>
          <a:ext cx="2721682" cy="587079"/>
        </a:xfrm>
        <a:prstGeom prst="rect">
          <a:avLst/>
        </a:prstGeom>
        <a:noFill/>
      </xdr:spPr>
      <xdr:txBody>
        <a:bodyPr wrap="square" lIns="91440" tIns="0" rIns="91440" bIns="0" rtlCol="0" anchor="ctr">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r>
            <a:rPr lang="en-US" sz="1400" b="1">
              <a:solidFill>
                <a:srgbClr val="00C3FF"/>
              </a:solidFill>
              <a:latin typeface="Segoe UI" panose="020B0502040204020203" pitchFamily="34" charset="0"/>
              <a:ea typeface="Segoe UI" panose="020B0502040204020203" pitchFamily="34" charset="0"/>
              <a:cs typeface="Segoe UI" panose="020B0502040204020203" pitchFamily="34" charset="0"/>
            </a:rPr>
            <a:t>0</a:t>
          </a:r>
          <a:r>
            <a:rPr lang="ru-RU" sz="1400" b="1">
              <a:solidFill>
                <a:srgbClr val="00C3FF"/>
              </a:solidFill>
              <a:ea typeface="Segoe UI" panose="020B0502040204020203" pitchFamily="34" charset="0"/>
              <a:cs typeface="Segoe UI" panose="020B0502040204020203" pitchFamily="34" charset="0"/>
            </a:rPr>
            <a:t>4  ПРИЛОЖЕНИЕ</a:t>
          </a:r>
          <a:endParaRPr lang="en-US" sz="1400" b="1">
            <a:solidFill>
              <a:srgbClr val="00C3FF"/>
            </a:solidFill>
            <a:ea typeface="Segoe UI" panose="020B0502040204020203" pitchFamily="34" charset="0"/>
            <a:cs typeface="Segoe UI" panose="020B0502040204020203" pitchFamily="34" charset="0"/>
          </a:endParaRPr>
        </a:p>
      </xdr:txBody>
    </xdr:sp>
    <xdr:clientData/>
  </xdr:twoCellAnchor>
  <xdr:twoCellAnchor>
    <xdr:from>
      <xdr:col>3</xdr:col>
      <xdr:colOff>250225</xdr:colOff>
      <xdr:row>8</xdr:row>
      <xdr:rowOff>138195</xdr:rowOff>
    </xdr:from>
    <xdr:to>
      <xdr:col>3</xdr:col>
      <xdr:colOff>299754</xdr:colOff>
      <xdr:row>12</xdr:row>
      <xdr:rowOff>1364</xdr:rowOff>
    </xdr:to>
    <xdr:sp macro="" textlink="">
      <xdr:nvSpPr>
        <xdr:cNvPr id="392" name="Прямоугольник 391">
          <a:extLst>
            <a:ext uri="{FF2B5EF4-FFF2-40B4-BE49-F238E27FC236}">
              <a16:creationId xmlns:a16="http://schemas.microsoft.com/office/drawing/2014/main" id="{24EABE5F-C50B-BFED-76B1-8CA64E75685C}"/>
            </a:ext>
          </a:extLst>
        </xdr:cNvPr>
        <xdr:cNvSpPr/>
      </xdr:nvSpPr>
      <xdr:spPr bwMode="auto">
        <a:xfrm>
          <a:off x="2088964" y="1595934"/>
          <a:ext cx="49529" cy="592039"/>
        </a:xfrm>
        <a:prstGeom prst="rect">
          <a:avLst/>
        </a:pr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13</xdr:col>
      <xdr:colOff>347449</xdr:colOff>
      <xdr:row>8</xdr:row>
      <xdr:rowOff>138195</xdr:rowOff>
    </xdr:from>
    <xdr:to>
      <xdr:col>13</xdr:col>
      <xdr:colOff>398883</xdr:colOff>
      <xdr:row>12</xdr:row>
      <xdr:rowOff>1364</xdr:rowOff>
    </xdr:to>
    <xdr:sp macro="" textlink="">
      <xdr:nvSpPr>
        <xdr:cNvPr id="393" name="Прямоугольник 392">
          <a:extLst>
            <a:ext uri="{FF2B5EF4-FFF2-40B4-BE49-F238E27FC236}">
              <a16:creationId xmlns:a16="http://schemas.microsoft.com/office/drawing/2014/main" id="{A7B1C3B5-B880-CBC0-4C89-54C13911686F}"/>
            </a:ext>
          </a:extLst>
        </xdr:cNvPr>
        <xdr:cNvSpPr/>
      </xdr:nvSpPr>
      <xdr:spPr bwMode="auto">
        <a:xfrm>
          <a:off x="8315319" y="1595934"/>
          <a:ext cx="51434" cy="592039"/>
        </a:xfrm>
        <a:prstGeom prst="rect">
          <a:avLst/>
        </a:pr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0</xdr:col>
      <xdr:colOff>0</xdr:colOff>
      <xdr:row>10</xdr:row>
      <xdr:rowOff>4470</xdr:rowOff>
    </xdr:from>
    <xdr:to>
      <xdr:col>3</xdr:col>
      <xdr:colOff>143096</xdr:colOff>
      <xdr:row>12</xdr:row>
      <xdr:rowOff>154476</xdr:rowOff>
    </xdr:to>
    <xdr:sp macro="" textlink="">
      <xdr:nvSpPr>
        <xdr:cNvPr id="394" name="Прямоугольник 393">
          <a:extLst>
            <a:ext uri="{FF2B5EF4-FFF2-40B4-BE49-F238E27FC236}">
              <a16:creationId xmlns:a16="http://schemas.microsoft.com/office/drawing/2014/main" id="{D1C44CF7-92C7-B5BA-A08F-0F38738A8741}"/>
            </a:ext>
          </a:extLst>
        </xdr:cNvPr>
        <xdr:cNvSpPr/>
      </xdr:nvSpPr>
      <xdr:spPr bwMode="auto">
        <a:xfrm>
          <a:off x="0" y="1826644"/>
          <a:ext cx="1981835" cy="514441"/>
        </a:xfrm>
        <a:prstGeom prst="rect">
          <a:avLst/>
        </a:prstGeom>
        <a:no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r" defTabSz="914400" eaLnBrk="1" fontAlgn="auto" latinLnBrk="0" hangingPunct="1">
            <a:lnSpc>
              <a:spcPct val="100000"/>
            </a:lnSpc>
            <a:spcBef>
              <a:spcPts val="0"/>
            </a:spcBef>
            <a:spcAft>
              <a:spcPts val="0"/>
            </a:spcAft>
            <a:buClrTx/>
            <a:buSzTx/>
            <a:buFontTx/>
            <a:buNone/>
            <a:tabLst/>
          </a:pPr>
          <a:r>
            <a:rPr lang="ru-RU" sz="1200" kern="0">
              <a:solidFill>
                <a:srgbClr val="001031"/>
              </a:solidFill>
              <a:latin typeface="Segoe UI"/>
            </a:rPr>
            <a:t>Анализ ПО во время разработки</a:t>
          </a:r>
          <a:endParaRPr lang="en-US" sz="1200" kern="0">
            <a:solidFill>
              <a:srgbClr val="001031"/>
            </a:solidFill>
            <a:latin typeface="Segoe UI"/>
          </a:endParaRPr>
        </a:p>
        <a:p>
          <a:pPr marL="0" marR="0" indent="0" algn="r" defTabSz="914400" eaLnBrk="1" fontAlgn="auto" latinLnBrk="0" hangingPunct="1">
            <a:lnSpc>
              <a:spcPct val="100000"/>
            </a:lnSpc>
            <a:spcBef>
              <a:spcPts val="0"/>
            </a:spcBef>
            <a:spcAft>
              <a:spcPts val="0"/>
            </a:spcAft>
            <a:buClrTx/>
            <a:buSzTx/>
            <a:buFontTx/>
            <a:buNone/>
            <a:tabLst/>
          </a:pPr>
          <a:r>
            <a:rPr lang="ru-RU" sz="1200" kern="0">
              <a:solidFill>
                <a:srgbClr val="001031"/>
              </a:solidFill>
              <a:latin typeface="Segoe UI"/>
            </a:rPr>
            <a:t>и устранение ИБ-дефектов</a:t>
          </a:r>
          <a:endParaRPr kumimoji="0" lang="en-US" sz="1200" b="0" i="0" u="none" strike="noStrike" kern="0" cap="none" spc="0" normalizeH="0" baseline="0">
            <a:ln>
              <a:noFill/>
            </a:ln>
            <a:solidFill>
              <a:srgbClr val="001031"/>
            </a:solidFill>
            <a:effectLst/>
            <a:uLnTx/>
            <a:uFillTx/>
            <a:latin typeface="Segoe UI"/>
          </a:endParaRPr>
        </a:p>
      </xdr:txBody>
    </xdr:sp>
    <xdr:clientData/>
  </xdr:twoCellAnchor>
  <xdr:twoCellAnchor>
    <xdr:from>
      <xdr:col>12</xdr:col>
      <xdr:colOff>15215</xdr:colOff>
      <xdr:row>18</xdr:row>
      <xdr:rowOff>44071</xdr:rowOff>
    </xdr:from>
    <xdr:to>
      <xdr:col>18</xdr:col>
      <xdr:colOff>54639</xdr:colOff>
      <xdr:row>21</xdr:row>
      <xdr:rowOff>78028</xdr:rowOff>
    </xdr:to>
    <xdr:sp macro="" textlink="">
      <xdr:nvSpPr>
        <xdr:cNvPr id="395" name="TextBox 21">
          <a:extLst>
            <a:ext uri="{FF2B5EF4-FFF2-40B4-BE49-F238E27FC236}">
              <a16:creationId xmlns:a16="http://schemas.microsoft.com/office/drawing/2014/main" id="{EC5A32A2-A980-21E8-0AC7-0D30B826B42C}"/>
            </a:ext>
          </a:extLst>
        </xdr:cNvPr>
        <xdr:cNvSpPr txBox="1"/>
      </xdr:nvSpPr>
      <xdr:spPr>
        <a:xfrm>
          <a:off x="7370172" y="3323984"/>
          <a:ext cx="3716902" cy="580609"/>
        </a:xfrm>
        <a:prstGeom prst="rect">
          <a:avLst/>
        </a:prstGeom>
        <a:noFill/>
      </xdr:spPr>
      <xdr:txBody>
        <a:bodyPr wrap="square" lIns="91440" tIns="0" rIns="91440" bIns="0" rtlCol="0" anchor="ctr">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r>
            <a:rPr lang="en-US" sz="1400" b="1">
              <a:solidFill>
                <a:srgbClr val="00C3FF"/>
              </a:solidFill>
              <a:latin typeface="Segoe UI" panose="020B0502040204020203" pitchFamily="34" charset="0"/>
              <a:ea typeface="Segoe UI" panose="020B0502040204020203" pitchFamily="34" charset="0"/>
              <a:cs typeface="Segoe UI" panose="020B0502040204020203" pitchFamily="34" charset="0"/>
            </a:rPr>
            <a:t>0</a:t>
          </a:r>
          <a:r>
            <a:rPr lang="ru-RU" sz="1400" b="1">
              <a:solidFill>
                <a:srgbClr val="00C3FF"/>
              </a:solidFill>
              <a:latin typeface="Segoe UI" panose="020B0502040204020203" pitchFamily="34" charset="0"/>
              <a:ea typeface="Segoe UI" panose="020B0502040204020203" pitchFamily="34" charset="0"/>
              <a:cs typeface="Segoe UI" panose="020B0502040204020203" pitchFamily="34" charset="0"/>
            </a:rPr>
            <a:t>3</a:t>
          </a:r>
          <a:r>
            <a:rPr lang="en-US" sz="1400" b="1">
              <a:solidFill>
                <a:srgbClr val="00C3FF"/>
              </a:solidFill>
              <a:latin typeface="Segoe UI" panose="020B0502040204020203" pitchFamily="34" charset="0"/>
              <a:ea typeface="Segoe UI" panose="020B0502040204020203" pitchFamily="34" charset="0"/>
              <a:cs typeface="Segoe UI" panose="020B0502040204020203" pitchFamily="34" charset="0"/>
            </a:rPr>
            <a:t>  </a:t>
          </a:r>
          <a:r>
            <a:rPr lang="ru-RU" sz="1400" b="1">
              <a:solidFill>
                <a:srgbClr val="00C3FF"/>
              </a:solidFill>
              <a:latin typeface="Segoe UI" panose="020B0502040204020203" pitchFamily="34" charset="0"/>
              <a:ea typeface="Segoe UI" panose="020B0502040204020203" pitchFamily="34" charset="0"/>
              <a:cs typeface="Segoe UI" panose="020B0502040204020203" pitchFamily="34" charset="0"/>
            </a:rPr>
            <a:t>СРЕДА ЭКСПЛУТАЦИИ</a:t>
          </a:r>
          <a:endParaRPr lang="en-US" sz="1400" b="1">
            <a:solidFill>
              <a:srgbClr val="00C3FF"/>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11</xdr:col>
      <xdr:colOff>575125</xdr:colOff>
      <xdr:row>19</xdr:row>
      <xdr:rowOff>50256</xdr:rowOff>
    </xdr:from>
    <xdr:to>
      <xdr:col>12</xdr:col>
      <xdr:colOff>11740</xdr:colOff>
      <xdr:row>22</xdr:row>
      <xdr:rowOff>91832</xdr:rowOff>
    </xdr:to>
    <xdr:sp macro="" textlink="">
      <xdr:nvSpPr>
        <xdr:cNvPr id="396" name="Прямоугольник 395">
          <a:extLst>
            <a:ext uri="{FF2B5EF4-FFF2-40B4-BE49-F238E27FC236}">
              <a16:creationId xmlns:a16="http://schemas.microsoft.com/office/drawing/2014/main" id="{CF777D15-9105-0B4F-D6B5-16DEBE21E33C}"/>
            </a:ext>
          </a:extLst>
        </xdr:cNvPr>
        <xdr:cNvSpPr/>
      </xdr:nvSpPr>
      <xdr:spPr bwMode="auto">
        <a:xfrm>
          <a:off x="7317168" y="3512386"/>
          <a:ext cx="49529" cy="588229"/>
        </a:xfrm>
        <a:prstGeom prst="rect">
          <a:avLst/>
        </a:pr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12</xdr:col>
      <xdr:colOff>130632</xdr:colOff>
      <xdr:row>20</xdr:row>
      <xdr:rowOff>137696</xdr:rowOff>
    </xdr:from>
    <xdr:to>
      <xdr:col>18</xdr:col>
      <xdr:colOff>170056</xdr:colOff>
      <xdr:row>23</xdr:row>
      <xdr:rowOff>97866</xdr:rowOff>
    </xdr:to>
    <xdr:sp macro="" textlink="">
      <xdr:nvSpPr>
        <xdr:cNvPr id="397" name="Прямоугольник 396">
          <a:extLst>
            <a:ext uri="{FF2B5EF4-FFF2-40B4-BE49-F238E27FC236}">
              <a16:creationId xmlns:a16="http://schemas.microsoft.com/office/drawing/2014/main" id="{3743AFF8-F94B-5660-FA0B-73E5B05AD642}"/>
            </a:ext>
          </a:extLst>
        </xdr:cNvPr>
        <xdr:cNvSpPr/>
      </xdr:nvSpPr>
      <xdr:spPr bwMode="auto">
        <a:xfrm>
          <a:off x="7485589" y="3782044"/>
          <a:ext cx="3716902" cy="506822"/>
        </a:xfrm>
        <a:prstGeom prst="rect">
          <a:avLst/>
        </a:prstGeom>
        <a:no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eaLnBrk="1" fontAlgn="auto" hangingPunct="1">
            <a:spcBef>
              <a:spcPts val="0"/>
            </a:spcBef>
            <a:spcAft>
              <a:spcPts val="0"/>
            </a:spcAft>
          </a:pPr>
          <a:r>
            <a:rPr lang="ru-RU" sz="1200" kern="0">
              <a:solidFill>
                <a:srgbClr val="001031"/>
              </a:solidFill>
              <a:latin typeface="Segoe UI"/>
            </a:rPr>
            <a:t>Контроль настроек информационной безопасности и средств защиты в среде эксплуатации</a:t>
          </a:r>
          <a:endParaRPr lang="en-US" sz="1200" kern="0">
            <a:solidFill>
              <a:srgbClr val="001031"/>
            </a:solidFill>
            <a:latin typeface="Segoe UI"/>
          </a:endParaRPr>
        </a:p>
      </xdr:txBody>
    </xdr:sp>
    <xdr:clientData/>
  </xdr:twoCellAnchor>
  <xdr:twoCellAnchor>
    <xdr:from>
      <xdr:col>13</xdr:col>
      <xdr:colOff>499784</xdr:colOff>
      <xdr:row>10</xdr:row>
      <xdr:rowOff>41995</xdr:rowOff>
    </xdr:from>
    <xdr:to>
      <xdr:col>18</xdr:col>
      <xdr:colOff>190659</xdr:colOff>
      <xdr:row>12</xdr:row>
      <xdr:rowOff>181234</xdr:rowOff>
    </xdr:to>
    <xdr:sp macro="" textlink="">
      <xdr:nvSpPr>
        <xdr:cNvPr id="398" name="Прямоугольник 397">
          <a:extLst>
            <a:ext uri="{FF2B5EF4-FFF2-40B4-BE49-F238E27FC236}">
              <a16:creationId xmlns:a16="http://schemas.microsoft.com/office/drawing/2014/main" id="{6908EFFE-39BF-5029-88B7-7254D740F54E}"/>
            </a:ext>
          </a:extLst>
        </xdr:cNvPr>
        <xdr:cNvSpPr/>
      </xdr:nvSpPr>
      <xdr:spPr bwMode="auto">
        <a:xfrm>
          <a:off x="8467654" y="1864169"/>
          <a:ext cx="2755440" cy="503674"/>
        </a:xfrm>
        <a:prstGeom prst="rect">
          <a:avLst/>
        </a:prstGeom>
        <a:no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defTabSz="914400" eaLnBrk="1" fontAlgn="auto" latinLnBrk="0" hangingPunct="1">
            <a:lnSpc>
              <a:spcPct val="100000"/>
            </a:lnSpc>
            <a:spcBef>
              <a:spcPts val="0"/>
            </a:spcBef>
            <a:spcAft>
              <a:spcPts val="0"/>
            </a:spcAft>
            <a:buClrTx/>
            <a:buSzTx/>
            <a:buFontTx/>
            <a:buNone/>
            <a:tabLst/>
          </a:pPr>
          <a:r>
            <a:rPr lang="ru-RU" sz="1200" kern="0">
              <a:solidFill>
                <a:srgbClr val="001031"/>
              </a:solidFill>
              <a:latin typeface="Segoe UI"/>
            </a:rPr>
            <a:t>Контроль активности</a:t>
          </a:r>
        </a:p>
        <a:p>
          <a:pPr marL="0" marR="0" indent="0" defTabSz="914400" eaLnBrk="1" fontAlgn="auto" latinLnBrk="0" hangingPunct="1">
            <a:lnSpc>
              <a:spcPct val="100000"/>
            </a:lnSpc>
            <a:spcBef>
              <a:spcPts val="0"/>
            </a:spcBef>
            <a:spcAft>
              <a:spcPts val="0"/>
            </a:spcAft>
            <a:buClrTx/>
            <a:buSzTx/>
            <a:buFontTx/>
            <a:buNone/>
            <a:tabLst/>
          </a:pPr>
          <a:r>
            <a:rPr lang="ru-RU" sz="1200" kern="0">
              <a:solidFill>
                <a:srgbClr val="001031"/>
              </a:solidFill>
              <a:latin typeface="Segoe UI"/>
            </a:rPr>
            <a:t>запущенного ПО и его защита</a:t>
          </a:r>
          <a:endParaRPr lang="en-US" sz="1200" kern="0">
            <a:solidFill>
              <a:srgbClr val="001031"/>
            </a:solidFill>
            <a:latin typeface="Segoe UI"/>
          </a:endParaRPr>
        </a:p>
      </xdr:txBody>
    </xdr:sp>
    <xdr:clientData/>
  </xdr:twoCellAnchor>
  <xdr:twoCellAnchor>
    <xdr:from>
      <xdr:col>9</xdr:col>
      <xdr:colOff>457659</xdr:colOff>
      <xdr:row>19</xdr:row>
      <xdr:rowOff>77544</xdr:rowOff>
    </xdr:from>
    <xdr:to>
      <xdr:col>11</xdr:col>
      <xdr:colOff>323115</xdr:colOff>
      <xdr:row>25</xdr:row>
      <xdr:rowOff>79661</xdr:rowOff>
    </xdr:to>
    <xdr:sp macro="" textlink="">
      <xdr:nvSpPr>
        <xdr:cNvPr id="399" name="Полилиния: фигура 398">
          <a:extLst>
            <a:ext uri="{FF2B5EF4-FFF2-40B4-BE49-F238E27FC236}">
              <a16:creationId xmlns:a16="http://schemas.microsoft.com/office/drawing/2014/main" id="{32B22808-23C3-5DFD-2E98-588C53B8F6B5}"/>
            </a:ext>
          </a:extLst>
        </xdr:cNvPr>
        <xdr:cNvSpPr/>
      </xdr:nvSpPr>
      <xdr:spPr bwMode="auto">
        <a:xfrm>
          <a:off x="5973876" y="3539674"/>
          <a:ext cx="1091282" cy="1095422"/>
        </a:xfrm>
        <a:custGeom>
          <a:avLst/>
          <a:gdLst>
            <a:gd name="connsiteX0" fmla="*/ 543984 w 1087968"/>
            <a:gd name="connsiteY0" fmla="*/ 84668 h 1087968"/>
            <a:gd name="connsiteX1" fmla="*/ 84668 w 1087968"/>
            <a:gd name="connsiteY1" fmla="*/ 543984 h 1087968"/>
            <a:gd name="connsiteX2" fmla="*/ 543984 w 1087968"/>
            <a:gd name="connsiteY2" fmla="*/ 1003300 h 1087968"/>
            <a:gd name="connsiteX3" fmla="*/ 1003300 w 1087968"/>
            <a:gd name="connsiteY3" fmla="*/ 543984 h 1087968"/>
            <a:gd name="connsiteX4" fmla="*/ 543984 w 1087968"/>
            <a:gd name="connsiteY4" fmla="*/ 84668 h 1087968"/>
            <a:gd name="connsiteX5" fmla="*/ 543984 w 1087968"/>
            <a:gd name="connsiteY5" fmla="*/ 0 h 1087968"/>
            <a:gd name="connsiteX6" fmla="*/ 1087968 w 1087968"/>
            <a:gd name="connsiteY6" fmla="*/ 543984 h 1087968"/>
            <a:gd name="connsiteX7" fmla="*/ 543984 w 1087968"/>
            <a:gd name="connsiteY7" fmla="*/ 1087968 h 1087968"/>
            <a:gd name="connsiteX8" fmla="*/ 0 w 1087968"/>
            <a:gd name="connsiteY8" fmla="*/ 543984 h 1087968"/>
            <a:gd name="connsiteX9" fmla="*/ 543984 w 1087968"/>
            <a:gd name="connsiteY9" fmla="*/ 0 h 10879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087968" h="1087968">
              <a:moveTo>
                <a:pt x="543984" y="84668"/>
              </a:moveTo>
              <a:cubicBezTo>
                <a:pt x="290311" y="84668"/>
                <a:pt x="84668" y="290311"/>
                <a:pt x="84668" y="543984"/>
              </a:cubicBezTo>
              <a:cubicBezTo>
                <a:pt x="84668" y="797657"/>
                <a:pt x="290311" y="1003300"/>
                <a:pt x="543984" y="1003300"/>
              </a:cubicBezTo>
              <a:cubicBezTo>
                <a:pt x="797657" y="1003300"/>
                <a:pt x="1003300" y="797657"/>
                <a:pt x="1003300" y="543984"/>
              </a:cubicBezTo>
              <a:cubicBezTo>
                <a:pt x="1003300" y="290311"/>
                <a:pt x="797657" y="84668"/>
                <a:pt x="543984" y="84668"/>
              </a:cubicBezTo>
              <a:close/>
              <a:moveTo>
                <a:pt x="543984" y="0"/>
              </a:moveTo>
              <a:cubicBezTo>
                <a:pt x="844418" y="0"/>
                <a:pt x="1087968" y="243550"/>
                <a:pt x="1087968" y="543984"/>
              </a:cubicBezTo>
              <a:cubicBezTo>
                <a:pt x="1087968" y="844418"/>
                <a:pt x="844418" y="1087968"/>
                <a:pt x="543984" y="1087968"/>
              </a:cubicBezTo>
              <a:cubicBezTo>
                <a:pt x="243550" y="1087968"/>
                <a:pt x="0" y="844418"/>
                <a:pt x="0" y="543984"/>
              </a:cubicBezTo>
              <a:cubicBezTo>
                <a:pt x="0" y="243550"/>
                <a:pt x="243550" y="0"/>
                <a:pt x="543984" y="0"/>
              </a:cubicBezTo>
              <a:close/>
            </a:path>
          </a:pathLst>
        </a:custGeom>
        <a:solidFill>
          <a:srgbClr val="00C3FF"/>
        </a:solidFill>
        <a:ln>
          <a:noFill/>
        </a:ln>
      </xdr:spPr>
      <xdr:txBody>
        <a:bodyPr wrap="square" lIns="0" tIns="0" rIns="0" bIns="0" rtlCol="0" anchor="ctr">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9</xdr:col>
      <xdr:colOff>259404</xdr:colOff>
      <xdr:row>18</xdr:row>
      <xdr:rowOff>48273</xdr:rowOff>
    </xdr:from>
    <xdr:to>
      <xdr:col>9</xdr:col>
      <xdr:colOff>518622</xdr:colOff>
      <xdr:row>19</xdr:row>
      <xdr:rowOff>117488</xdr:rowOff>
    </xdr:to>
    <xdr:sp macro="" textlink="">
      <xdr:nvSpPr>
        <xdr:cNvPr id="400" name="Овал 399">
          <a:extLst>
            <a:ext uri="{FF2B5EF4-FFF2-40B4-BE49-F238E27FC236}">
              <a16:creationId xmlns:a16="http://schemas.microsoft.com/office/drawing/2014/main" id="{81851B62-C3BF-919F-0D58-BB789B705676}"/>
            </a:ext>
          </a:extLst>
        </xdr:cNvPr>
        <xdr:cNvSpPr/>
      </xdr:nvSpPr>
      <xdr:spPr bwMode="auto">
        <a:xfrm>
          <a:off x="5775621" y="3328186"/>
          <a:ext cx="259218" cy="251432"/>
        </a:xfrm>
        <a:prstGeom prst="ellipse">
          <a:avLst/>
        </a:pr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9</xdr:col>
      <xdr:colOff>294329</xdr:colOff>
      <xdr:row>18</xdr:row>
      <xdr:rowOff>79388</xdr:rowOff>
    </xdr:from>
    <xdr:to>
      <xdr:col>9</xdr:col>
      <xdr:colOff>477982</xdr:colOff>
      <xdr:row>19</xdr:row>
      <xdr:rowOff>86373</xdr:rowOff>
    </xdr:to>
    <xdr:sp macro="" textlink="">
      <xdr:nvSpPr>
        <xdr:cNvPr id="401" name="Овал 400">
          <a:extLst>
            <a:ext uri="{FF2B5EF4-FFF2-40B4-BE49-F238E27FC236}">
              <a16:creationId xmlns:a16="http://schemas.microsoft.com/office/drawing/2014/main" id="{94F7246B-C937-3ABF-B9E0-7B94DCDC2804}"/>
            </a:ext>
          </a:extLst>
        </xdr:cNvPr>
        <xdr:cNvSpPr/>
      </xdr:nvSpPr>
      <xdr:spPr bwMode="auto">
        <a:xfrm>
          <a:off x="5810546" y="3359301"/>
          <a:ext cx="183653" cy="189202"/>
        </a:xfrm>
        <a:prstGeom prst="ellipse">
          <a:avLst/>
        </a:prstGeom>
        <a:solidFill>
          <a:srgbClr val="FFFF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9</xdr:col>
      <xdr:colOff>431867</xdr:colOff>
      <xdr:row>19</xdr:row>
      <xdr:rowOff>137174</xdr:rowOff>
    </xdr:from>
    <xdr:to>
      <xdr:col>10</xdr:col>
      <xdr:colOff>68647</xdr:colOff>
      <xdr:row>19</xdr:row>
      <xdr:rowOff>180988</xdr:rowOff>
    </xdr:to>
    <xdr:sp macro="" textlink="">
      <xdr:nvSpPr>
        <xdr:cNvPr id="402" name="Прямоугольник 401">
          <a:extLst>
            <a:ext uri="{FF2B5EF4-FFF2-40B4-BE49-F238E27FC236}">
              <a16:creationId xmlns:a16="http://schemas.microsoft.com/office/drawing/2014/main" id="{543A768A-9C82-BB39-6801-8C98BF400603}"/>
            </a:ext>
          </a:extLst>
        </xdr:cNvPr>
        <xdr:cNvSpPr/>
      </xdr:nvSpPr>
      <xdr:spPr bwMode="auto">
        <a:xfrm rot="2700000" flipH="1">
          <a:off x="5948084" y="3599304"/>
          <a:ext cx="249693" cy="43814"/>
        </a:xfrm>
        <a:prstGeom prst="rect">
          <a:avLst/>
        </a:pr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10</xdr:col>
      <xdr:colOff>152940</xdr:colOff>
      <xdr:row>20</xdr:row>
      <xdr:rowOff>154956</xdr:rowOff>
    </xdr:from>
    <xdr:to>
      <xdr:col>11</xdr:col>
      <xdr:colOff>94932</xdr:colOff>
      <xdr:row>24</xdr:row>
      <xdr:rowOff>1007</xdr:rowOff>
    </xdr:to>
    <xdr:grpSp>
      <xdr:nvGrpSpPr>
        <xdr:cNvPr id="403" name="Группа 402">
          <a:extLst>
            <a:ext uri="{FF2B5EF4-FFF2-40B4-BE49-F238E27FC236}">
              <a16:creationId xmlns:a16="http://schemas.microsoft.com/office/drawing/2014/main" id="{DEB33F03-1FD9-F6D8-A7C8-2CA475247572}"/>
            </a:ext>
          </a:extLst>
        </xdr:cNvPr>
        <xdr:cNvGrpSpPr>
          <a:grpSpLocks noChangeAspect="1"/>
        </xdr:cNvGrpSpPr>
      </xdr:nvGrpSpPr>
      <xdr:grpSpPr>
        <a:xfrm>
          <a:off x="6278822" y="3890250"/>
          <a:ext cx="554581" cy="593110"/>
          <a:chOff x="6044217" y="3060700"/>
          <a:chExt cx="1585308" cy="1653540"/>
        </a:xfrm>
      </xdr:grpSpPr>
      <xdr:sp macro="" textlink="">
        <xdr:nvSpPr>
          <xdr:cNvPr id="444" name="Скругленный прямоугольник 42">
            <a:extLst>
              <a:ext uri="{FF2B5EF4-FFF2-40B4-BE49-F238E27FC236}">
                <a16:creationId xmlns:a16="http://schemas.microsoft.com/office/drawing/2014/main" id="{84E27DDE-41CE-8115-D354-52B64A094C07}"/>
              </a:ext>
            </a:extLst>
          </xdr:cNvPr>
          <xdr:cNvSpPr/>
        </xdr:nvSpPr>
        <xdr:spPr>
          <a:xfrm>
            <a:off x="6044217" y="3060700"/>
            <a:ext cx="1358398" cy="1653540"/>
          </a:xfrm>
          <a:prstGeom prst="roundRect">
            <a:avLst>
              <a:gd name="adj" fmla="val 5485"/>
            </a:avLst>
          </a:prstGeom>
          <a:solidFill>
            <a:srgbClr val="00C3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sp macro="" textlink="">
        <xdr:nvSpPr>
          <xdr:cNvPr id="445" name="Овал 444">
            <a:extLst>
              <a:ext uri="{FF2B5EF4-FFF2-40B4-BE49-F238E27FC236}">
                <a16:creationId xmlns:a16="http://schemas.microsoft.com/office/drawing/2014/main" id="{FB7C51DF-7661-C519-1801-37972367DFFB}"/>
              </a:ext>
            </a:extLst>
          </xdr:cNvPr>
          <xdr:cNvSpPr/>
        </xdr:nvSpPr>
        <xdr:spPr>
          <a:xfrm>
            <a:off x="7057771" y="4043594"/>
            <a:ext cx="571754" cy="571754"/>
          </a:xfrm>
          <a:prstGeom prst="ellipse">
            <a:avLst/>
          </a:prstGeom>
          <a:solidFill>
            <a:srgbClr val="FFFF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p>
        </xdr:txBody>
      </xdr:sp>
      <xdr:sp macro="" textlink="">
        <xdr:nvSpPr>
          <xdr:cNvPr id="446" name="Скругленный прямоугольник 43">
            <a:extLst>
              <a:ext uri="{FF2B5EF4-FFF2-40B4-BE49-F238E27FC236}">
                <a16:creationId xmlns:a16="http://schemas.microsoft.com/office/drawing/2014/main" id="{9715D112-7FDD-C756-D20B-96C1B2551A80}"/>
              </a:ext>
            </a:extLst>
          </xdr:cNvPr>
          <xdr:cNvSpPr/>
        </xdr:nvSpPr>
        <xdr:spPr>
          <a:xfrm>
            <a:off x="6162151" y="3178016"/>
            <a:ext cx="1122531" cy="1418908"/>
          </a:xfrm>
          <a:prstGeom prst="roundRect">
            <a:avLst>
              <a:gd name="adj" fmla="val 1195"/>
            </a:avLst>
          </a:prstGeom>
          <a:solidFill>
            <a:srgbClr val="FFFF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grpSp>
        <xdr:nvGrpSpPr>
          <xdr:cNvPr id="447" name="Группа 446">
            <a:extLst>
              <a:ext uri="{FF2B5EF4-FFF2-40B4-BE49-F238E27FC236}">
                <a16:creationId xmlns:a16="http://schemas.microsoft.com/office/drawing/2014/main" id="{A559DE5E-C4DD-26AE-3089-4E4C80281BC1}"/>
              </a:ext>
            </a:extLst>
          </xdr:cNvPr>
          <xdr:cNvGrpSpPr/>
        </xdr:nvGrpSpPr>
        <xdr:grpSpPr>
          <a:xfrm>
            <a:off x="6277113" y="3370508"/>
            <a:ext cx="892606" cy="720105"/>
            <a:chOff x="1802607" y="1871663"/>
            <a:chExt cx="1835944" cy="1481135"/>
          </a:xfrm>
          <a:solidFill>
            <a:srgbClr val="00B0F0"/>
          </a:solidFill>
        </xdr:grpSpPr>
        <xdr:sp macro="" textlink="">
          <xdr:nvSpPr>
            <xdr:cNvPr id="449" name="Скругленный прямоугольник 49">
              <a:extLst>
                <a:ext uri="{FF2B5EF4-FFF2-40B4-BE49-F238E27FC236}">
                  <a16:creationId xmlns:a16="http://schemas.microsoft.com/office/drawing/2014/main" id="{F12102B2-0D66-078E-CFD0-B68603902120}"/>
                </a:ext>
              </a:extLst>
            </xdr:cNvPr>
            <xdr:cNvSpPr/>
          </xdr:nvSpPr>
          <xdr:spPr>
            <a:xfrm>
              <a:off x="1802607" y="1871663"/>
              <a:ext cx="1835944" cy="128587"/>
            </a:xfrm>
            <a:prstGeom prst="roundRect">
              <a:avLst>
                <a:gd name="adj" fmla="val 50000"/>
              </a:avLst>
            </a:prstGeom>
            <a:solidFill>
              <a:srgbClr val="00C3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sp macro="" textlink="">
          <xdr:nvSpPr>
            <xdr:cNvPr id="450" name="Скругленный прямоугольник 50">
              <a:extLst>
                <a:ext uri="{FF2B5EF4-FFF2-40B4-BE49-F238E27FC236}">
                  <a16:creationId xmlns:a16="http://schemas.microsoft.com/office/drawing/2014/main" id="{D75CFBCF-E438-A0BD-2C22-150352E7EC76}"/>
                </a:ext>
              </a:extLst>
            </xdr:cNvPr>
            <xdr:cNvSpPr/>
          </xdr:nvSpPr>
          <xdr:spPr>
            <a:xfrm>
              <a:off x="1802607" y="2209800"/>
              <a:ext cx="1835944" cy="128587"/>
            </a:xfrm>
            <a:prstGeom prst="roundRect">
              <a:avLst>
                <a:gd name="adj" fmla="val 50000"/>
              </a:avLst>
            </a:prstGeom>
            <a:solidFill>
              <a:srgbClr val="00C3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sp macro="" textlink="">
          <xdr:nvSpPr>
            <xdr:cNvPr id="451" name="Скругленный прямоугольник 52">
              <a:extLst>
                <a:ext uri="{FF2B5EF4-FFF2-40B4-BE49-F238E27FC236}">
                  <a16:creationId xmlns:a16="http://schemas.microsoft.com/office/drawing/2014/main" id="{447A4B9E-0AB1-4174-241E-407439C77151}"/>
                </a:ext>
              </a:extLst>
            </xdr:cNvPr>
            <xdr:cNvSpPr/>
          </xdr:nvSpPr>
          <xdr:spPr>
            <a:xfrm>
              <a:off x="1802607" y="2547937"/>
              <a:ext cx="1835944" cy="128587"/>
            </a:xfrm>
            <a:prstGeom prst="roundRect">
              <a:avLst>
                <a:gd name="adj" fmla="val 50000"/>
              </a:avLst>
            </a:prstGeom>
            <a:solidFill>
              <a:srgbClr val="00C3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sp macro="" textlink="">
          <xdr:nvSpPr>
            <xdr:cNvPr id="452" name="Скругленный прямоугольник 66">
              <a:extLst>
                <a:ext uri="{FF2B5EF4-FFF2-40B4-BE49-F238E27FC236}">
                  <a16:creationId xmlns:a16="http://schemas.microsoft.com/office/drawing/2014/main" id="{1F4210F6-9FF4-4EC4-C071-725EFA79631F}"/>
                </a:ext>
              </a:extLst>
            </xdr:cNvPr>
            <xdr:cNvSpPr/>
          </xdr:nvSpPr>
          <xdr:spPr>
            <a:xfrm>
              <a:off x="1802607" y="2886074"/>
              <a:ext cx="1835944" cy="128587"/>
            </a:xfrm>
            <a:prstGeom prst="roundRect">
              <a:avLst>
                <a:gd name="adj" fmla="val 50000"/>
              </a:avLst>
            </a:prstGeom>
            <a:solidFill>
              <a:srgbClr val="00C3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sp macro="" textlink="">
          <xdr:nvSpPr>
            <xdr:cNvPr id="453" name="Скругленный прямоугольник 67">
              <a:extLst>
                <a:ext uri="{FF2B5EF4-FFF2-40B4-BE49-F238E27FC236}">
                  <a16:creationId xmlns:a16="http://schemas.microsoft.com/office/drawing/2014/main" id="{0FBCE687-302F-FA04-E45D-D3178E0D9DC6}"/>
                </a:ext>
              </a:extLst>
            </xdr:cNvPr>
            <xdr:cNvSpPr/>
          </xdr:nvSpPr>
          <xdr:spPr>
            <a:xfrm>
              <a:off x="1802607" y="3224211"/>
              <a:ext cx="821531" cy="128587"/>
            </a:xfrm>
            <a:prstGeom prst="roundRect">
              <a:avLst>
                <a:gd name="adj" fmla="val 50000"/>
              </a:avLst>
            </a:prstGeom>
            <a:solidFill>
              <a:srgbClr val="00C3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grpSp>
      <xdr:sp macro="" textlink="">
        <xdr:nvSpPr>
          <xdr:cNvPr id="448" name="Freeform 67">
            <a:extLst>
              <a:ext uri="{FF2B5EF4-FFF2-40B4-BE49-F238E27FC236}">
                <a16:creationId xmlns:a16="http://schemas.microsoft.com/office/drawing/2014/main" id="{5CADF68C-24C3-54D0-4A86-596C1FBCB4CE}"/>
              </a:ext>
            </a:extLst>
          </xdr:cNvPr>
          <xdr:cNvSpPr/>
        </xdr:nvSpPr>
        <xdr:spPr>
          <a:xfrm rot="16200000" flipV="1">
            <a:off x="7093170" y="4077066"/>
            <a:ext cx="500956" cy="504812"/>
          </a:xfrm>
          <a:custGeom>
            <a:avLst/>
            <a:gdLst>
              <a:gd name="connsiteX0" fmla="*/ 905949 w 1321161"/>
              <a:gd name="connsiteY0" fmla="*/ 920334 h 1331323"/>
              <a:gd name="connsiteX1" fmla="*/ 389024 w 1321161"/>
              <a:gd name="connsiteY1" fmla="*/ 920334 h 1331323"/>
              <a:gd name="connsiteX2" fmla="*/ 389024 w 1321161"/>
              <a:gd name="connsiteY2" fmla="*/ 403409 h 1331323"/>
              <a:gd name="connsiteX3" fmla="*/ 905949 w 1321161"/>
              <a:gd name="connsiteY3" fmla="*/ 403409 h 1331323"/>
              <a:gd name="connsiteX4" fmla="*/ 905949 w 1321161"/>
              <a:gd name="connsiteY4" fmla="*/ 920334 h 1331323"/>
              <a:gd name="connsiteX5" fmla="*/ 1054093 w 1321161"/>
              <a:gd name="connsiteY5" fmla="*/ 1203699 h 1331323"/>
              <a:gd name="connsiteX6" fmla="*/ 1189314 w 1321161"/>
              <a:gd name="connsiteY6" fmla="*/ 1068478 h 1331323"/>
              <a:gd name="connsiteX7" fmla="*/ 1118748 w 1321161"/>
              <a:gd name="connsiteY7" fmla="*/ 926512 h 1331323"/>
              <a:gd name="connsiteX8" fmla="*/ 1150527 w 1321161"/>
              <a:gd name="connsiteY8" fmla="*/ 866122 h 1331323"/>
              <a:gd name="connsiteX9" fmla="*/ 1165601 w 1321161"/>
              <a:gd name="connsiteY9" fmla="*/ 819426 h 1331323"/>
              <a:gd name="connsiteX10" fmla="*/ 1321161 w 1321161"/>
              <a:gd name="connsiteY10" fmla="*/ 767166 h 1331323"/>
              <a:gd name="connsiteX11" fmla="*/ 1321161 w 1321161"/>
              <a:gd name="connsiteY11" fmla="*/ 575934 h 1331323"/>
              <a:gd name="connsiteX12" fmla="*/ 1171551 w 1321161"/>
              <a:gd name="connsiteY12" fmla="*/ 525672 h 1331323"/>
              <a:gd name="connsiteX13" fmla="*/ 1159842 w 1321161"/>
              <a:gd name="connsiteY13" fmla="*/ 482308 h 1331323"/>
              <a:gd name="connsiteX14" fmla="*/ 1123160 w 1321161"/>
              <a:gd name="connsiteY14" fmla="*/ 405865 h 1331323"/>
              <a:gd name="connsiteX15" fmla="*/ 1193555 w 1321161"/>
              <a:gd name="connsiteY15" fmla="*/ 264243 h 1331323"/>
              <a:gd name="connsiteX16" fmla="*/ 1058333 w 1321161"/>
              <a:gd name="connsiteY16" fmla="*/ 129022 h 1331323"/>
              <a:gd name="connsiteX17" fmla="*/ 922960 w 1321161"/>
              <a:gd name="connsiteY17" fmla="*/ 196311 h 1331323"/>
              <a:gd name="connsiteX18" fmla="*/ 851737 w 1321161"/>
              <a:gd name="connsiteY18" fmla="*/ 158831 h 1331323"/>
              <a:gd name="connsiteX19" fmla="*/ 803995 w 1321161"/>
              <a:gd name="connsiteY19" fmla="*/ 144682 h 1331323"/>
              <a:gd name="connsiteX20" fmla="*/ 755389 w 1321161"/>
              <a:gd name="connsiteY20" fmla="*/ 0 h 1331323"/>
              <a:gd name="connsiteX21" fmla="*/ 564157 w 1321161"/>
              <a:gd name="connsiteY21" fmla="*/ 0 h 1331323"/>
              <a:gd name="connsiteX22" fmla="*/ 518268 w 1321161"/>
              <a:gd name="connsiteY22" fmla="*/ 136594 h 1331323"/>
              <a:gd name="connsiteX23" fmla="*/ 443236 w 1321161"/>
              <a:gd name="connsiteY23" fmla="*/ 158831 h 1331323"/>
              <a:gd name="connsiteX24" fmla="*/ 381738 w 1321161"/>
              <a:gd name="connsiteY24" fmla="*/ 191193 h 1331323"/>
              <a:gd name="connsiteX25" fmla="*/ 243134 w 1321161"/>
              <a:gd name="connsiteY25" fmla="*/ 122297 h 1331323"/>
              <a:gd name="connsiteX26" fmla="*/ 107912 w 1321161"/>
              <a:gd name="connsiteY26" fmla="*/ 257519 h 1331323"/>
              <a:gd name="connsiteX27" fmla="*/ 176068 w 1321161"/>
              <a:gd name="connsiteY27" fmla="*/ 394636 h 1331323"/>
              <a:gd name="connsiteX28" fmla="*/ 166802 w 1321161"/>
              <a:gd name="connsiteY28" fmla="*/ 409452 h 1331323"/>
              <a:gd name="connsiteX29" fmla="*/ 123487 w 1321161"/>
              <a:gd name="connsiteY29" fmla="*/ 519957 h 1331323"/>
              <a:gd name="connsiteX30" fmla="*/ 121640 w 1321161"/>
              <a:gd name="connsiteY30" fmla="*/ 531740 h 1331323"/>
              <a:gd name="connsiteX31" fmla="*/ 0 w 1321161"/>
              <a:gd name="connsiteY31" fmla="*/ 572605 h 1331323"/>
              <a:gd name="connsiteX32" fmla="*/ 0 w 1321161"/>
              <a:gd name="connsiteY32" fmla="*/ 763837 h 1331323"/>
              <a:gd name="connsiteX33" fmla="*/ 127613 w 1321161"/>
              <a:gd name="connsiteY33" fmla="*/ 806708 h 1331323"/>
              <a:gd name="connsiteX34" fmla="*/ 144446 w 1321161"/>
              <a:gd name="connsiteY34" fmla="*/ 866122 h 1331323"/>
              <a:gd name="connsiteX35" fmla="*/ 177849 w 1321161"/>
              <a:gd name="connsiteY35" fmla="*/ 929597 h 1331323"/>
              <a:gd name="connsiteX36" fmla="*/ 109341 w 1321161"/>
              <a:gd name="connsiteY36" fmla="*/ 1067422 h 1331323"/>
              <a:gd name="connsiteX37" fmla="*/ 244562 w 1321161"/>
              <a:gd name="connsiteY37" fmla="*/ 1202644 h 1331323"/>
              <a:gd name="connsiteX38" fmla="*/ 381950 w 1321161"/>
              <a:gd name="connsiteY38" fmla="*/ 1134353 h 1331323"/>
              <a:gd name="connsiteX39" fmla="*/ 395067 w 1321161"/>
              <a:gd name="connsiteY39" fmla="*/ 1142556 h 1331323"/>
              <a:gd name="connsiteX40" fmla="*/ 505572 w 1321161"/>
              <a:gd name="connsiteY40" fmla="*/ 1185871 h 1331323"/>
              <a:gd name="connsiteX41" fmla="*/ 508621 w 1321161"/>
              <a:gd name="connsiteY41" fmla="*/ 1186349 h 1331323"/>
              <a:gd name="connsiteX42" fmla="*/ 557325 w 1321161"/>
              <a:gd name="connsiteY42" fmla="*/ 1331323 h 1331323"/>
              <a:gd name="connsiteX43" fmla="*/ 748557 w 1321161"/>
              <a:gd name="connsiteY43" fmla="*/ 1331323 h 1331323"/>
              <a:gd name="connsiteX44" fmla="*/ 799490 w 1321161"/>
              <a:gd name="connsiteY44" fmla="*/ 1179714 h 1331323"/>
              <a:gd name="connsiteX45" fmla="*/ 851737 w 1321161"/>
              <a:gd name="connsiteY45" fmla="*/ 1164912 h 1331323"/>
              <a:gd name="connsiteX46" fmla="*/ 912127 w 1321161"/>
              <a:gd name="connsiteY46" fmla="*/ 1133133 h 13313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Lst>
            <a:rect l="l" t="t" r="r" b="b"/>
            <a:pathLst>
              <a:path w="1321161" h="1331323">
                <a:moveTo>
                  <a:pt x="905949" y="920334"/>
                </a:moveTo>
                <a:cubicBezTo>
                  <a:pt x="763204" y="1063079"/>
                  <a:pt x="531769" y="1063079"/>
                  <a:pt x="389024" y="920334"/>
                </a:cubicBezTo>
                <a:cubicBezTo>
                  <a:pt x="246279" y="777589"/>
                  <a:pt x="246279" y="546154"/>
                  <a:pt x="389024" y="403409"/>
                </a:cubicBezTo>
                <a:cubicBezTo>
                  <a:pt x="531769" y="260664"/>
                  <a:pt x="763204" y="260664"/>
                  <a:pt x="905949" y="403409"/>
                </a:cubicBezTo>
                <a:cubicBezTo>
                  <a:pt x="1048694" y="546154"/>
                  <a:pt x="1048694" y="777589"/>
                  <a:pt x="905949" y="920334"/>
                </a:cubicBezTo>
                <a:close/>
                <a:moveTo>
                  <a:pt x="1054093" y="1203699"/>
                </a:moveTo>
                <a:lnTo>
                  <a:pt x="1189314" y="1068478"/>
                </a:lnTo>
                <a:lnTo>
                  <a:pt x="1118748" y="926512"/>
                </a:lnTo>
                <a:lnTo>
                  <a:pt x="1150527" y="866122"/>
                </a:lnTo>
                <a:lnTo>
                  <a:pt x="1165601" y="819426"/>
                </a:lnTo>
                <a:lnTo>
                  <a:pt x="1321161" y="767166"/>
                </a:lnTo>
                <a:lnTo>
                  <a:pt x="1321161" y="575934"/>
                </a:lnTo>
                <a:lnTo>
                  <a:pt x="1171551" y="525672"/>
                </a:lnTo>
                <a:lnTo>
                  <a:pt x="1159842" y="482308"/>
                </a:lnTo>
                <a:lnTo>
                  <a:pt x="1123160" y="405865"/>
                </a:lnTo>
                <a:lnTo>
                  <a:pt x="1193555" y="264243"/>
                </a:lnTo>
                <a:lnTo>
                  <a:pt x="1058333" y="129022"/>
                </a:lnTo>
                <a:lnTo>
                  <a:pt x="922960" y="196311"/>
                </a:lnTo>
                <a:lnTo>
                  <a:pt x="851737" y="158831"/>
                </a:lnTo>
                <a:lnTo>
                  <a:pt x="803995" y="144682"/>
                </a:lnTo>
                <a:lnTo>
                  <a:pt x="755389" y="0"/>
                </a:lnTo>
                <a:lnTo>
                  <a:pt x="564157" y="0"/>
                </a:lnTo>
                <a:lnTo>
                  <a:pt x="518268" y="136594"/>
                </a:lnTo>
                <a:lnTo>
                  <a:pt x="443236" y="158831"/>
                </a:lnTo>
                <a:lnTo>
                  <a:pt x="381738" y="191193"/>
                </a:lnTo>
                <a:lnTo>
                  <a:pt x="243134" y="122297"/>
                </a:lnTo>
                <a:lnTo>
                  <a:pt x="107912" y="257519"/>
                </a:lnTo>
                <a:lnTo>
                  <a:pt x="176068" y="394636"/>
                </a:lnTo>
                <a:lnTo>
                  <a:pt x="166802" y="409452"/>
                </a:lnTo>
                <a:cubicBezTo>
                  <a:pt x="148172" y="444903"/>
                  <a:pt x="133733" y="481983"/>
                  <a:pt x="123487" y="519957"/>
                </a:cubicBezTo>
                <a:lnTo>
                  <a:pt x="121640" y="531740"/>
                </a:lnTo>
                <a:lnTo>
                  <a:pt x="0" y="572605"/>
                </a:lnTo>
                <a:lnTo>
                  <a:pt x="0" y="763837"/>
                </a:lnTo>
                <a:lnTo>
                  <a:pt x="127613" y="806708"/>
                </a:lnTo>
                <a:lnTo>
                  <a:pt x="144446" y="866122"/>
                </a:lnTo>
                <a:lnTo>
                  <a:pt x="177849" y="929597"/>
                </a:lnTo>
                <a:lnTo>
                  <a:pt x="109341" y="1067422"/>
                </a:lnTo>
                <a:lnTo>
                  <a:pt x="244562" y="1202644"/>
                </a:lnTo>
                <a:lnTo>
                  <a:pt x="381950" y="1134353"/>
                </a:lnTo>
                <a:lnTo>
                  <a:pt x="395067" y="1142556"/>
                </a:lnTo>
                <a:cubicBezTo>
                  <a:pt x="430519" y="1161186"/>
                  <a:pt x="467598" y="1175624"/>
                  <a:pt x="505572" y="1185871"/>
                </a:cubicBezTo>
                <a:lnTo>
                  <a:pt x="508621" y="1186349"/>
                </a:lnTo>
                <a:lnTo>
                  <a:pt x="557325" y="1331323"/>
                </a:lnTo>
                <a:lnTo>
                  <a:pt x="748557" y="1331323"/>
                </a:lnTo>
                <a:lnTo>
                  <a:pt x="799490" y="1179714"/>
                </a:lnTo>
                <a:lnTo>
                  <a:pt x="851737" y="1164912"/>
                </a:lnTo>
                <a:lnTo>
                  <a:pt x="912127" y="1133133"/>
                </a:lnTo>
                <a:close/>
              </a:path>
            </a:pathLst>
          </a:custGeom>
          <a:solidFill>
            <a:srgbClr val="00C3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grpSp>
    <xdr:clientData/>
  </xdr:twoCellAnchor>
  <xdr:twoCellAnchor>
    <xdr:from>
      <xdr:col>0</xdr:col>
      <xdr:colOff>89647</xdr:colOff>
      <xdr:row>18</xdr:row>
      <xdr:rowOff>18422</xdr:rowOff>
    </xdr:from>
    <xdr:to>
      <xdr:col>4</xdr:col>
      <xdr:colOff>593831</xdr:colOff>
      <xdr:row>21</xdr:row>
      <xdr:rowOff>44097</xdr:rowOff>
    </xdr:to>
    <xdr:sp macro="" textlink="">
      <xdr:nvSpPr>
        <xdr:cNvPr id="404" name="TextBox 30">
          <a:extLst>
            <a:ext uri="{FF2B5EF4-FFF2-40B4-BE49-F238E27FC236}">
              <a16:creationId xmlns:a16="http://schemas.microsoft.com/office/drawing/2014/main" id="{5309C11F-262D-18B5-7454-33282AAEEE4A}"/>
            </a:ext>
          </a:extLst>
        </xdr:cNvPr>
        <xdr:cNvSpPr txBox="1"/>
      </xdr:nvSpPr>
      <xdr:spPr>
        <a:xfrm>
          <a:off x="89647" y="3245716"/>
          <a:ext cx="2924655" cy="563557"/>
        </a:xfrm>
        <a:prstGeom prst="rect">
          <a:avLst/>
        </a:prstGeom>
        <a:noFill/>
      </xdr:spPr>
      <xdr:txBody>
        <a:bodyPr wrap="square" lIns="91440" tIns="0" rIns="91440" bIns="0" rtlCol="0" anchor="ctr">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r"/>
          <a:r>
            <a:rPr lang="ru-RU" sz="1400" b="1">
              <a:solidFill>
                <a:srgbClr val="00C3FF"/>
              </a:solidFill>
              <a:ea typeface="Segoe UI" panose="020B0502040204020203" pitchFamily="34" charset="0"/>
              <a:cs typeface="Segoe UI" panose="020B0502040204020203" pitchFamily="34" charset="0"/>
            </a:rPr>
            <a:t>ОКРУЖЕНИЕ РАЗРАБОТКИ</a:t>
          </a:r>
          <a:r>
            <a:rPr lang="en-US" sz="1400" b="1">
              <a:solidFill>
                <a:srgbClr val="00C3FF"/>
              </a:solidFill>
              <a:ea typeface="Segoe UI" panose="020B0502040204020203" pitchFamily="34" charset="0"/>
              <a:cs typeface="Segoe UI" panose="020B0502040204020203" pitchFamily="34" charset="0"/>
            </a:rPr>
            <a:t>   02</a:t>
          </a:r>
        </a:p>
      </xdr:txBody>
    </xdr:sp>
    <xdr:clientData/>
  </xdr:twoCellAnchor>
  <xdr:twoCellAnchor>
    <xdr:from>
      <xdr:col>0</xdr:col>
      <xdr:colOff>488</xdr:colOff>
      <xdr:row>20</xdr:row>
      <xdr:rowOff>142969</xdr:rowOff>
    </xdr:from>
    <xdr:to>
      <xdr:col>4</xdr:col>
      <xdr:colOff>504907</xdr:colOff>
      <xdr:row>23</xdr:row>
      <xdr:rowOff>101234</xdr:rowOff>
    </xdr:to>
    <xdr:sp macro="" textlink="">
      <xdr:nvSpPr>
        <xdr:cNvPr id="405" name="Прямоугольник 404">
          <a:extLst>
            <a:ext uri="{FF2B5EF4-FFF2-40B4-BE49-F238E27FC236}">
              <a16:creationId xmlns:a16="http://schemas.microsoft.com/office/drawing/2014/main" id="{7AE72E06-B3F7-74FC-BFEE-EE92EB4D38DD}"/>
            </a:ext>
          </a:extLst>
        </xdr:cNvPr>
        <xdr:cNvSpPr/>
      </xdr:nvSpPr>
      <xdr:spPr bwMode="auto">
        <a:xfrm>
          <a:off x="488" y="3787317"/>
          <a:ext cx="2956071" cy="504917"/>
        </a:xfrm>
        <a:prstGeom prst="rect">
          <a:avLst/>
        </a:prstGeom>
        <a:no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r" eaLnBrk="1" fontAlgn="auto" hangingPunct="1">
            <a:spcBef>
              <a:spcPts val="0"/>
            </a:spcBef>
            <a:spcAft>
              <a:spcPts val="0"/>
            </a:spcAft>
          </a:pPr>
          <a:r>
            <a:rPr lang="ru-RU" sz="1200" kern="0">
              <a:solidFill>
                <a:srgbClr val="001031"/>
              </a:solidFill>
              <a:latin typeface="Segoe UI"/>
            </a:rPr>
            <a:t>Безопасная настройка ИС, используемых</a:t>
          </a:r>
          <a:endParaRPr lang="en-US" sz="1200" kern="0">
            <a:solidFill>
              <a:srgbClr val="001031"/>
            </a:solidFill>
            <a:latin typeface="Segoe UI"/>
          </a:endParaRPr>
        </a:p>
        <a:p>
          <a:pPr algn="r" eaLnBrk="1" fontAlgn="auto" hangingPunct="1">
            <a:spcBef>
              <a:spcPts val="0"/>
            </a:spcBef>
            <a:spcAft>
              <a:spcPts val="0"/>
            </a:spcAft>
          </a:pPr>
          <a:r>
            <a:rPr lang="ru-RU" sz="1200" kern="0">
              <a:solidFill>
                <a:srgbClr val="001031"/>
              </a:solidFill>
              <a:latin typeface="Segoe UI"/>
            </a:rPr>
            <a:t>для автоматизации процесса разработки </a:t>
          </a:r>
          <a:endParaRPr lang="en-US" sz="1200" kern="0">
            <a:solidFill>
              <a:srgbClr val="001031"/>
            </a:solidFill>
            <a:latin typeface="Segoe UI"/>
          </a:endParaRPr>
        </a:p>
      </xdr:txBody>
    </xdr:sp>
    <xdr:clientData/>
  </xdr:twoCellAnchor>
  <xdr:twoCellAnchor>
    <xdr:from>
      <xdr:col>4</xdr:col>
      <xdr:colOff>598490</xdr:colOff>
      <xdr:row>19</xdr:row>
      <xdr:rowOff>50256</xdr:rowOff>
    </xdr:from>
    <xdr:to>
      <xdr:col>5</xdr:col>
      <xdr:colOff>35106</xdr:colOff>
      <xdr:row>22</xdr:row>
      <xdr:rowOff>91832</xdr:rowOff>
    </xdr:to>
    <xdr:sp macro="" textlink="">
      <xdr:nvSpPr>
        <xdr:cNvPr id="406" name="Прямоугольник 405">
          <a:extLst>
            <a:ext uri="{FF2B5EF4-FFF2-40B4-BE49-F238E27FC236}">
              <a16:creationId xmlns:a16="http://schemas.microsoft.com/office/drawing/2014/main" id="{C3B05039-7306-331E-CA2F-14500CC19DBE}"/>
            </a:ext>
          </a:extLst>
        </xdr:cNvPr>
        <xdr:cNvSpPr/>
      </xdr:nvSpPr>
      <xdr:spPr bwMode="auto">
        <a:xfrm>
          <a:off x="3050142" y="3512386"/>
          <a:ext cx="49529" cy="588229"/>
        </a:xfrm>
        <a:prstGeom prst="rect">
          <a:avLst/>
        </a:pr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5</xdr:col>
      <xdr:colOff>280281</xdr:colOff>
      <xdr:row>19</xdr:row>
      <xdr:rowOff>77544</xdr:rowOff>
    </xdr:from>
    <xdr:to>
      <xdr:col>7</xdr:col>
      <xdr:colOff>141429</xdr:colOff>
      <xdr:row>25</xdr:row>
      <xdr:rowOff>79661</xdr:rowOff>
    </xdr:to>
    <xdr:sp macro="" textlink="">
      <xdr:nvSpPr>
        <xdr:cNvPr id="407" name="Полилиния: фигура 406">
          <a:extLst>
            <a:ext uri="{FF2B5EF4-FFF2-40B4-BE49-F238E27FC236}">
              <a16:creationId xmlns:a16="http://schemas.microsoft.com/office/drawing/2014/main" id="{02E8E1AA-9A9C-DAD7-67E6-1123F960F547}"/>
            </a:ext>
          </a:extLst>
        </xdr:cNvPr>
        <xdr:cNvSpPr/>
      </xdr:nvSpPr>
      <xdr:spPr bwMode="auto">
        <a:xfrm>
          <a:off x="3344846" y="3539674"/>
          <a:ext cx="1086974" cy="1095422"/>
        </a:xfrm>
        <a:custGeom>
          <a:avLst/>
          <a:gdLst>
            <a:gd name="connsiteX0" fmla="*/ 543984 w 1087968"/>
            <a:gd name="connsiteY0" fmla="*/ 84668 h 1087968"/>
            <a:gd name="connsiteX1" fmla="*/ 84668 w 1087968"/>
            <a:gd name="connsiteY1" fmla="*/ 543984 h 1087968"/>
            <a:gd name="connsiteX2" fmla="*/ 543984 w 1087968"/>
            <a:gd name="connsiteY2" fmla="*/ 1003300 h 1087968"/>
            <a:gd name="connsiteX3" fmla="*/ 1003300 w 1087968"/>
            <a:gd name="connsiteY3" fmla="*/ 543984 h 1087968"/>
            <a:gd name="connsiteX4" fmla="*/ 543984 w 1087968"/>
            <a:gd name="connsiteY4" fmla="*/ 84668 h 1087968"/>
            <a:gd name="connsiteX5" fmla="*/ 543984 w 1087968"/>
            <a:gd name="connsiteY5" fmla="*/ 0 h 1087968"/>
            <a:gd name="connsiteX6" fmla="*/ 1087968 w 1087968"/>
            <a:gd name="connsiteY6" fmla="*/ 543984 h 1087968"/>
            <a:gd name="connsiteX7" fmla="*/ 543984 w 1087968"/>
            <a:gd name="connsiteY7" fmla="*/ 1087968 h 1087968"/>
            <a:gd name="connsiteX8" fmla="*/ 0 w 1087968"/>
            <a:gd name="connsiteY8" fmla="*/ 543984 h 1087968"/>
            <a:gd name="connsiteX9" fmla="*/ 543984 w 1087968"/>
            <a:gd name="connsiteY9" fmla="*/ 0 h 10879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087968" h="1087968">
              <a:moveTo>
                <a:pt x="543984" y="84668"/>
              </a:moveTo>
              <a:cubicBezTo>
                <a:pt x="290311" y="84668"/>
                <a:pt x="84668" y="290311"/>
                <a:pt x="84668" y="543984"/>
              </a:cubicBezTo>
              <a:cubicBezTo>
                <a:pt x="84668" y="797657"/>
                <a:pt x="290311" y="1003300"/>
                <a:pt x="543984" y="1003300"/>
              </a:cubicBezTo>
              <a:cubicBezTo>
                <a:pt x="797657" y="1003300"/>
                <a:pt x="1003300" y="797657"/>
                <a:pt x="1003300" y="543984"/>
              </a:cubicBezTo>
              <a:cubicBezTo>
                <a:pt x="1003300" y="290311"/>
                <a:pt x="797657" y="84668"/>
                <a:pt x="543984" y="84668"/>
              </a:cubicBezTo>
              <a:close/>
              <a:moveTo>
                <a:pt x="543984" y="0"/>
              </a:moveTo>
              <a:cubicBezTo>
                <a:pt x="844418" y="0"/>
                <a:pt x="1087968" y="243550"/>
                <a:pt x="1087968" y="543984"/>
              </a:cubicBezTo>
              <a:cubicBezTo>
                <a:pt x="1087968" y="844418"/>
                <a:pt x="844418" y="1087968"/>
                <a:pt x="543984" y="1087968"/>
              </a:cubicBezTo>
              <a:cubicBezTo>
                <a:pt x="243550" y="1087968"/>
                <a:pt x="0" y="844418"/>
                <a:pt x="0" y="543984"/>
              </a:cubicBezTo>
              <a:cubicBezTo>
                <a:pt x="0" y="243550"/>
                <a:pt x="243550" y="0"/>
                <a:pt x="543984" y="0"/>
              </a:cubicBezTo>
              <a:close/>
            </a:path>
          </a:pathLst>
        </a:custGeom>
        <a:solidFill>
          <a:srgbClr val="00C3FF"/>
        </a:solidFill>
        <a:ln>
          <a:noFill/>
        </a:ln>
      </xdr:spPr>
      <xdr:txBody>
        <a:bodyPr wrap="square" lIns="0" tIns="0" rIns="0" bIns="0" rtlCol="0" anchor="ctr">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7</xdr:col>
      <xdr:colOff>90841</xdr:colOff>
      <xdr:row>18</xdr:row>
      <xdr:rowOff>40771</xdr:rowOff>
    </xdr:from>
    <xdr:to>
      <xdr:col>7</xdr:col>
      <xdr:colOff>346746</xdr:colOff>
      <xdr:row>19</xdr:row>
      <xdr:rowOff>113796</xdr:rowOff>
    </xdr:to>
    <xdr:sp macro="" textlink="">
      <xdr:nvSpPr>
        <xdr:cNvPr id="408" name="Овал 407">
          <a:extLst>
            <a:ext uri="{FF2B5EF4-FFF2-40B4-BE49-F238E27FC236}">
              <a16:creationId xmlns:a16="http://schemas.microsoft.com/office/drawing/2014/main" id="{13A0DA19-5F9B-74DA-6536-7329B0080480}"/>
            </a:ext>
          </a:extLst>
        </xdr:cNvPr>
        <xdr:cNvSpPr/>
      </xdr:nvSpPr>
      <xdr:spPr bwMode="auto">
        <a:xfrm>
          <a:off x="4381232" y="3320684"/>
          <a:ext cx="255905" cy="255242"/>
        </a:xfrm>
        <a:prstGeom prst="ellipse">
          <a:avLst/>
        </a:pr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7</xdr:col>
      <xdr:colOff>133386</xdr:colOff>
      <xdr:row>18</xdr:row>
      <xdr:rowOff>75696</xdr:rowOff>
    </xdr:from>
    <xdr:to>
      <xdr:col>7</xdr:col>
      <xdr:colOff>315631</xdr:colOff>
      <xdr:row>19</xdr:row>
      <xdr:rowOff>78871</xdr:rowOff>
    </xdr:to>
    <xdr:sp macro="" textlink="">
      <xdr:nvSpPr>
        <xdr:cNvPr id="409" name="Овал 408">
          <a:extLst>
            <a:ext uri="{FF2B5EF4-FFF2-40B4-BE49-F238E27FC236}">
              <a16:creationId xmlns:a16="http://schemas.microsoft.com/office/drawing/2014/main" id="{5C8DBCC8-BAB3-E684-26FD-D1409B5770F2}"/>
            </a:ext>
          </a:extLst>
        </xdr:cNvPr>
        <xdr:cNvSpPr/>
      </xdr:nvSpPr>
      <xdr:spPr bwMode="auto">
        <a:xfrm>
          <a:off x="4423777" y="3355609"/>
          <a:ext cx="182245" cy="185392"/>
        </a:xfrm>
        <a:prstGeom prst="ellipse">
          <a:avLst/>
        </a:prstGeom>
        <a:solidFill>
          <a:srgbClr val="FFFF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6</xdr:col>
      <xdr:colOff>531749</xdr:colOff>
      <xdr:row>19</xdr:row>
      <xdr:rowOff>126149</xdr:rowOff>
    </xdr:from>
    <xdr:to>
      <xdr:col>7</xdr:col>
      <xdr:colOff>167121</xdr:colOff>
      <xdr:row>19</xdr:row>
      <xdr:rowOff>177583</xdr:rowOff>
    </xdr:to>
    <xdr:sp macro="" textlink="">
      <xdr:nvSpPr>
        <xdr:cNvPr id="410" name="Прямоугольник 409">
          <a:extLst>
            <a:ext uri="{FF2B5EF4-FFF2-40B4-BE49-F238E27FC236}">
              <a16:creationId xmlns:a16="http://schemas.microsoft.com/office/drawing/2014/main" id="{62FDB552-8CC8-1186-D329-88E6E962D171}"/>
            </a:ext>
          </a:extLst>
        </xdr:cNvPr>
        <xdr:cNvSpPr/>
      </xdr:nvSpPr>
      <xdr:spPr bwMode="auto">
        <a:xfrm rot="18900000">
          <a:off x="4209227" y="3588279"/>
          <a:ext cx="248285" cy="51434"/>
        </a:xfrm>
        <a:prstGeom prst="rect">
          <a:avLst/>
        </a:prstGeom>
        <a:solidFill>
          <a:srgbClr val="00C3FF"/>
        </a:solid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marL="0" marR="0" indent="0" algn="ctr" defTabSz="914400" eaLnBrk="1" fontAlgn="auto" latinLnBrk="0" hangingPunct="1">
            <a:lnSpc>
              <a:spcPct val="100000"/>
            </a:lnSpc>
            <a:spcBef>
              <a:spcPts val="0"/>
            </a:spcBef>
            <a:spcAft>
              <a:spcPts val="0"/>
            </a:spcAft>
            <a:buClrTx/>
            <a:buSzTx/>
            <a:buFontTx/>
            <a:buNone/>
            <a:tabLst/>
          </a:pPr>
          <a:endParaRPr kumimoji="0" lang="en-US" sz="1400" b="0" i="0" u="none" strike="noStrike" kern="0" cap="none" spc="0" normalizeH="0" baseline="0">
            <a:ln>
              <a:noFill/>
            </a:ln>
            <a:solidFill>
              <a:srgbClr val="001031"/>
            </a:solidFill>
            <a:effectLst/>
            <a:uLnTx/>
            <a:uFillTx/>
            <a:latin typeface="Segoe UI"/>
          </a:endParaRPr>
        </a:p>
      </xdr:txBody>
    </xdr:sp>
    <xdr:clientData/>
  </xdr:twoCellAnchor>
  <xdr:twoCellAnchor>
    <xdr:from>
      <xdr:col>5</xdr:col>
      <xdr:colOff>533306</xdr:colOff>
      <xdr:row>20</xdr:row>
      <xdr:rowOff>154956</xdr:rowOff>
    </xdr:from>
    <xdr:to>
      <xdr:col>6</xdr:col>
      <xdr:colOff>504631</xdr:colOff>
      <xdr:row>24</xdr:row>
      <xdr:rowOff>1007</xdr:rowOff>
    </xdr:to>
    <xdr:grpSp>
      <xdr:nvGrpSpPr>
        <xdr:cNvPr id="411" name="Группа 410">
          <a:extLst>
            <a:ext uri="{FF2B5EF4-FFF2-40B4-BE49-F238E27FC236}">
              <a16:creationId xmlns:a16="http://schemas.microsoft.com/office/drawing/2014/main" id="{59AF3DCB-4C5B-9FE2-ECC7-9E9CA80294D0}"/>
            </a:ext>
          </a:extLst>
        </xdr:cNvPr>
        <xdr:cNvGrpSpPr>
          <a:grpSpLocks noChangeAspect="1"/>
        </xdr:cNvGrpSpPr>
      </xdr:nvGrpSpPr>
      <xdr:grpSpPr>
        <a:xfrm>
          <a:off x="3596247" y="3890250"/>
          <a:ext cx="583913" cy="593110"/>
          <a:chOff x="-1361378" y="658496"/>
          <a:chExt cx="1173998" cy="1169644"/>
        </a:xfrm>
        <a:solidFill>
          <a:srgbClr val="00C3FF"/>
        </a:solidFill>
      </xdr:grpSpPr>
      <xdr:sp macro="" textlink="">
        <xdr:nvSpPr>
          <xdr:cNvPr id="434" name="Полилиния: фигура 433">
            <a:extLst>
              <a:ext uri="{FF2B5EF4-FFF2-40B4-BE49-F238E27FC236}">
                <a16:creationId xmlns:a16="http://schemas.microsoft.com/office/drawing/2014/main" id="{2B840BF8-EACD-F14E-9AE9-0773A98919AB}"/>
              </a:ext>
            </a:extLst>
          </xdr:cNvPr>
          <xdr:cNvSpPr/>
        </xdr:nvSpPr>
        <xdr:spPr>
          <a:xfrm rot="5400000" flipV="1">
            <a:off x="-1359201" y="656319"/>
            <a:ext cx="1169644" cy="1173998"/>
          </a:xfrm>
          <a:custGeom>
            <a:avLst/>
            <a:gdLst>
              <a:gd name="connsiteX0" fmla="*/ 205650 w 3912688"/>
              <a:gd name="connsiteY0" fmla="*/ 1768048 h 3927255"/>
              <a:gd name="connsiteX1" fmla="*/ 426783 w 3912688"/>
              <a:gd name="connsiteY1" fmla="*/ 1768048 h 3927255"/>
              <a:gd name="connsiteX2" fmla="*/ 431280 w 3912688"/>
              <a:gd name="connsiteY2" fmla="*/ 1728669 h 3927255"/>
              <a:gd name="connsiteX3" fmla="*/ 676996 w 3912688"/>
              <a:gd name="connsiteY3" fmla="*/ 1101011 h 3927255"/>
              <a:gd name="connsiteX4" fmla="*/ 740306 w 3912688"/>
              <a:gd name="connsiteY4" fmla="*/ 1016348 h 3927255"/>
              <a:gd name="connsiteX5" fmla="*/ 600055 w 3912688"/>
              <a:gd name="connsiteY5" fmla="*/ 876097 h 3927255"/>
              <a:gd name="connsiteX6" fmla="*/ 876647 w 3912688"/>
              <a:gd name="connsiteY6" fmla="*/ 599505 h 3927255"/>
              <a:gd name="connsiteX7" fmla="*/ 1018028 w 3912688"/>
              <a:gd name="connsiteY7" fmla="*/ 740887 h 3927255"/>
              <a:gd name="connsiteX8" fmla="*/ 1093727 w 3912688"/>
              <a:gd name="connsiteY8" fmla="*/ 684280 h 3927255"/>
              <a:gd name="connsiteX9" fmla="*/ 1721384 w 3912688"/>
              <a:gd name="connsiteY9" fmla="*/ 438564 h 3927255"/>
              <a:gd name="connsiteX10" fmla="*/ 1761169 w 3912688"/>
              <a:gd name="connsiteY10" fmla="*/ 434020 h 3927255"/>
              <a:gd name="connsiteX11" fmla="*/ 1761169 w 3912688"/>
              <a:gd name="connsiteY11" fmla="*/ 237372 h 3927255"/>
              <a:gd name="connsiteX12" fmla="*/ 2152329 w 3912688"/>
              <a:gd name="connsiteY12" fmla="*/ 237372 h 3927255"/>
              <a:gd name="connsiteX13" fmla="*/ 2152329 w 3912688"/>
              <a:gd name="connsiteY13" fmla="*/ 434200 h 3927255"/>
              <a:gd name="connsiteX14" fmla="*/ 2196088 w 3912688"/>
              <a:gd name="connsiteY14" fmla="*/ 439303 h 3927255"/>
              <a:gd name="connsiteX15" fmla="*/ 2834284 w 3912688"/>
              <a:gd name="connsiteY15" fmla="*/ 694767 h 3927255"/>
              <a:gd name="connsiteX16" fmla="*/ 2905278 w 3912688"/>
              <a:gd name="connsiteY16" fmla="*/ 748522 h 3927255"/>
              <a:gd name="connsiteX17" fmla="*/ 3059375 w 3912688"/>
              <a:gd name="connsiteY17" fmla="*/ 594425 h 3927255"/>
              <a:gd name="connsiteX18" fmla="*/ 3335966 w 3912688"/>
              <a:gd name="connsiteY18" fmla="*/ 871017 h 3927255"/>
              <a:gd name="connsiteX19" fmla="*/ 3180588 w 3912688"/>
              <a:gd name="connsiteY19" fmla="*/ 1026395 h 3927255"/>
              <a:gd name="connsiteX20" fmla="*/ 3203695 w 3912688"/>
              <a:gd name="connsiteY20" fmla="*/ 1055441 h 3927255"/>
              <a:gd name="connsiteX21" fmla="*/ 3467840 w 3912688"/>
              <a:gd name="connsiteY21" fmla="*/ 1652692 h 3927255"/>
              <a:gd name="connsiteX22" fmla="*/ 3485445 w 3912688"/>
              <a:gd name="connsiteY22" fmla="*/ 1768048 h 3927255"/>
              <a:gd name="connsiteX23" fmla="*/ 3705716 w 3912688"/>
              <a:gd name="connsiteY23" fmla="*/ 1768047 h 3927255"/>
              <a:gd name="connsiteX24" fmla="*/ 3705716 w 3912688"/>
              <a:gd name="connsiteY24" fmla="*/ 2159208 h 3927255"/>
              <a:gd name="connsiteX25" fmla="*/ 3485819 w 3912688"/>
              <a:gd name="connsiteY25" fmla="*/ 2159208 h 3927255"/>
              <a:gd name="connsiteX26" fmla="*/ 3480669 w 3912688"/>
              <a:gd name="connsiteY26" fmla="*/ 2203374 h 3927255"/>
              <a:gd name="connsiteX27" fmla="*/ 3225205 w 3912688"/>
              <a:gd name="connsiteY27" fmla="*/ 2841569 h 3927255"/>
              <a:gd name="connsiteX28" fmla="*/ 3188915 w 3912688"/>
              <a:gd name="connsiteY28" fmla="*/ 2889497 h 3927255"/>
              <a:gd name="connsiteX29" fmla="*/ 3354168 w 3912688"/>
              <a:gd name="connsiteY29" fmla="*/ 3054749 h 3927255"/>
              <a:gd name="connsiteX30" fmla="*/ 3077576 w 3912688"/>
              <a:gd name="connsiteY30" fmla="*/ 3331341 h 3927255"/>
              <a:gd name="connsiteX31" fmla="*/ 2916150 w 3912688"/>
              <a:gd name="connsiteY31" fmla="*/ 3169916 h 3927255"/>
              <a:gd name="connsiteX32" fmla="*/ 2864531 w 3912688"/>
              <a:gd name="connsiteY32" fmla="*/ 3210980 h 3927255"/>
              <a:gd name="connsiteX33" fmla="*/ 2267281 w 3912688"/>
              <a:gd name="connsiteY33" fmla="*/ 3475124 h 3927255"/>
              <a:gd name="connsiteX34" fmla="*/ 2152329 w 3912688"/>
              <a:gd name="connsiteY34" fmla="*/ 3492668 h 3927255"/>
              <a:gd name="connsiteX35" fmla="*/ 2152329 w 3912688"/>
              <a:gd name="connsiteY35" fmla="*/ 3679727 h 3927255"/>
              <a:gd name="connsiteX36" fmla="*/ 1761169 w 3912688"/>
              <a:gd name="connsiteY36" fmla="*/ 3679727 h 3927255"/>
              <a:gd name="connsiteX37" fmla="*/ 1761169 w 3912688"/>
              <a:gd name="connsiteY37" fmla="*/ 3493151 h 3927255"/>
              <a:gd name="connsiteX38" fmla="*/ 1716599 w 3912688"/>
              <a:gd name="connsiteY38" fmla="*/ 3487953 h 3927255"/>
              <a:gd name="connsiteX39" fmla="*/ 1078403 w 3912688"/>
              <a:gd name="connsiteY39" fmla="*/ 3232489 h 3927255"/>
              <a:gd name="connsiteX40" fmla="*/ 1008955 w 3912688"/>
              <a:gd name="connsiteY40" fmla="*/ 3179904 h 3927255"/>
              <a:gd name="connsiteX41" fmla="*/ 867678 w 3912688"/>
              <a:gd name="connsiteY41" fmla="*/ 3321181 h 3927255"/>
              <a:gd name="connsiteX42" fmla="*/ 591086 w 3912688"/>
              <a:gd name="connsiteY42" fmla="*/ 3044589 h 3927255"/>
              <a:gd name="connsiteX43" fmla="*/ 733302 w 3912688"/>
              <a:gd name="connsiteY43" fmla="*/ 2902373 h 3927255"/>
              <a:gd name="connsiteX44" fmla="*/ 708992 w 3912688"/>
              <a:gd name="connsiteY44" fmla="*/ 2871816 h 3927255"/>
              <a:gd name="connsiteX45" fmla="*/ 444848 w 3912688"/>
              <a:gd name="connsiteY45" fmla="*/ 2274565 h 3927255"/>
              <a:gd name="connsiteX46" fmla="*/ 427243 w 3912688"/>
              <a:gd name="connsiteY46" fmla="*/ 2159208 h 3927255"/>
              <a:gd name="connsiteX47" fmla="*/ 205650 w 3912688"/>
              <a:gd name="connsiteY47" fmla="*/ 2159208 h 3927255"/>
              <a:gd name="connsiteX48" fmla="*/ 0 w 3912688"/>
              <a:gd name="connsiteY48" fmla="*/ 1657355 h 3927255"/>
              <a:gd name="connsiteX49" fmla="*/ 0 w 3912688"/>
              <a:gd name="connsiteY49" fmla="*/ 2259336 h 3927255"/>
              <a:gd name="connsiteX50" fmla="*/ 182019 w 3912688"/>
              <a:gd name="connsiteY50" fmla="*/ 2441355 h 3927255"/>
              <a:gd name="connsiteX51" fmla="*/ 288446 w 3912688"/>
              <a:gd name="connsiteY51" fmla="*/ 2441355 h 3927255"/>
              <a:gd name="connsiteX52" fmla="*/ 297092 w 3912688"/>
              <a:gd name="connsiteY52" fmla="*/ 2474982 h 3927255"/>
              <a:gd name="connsiteX53" fmla="*/ 428674 w 3912688"/>
              <a:gd name="connsiteY53" fmla="*/ 2786474 h 3927255"/>
              <a:gd name="connsiteX54" fmla="*/ 438202 w 3912688"/>
              <a:gd name="connsiteY54" fmla="*/ 2802155 h 3927255"/>
              <a:gd name="connsiteX55" fmla="*/ 356981 w 3912688"/>
              <a:gd name="connsiteY55" fmla="*/ 2883377 h 3927255"/>
              <a:gd name="connsiteX56" fmla="*/ 300472 w 3912688"/>
              <a:gd name="connsiteY56" fmla="*/ 3019797 h 3927255"/>
              <a:gd name="connsiteX57" fmla="*/ 356981 w 3912688"/>
              <a:gd name="connsiteY57" fmla="*/ 3156217 h 3927255"/>
              <a:gd name="connsiteX58" fmla="*/ 767218 w 3912688"/>
              <a:gd name="connsiteY58" fmla="*/ 3566456 h 3927255"/>
              <a:gd name="connsiteX59" fmla="*/ 1040058 w 3912688"/>
              <a:gd name="connsiteY59" fmla="*/ 3566456 h 3927255"/>
              <a:gd name="connsiteX60" fmla="*/ 1123416 w 3912688"/>
              <a:gd name="connsiteY60" fmla="*/ 3483099 h 3927255"/>
              <a:gd name="connsiteX61" fmla="*/ 1128215 w 3912688"/>
              <a:gd name="connsiteY61" fmla="*/ 3486015 h 3927255"/>
              <a:gd name="connsiteX62" fmla="*/ 1439708 w 3912688"/>
              <a:gd name="connsiteY62" fmla="*/ 3617597 h 3927255"/>
              <a:gd name="connsiteX63" fmla="*/ 1487038 w 3912688"/>
              <a:gd name="connsiteY63" fmla="*/ 3629767 h 3927255"/>
              <a:gd name="connsiteX64" fmla="*/ 1487038 w 3912688"/>
              <a:gd name="connsiteY64" fmla="*/ 3730248 h 3927255"/>
              <a:gd name="connsiteX65" fmla="*/ 1684045 w 3912688"/>
              <a:gd name="connsiteY65" fmla="*/ 3927255 h 3927255"/>
              <a:gd name="connsiteX66" fmla="*/ 2256049 w 3912688"/>
              <a:gd name="connsiteY66" fmla="*/ 3927255 h 3927255"/>
              <a:gd name="connsiteX67" fmla="*/ 2453056 w 3912688"/>
              <a:gd name="connsiteY67" fmla="*/ 3730248 h 3927255"/>
              <a:gd name="connsiteX68" fmla="*/ 2453056 w 3912688"/>
              <a:gd name="connsiteY68" fmla="*/ 3622720 h 3927255"/>
              <a:gd name="connsiteX69" fmla="*/ 2472982 w 3912688"/>
              <a:gd name="connsiteY69" fmla="*/ 3617597 h 3927255"/>
              <a:gd name="connsiteX70" fmla="*/ 2784473 w 3912688"/>
              <a:gd name="connsiteY70" fmla="*/ 3486015 h 3927255"/>
              <a:gd name="connsiteX71" fmla="*/ 2806322 w 3912688"/>
              <a:gd name="connsiteY71" fmla="*/ 3472742 h 3927255"/>
              <a:gd name="connsiteX72" fmla="*/ 2900036 w 3912688"/>
              <a:gd name="connsiteY72" fmla="*/ 3566456 h 3927255"/>
              <a:gd name="connsiteX73" fmla="*/ 3172876 w 3912688"/>
              <a:gd name="connsiteY73" fmla="*/ 3566456 h 3927255"/>
              <a:gd name="connsiteX74" fmla="*/ 3583115 w 3912688"/>
              <a:gd name="connsiteY74" fmla="*/ 3156217 h 3927255"/>
              <a:gd name="connsiteX75" fmla="*/ 3583115 w 3912688"/>
              <a:gd name="connsiteY75" fmla="*/ 2883377 h 3927255"/>
              <a:gd name="connsiteX76" fmla="*/ 3484728 w 3912688"/>
              <a:gd name="connsiteY76" fmla="*/ 2784991 h 3927255"/>
              <a:gd name="connsiteX77" fmla="*/ 3557174 w 3912688"/>
              <a:gd name="connsiteY77" fmla="*/ 2634603 h 3927255"/>
              <a:gd name="connsiteX78" fmla="*/ 3615596 w 3912688"/>
              <a:gd name="connsiteY78" fmla="*/ 2474982 h 3927255"/>
              <a:gd name="connsiteX79" fmla="*/ 3622705 w 3912688"/>
              <a:gd name="connsiteY79" fmla="*/ 2447335 h 3927255"/>
              <a:gd name="connsiteX80" fmla="*/ 3729616 w 3912688"/>
              <a:gd name="connsiteY80" fmla="*/ 2447335 h 3927255"/>
              <a:gd name="connsiteX81" fmla="*/ 3912688 w 3912688"/>
              <a:gd name="connsiteY81" fmla="*/ 2264263 h 3927255"/>
              <a:gd name="connsiteX82" fmla="*/ 3912688 w 3912688"/>
              <a:gd name="connsiteY82" fmla="*/ 1664388 h 3927255"/>
              <a:gd name="connsiteX83" fmla="*/ 3729616 w 3912688"/>
              <a:gd name="connsiteY83" fmla="*/ 1481316 h 3927255"/>
              <a:gd name="connsiteX84" fmla="*/ 3625780 w 3912688"/>
              <a:gd name="connsiteY84" fmla="*/ 1481316 h 3927255"/>
              <a:gd name="connsiteX85" fmla="*/ 3615596 w 3912688"/>
              <a:gd name="connsiteY85" fmla="*/ 1441707 h 3927255"/>
              <a:gd name="connsiteX86" fmla="*/ 3557173 w 3912688"/>
              <a:gd name="connsiteY86" fmla="*/ 1282086 h 3927255"/>
              <a:gd name="connsiteX87" fmla="*/ 3486275 w 3912688"/>
              <a:gd name="connsiteY87" fmla="*/ 1134910 h 3927255"/>
              <a:gd name="connsiteX88" fmla="*/ 3583115 w 3912688"/>
              <a:gd name="connsiteY88" fmla="*/ 1038071 h 3927255"/>
              <a:gd name="connsiteX89" fmla="*/ 3583115 w 3912688"/>
              <a:gd name="connsiteY89" fmla="*/ 765231 h 3927255"/>
              <a:gd name="connsiteX90" fmla="*/ 3172876 w 3912688"/>
              <a:gd name="connsiteY90" fmla="*/ 354992 h 3927255"/>
              <a:gd name="connsiteX91" fmla="*/ 2900036 w 3912688"/>
              <a:gd name="connsiteY91" fmla="*/ 354992 h 3927255"/>
              <a:gd name="connsiteX92" fmla="*/ 2809282 w 3912688"/>
              <a:gd name="connsiteY92" fmla="*/ 445747 h 3927255"/>
              <a:gd name="connsiteX93" fmla="*/ 2784473 w 3912688"/>
              <a:gd name="connsiteY93" fmla="*/ 430675 h 3927255"/>
              <a:gd name="connsiteX94" fmla="*/ 2472981 w 3912688"/>
              <a:gd name="connsiteY94" fmla="*/ 299093 h 3927255"/>
              <a:gd name="connsiteX95" fmla="*/ 2453056 w 3912688"/>
              <a:gd name="connsiteY95" fmla="*/ 293970 h 3927255"/>
              <a:gd name="connsiteX96" fmla="*/ 2453056 w 3912688"/>
              <a:gd name="connsiteY96" fmla="*/ 197007 h 3927255"/>
              <a:gd name="connsiteX97" fmla="*/ 2256049 w 3912688"/>
              <a:gd name="connsiteY97" fmla="*/ 0 h 3927255"/>
              <a:gd name="connsiteX98" fmla="*/ 1684045 w 3912688"/>
              <a:gd name="connsiteY98" fmla="*/ 0 h 3927255"/>
              <a:gd name="connsiteX99" fmla="*/ 1487038 w 3912688"/>
              <a:gd name="connsiteY99" fmla="*/ 197007 h 3927255"/>
              <a:gd name="connsiteX100" fmla="*/ 1487038 w 3912688"/>
              <a:gd name="connsiteY100" fmla="*/ 286923 h 3927255"/>
              <a:gd name="connsiteX101" fmla="*/ 1439707 w 3912688"/>
              <a:gd name="connsiteY101" fmla="*/ 299093 h 3927255"/>
              <a:gd name="connsiteX102" fmla="*/ 1128215 w 3912688"/>
              <a:gd name="connsiteY102" fmla="*/ 430675 h 3927255"/>
              <a:gd name="connsiteX103" fmla="*/ 1114538 w 3912688"/>
              <a:gd name="connsiteY103" fmla="*/ 438985 h 3927255"/>
              <a:gd name="connsiteX104" fmla="*/ 1030544 w 3912688"/>
              <a:gd name="connsiteY104" fmla="*/ 354992 h 3927255"/>
              <a:gd name="connsiteX105" fmla="*/ 757704 w 3912688"/>
              <a:gd name="connsiteY105" fmla="*/ 354992 h 3927255"/>
              <a:gd name="connsiteX106" fmla="*/ 347466 w 3912688"/>
              <a:gd name="connsiteY106" fmla="*/ 765231 h 3927255"/>
              <a:gd name="connsiteX107" fmla="*/ 290958 w 3912688"/>
              <a:gd name="connsiteY107" fmla="*/ 901651 h 3927255"/>
              <a:gd name="connsiteX108" fmla="*/ 347466 w 3912688"/>
              <a:gd name="connsiteY108" fmla="*/ 1038071 h 3927255"/>
              <a:gd name="connsiteX109" fmla="*/ 432807 w 3912688"/>
              <a:gd name="connsiteY109" fmla="*/ 1123413 h 3927255"/>
              <a:gd name="connsiteX110" fmla="*/ 428674 w 3912688"/>
              <a:gd name="connsiteY110" fmla="*/ 1130216 h 3927255"/>
              <a:gd name="connsiteX111" fmla="*/ 297092 w 3912688"/>
              <a:gd name="connsiteY111" fmla="*/ 1441707 h 3927255"/>
              <a:gd name="connsiteX112" fmla="*/ 288446 w 3912688"/>
              <a:gd name="connsiteY112" fmla="*/ 1475336 h 3927255"/>
              <a:gd name="connsiteX113" fmla="*/ 182019 w 3912688"/>
              <a:gd name="connsiteY113" fmla="*/ 1475336 h 3927255"/>
              <a:gd name="connsiteX114" fmla="*/ 0 w 3912688"/>
              <a:gd name="connsiteY114" fmla="*/ 1657355 h 39272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Lst>
            <a:rect l="l" t="t" r="r" b="b"/>
            <a:pathLst>
              <a:path w="3912688" h="3927255">
                <a:moveTo>
                  <a:pt x="205650" y="1768048"/>
                </a:moveTo>
                <a:lnTo>
                  <a:pt x="426783" y="1768048"/>
                </a:lnTo>
                <a:lnTo>
                  <a:pt x="431280" y="1728669"/>
                </a:lnTo>
                <a:cubicBezTo>
                  <a:pt x="466398" y="1498835"/>
                  <a:pt x="552229" y="1285690"/>
                  <a:pt x="676996" y="1101011"/>
                </a:cubicBezTo>
                <a:lnTo>
                  <a:pt x="740306" y="1016348"/>
                </a:lnTo>
                <a:lnTo>
                  <a:pt x="600055" y="876097"/>
                </a:lnTo>
                <a:lnTo>
                  <a:pt x="876647" y="599505"/>
                </a:lnTo>
                <a:lnTo>
                  <a:pt x="1018028" y="740887"/>
                </a:lnTo>
                <a:lnTo>
                  <a:pt x="1093727" y="684280"/>
                </a:lnTo>
                <a:cubicBezTo>
                  <a:pt x="1278406" y="559513"/>
                  <a:pt x="1491551" y="473682"/>
                  <a:pt x="1721384" y="438564"/>
                </a:cubicBezTo>
                <a:lnTo>
                  <a:pt x="1761169" y="434020"/>
                </a:lnTo>
                <a:lnTo>
                  <a:pt x="1761169" y="237372"/>
                </a:lnTo>
                <a:lnTo>
                  <a:pt x="2152329" y="237372"/>
                </a:lnTo>
                <a:lnTo>
                  <a:pt x="2152329" y="434200"/>
                </a:lnTo>
                <a:lnTo>
                  <a:pt x="2196088" y="439303"/>
                </a:lnTo>
                <a:cubicBezTo>
                  <a:pt x="2430472" y="475871"/>
                  <a:pt x="2647381" y="565202"/>
                  <a:pt x="2834284" y="694767"/>
                </a:cubicBezTo>
                <a:lnTo>
                  <a:pt x="2905278" y="748522"/>
                </a:lnTo>
                <a:lnTo>
                  <a:pt x="3059375" y="594425"/>
                </a:lnTo>
                <a:lnTo>
                  <a:pt x="3335966" y="871017"/>
                </a:lnTo>
                <a:lnTo>
                  <a:pt x="3180588" y="1026395"/>
                </a:lnTo>
                <a:lnTo>
                  <a:pt x="3203695" y="1055441"/>
                </a:lnTo>
                <a:cubicBezTo>
                  <a:pt x="3331226" y="1230298"/>
                  <a:pt x="3422882" y="1432990"/>
                  <a:pt x="3467840" y="1652692"/>
                </a:cubicBezTo>
                <a:lnTo>
                  <a:pt x="3485445" y="1768048"/>
                </a:lnTo>
                <a:lnTo>
                  <a:pt x="3705716" y="1768047"/>
                </a:lnTo>
                <a:lnTo>
                  <a:pt x="3705716" y="2159208"/>
                </a:lnTo>
                <a:lnTo>
                  <a:pt x="3485819" y="2159208"/>
                </a:lnTo>
                <a:lnTo>
                  <a:pt x="3480669" y="2203374"/>
                </a:lnTo>
                <a:cubicBezTo>
                  <a:pt x="3444101" y="2437758"/>
                  <a:pt x="3354770" y="2654666"/>
                  <a:pt x="3225205" y="2841569"/>
                </a:cubicBezTo>
                <a:lnTo>
                  <a:pt x="3188915" y="2889497"/>
                </a:lnTo>
                <a:lnTo>
                  <a:pt x="3354168" y="3054749"/>
                </a:lnTo>
                <a:lnTo>
                  <a:pt x="3077576" y="3331341"/>
                </a:lnTo>
                <a:lnTo>
                  <a:pt x="2916150" y="3169916"/>
                </a:lnTo>
                <a:lnTo>
                  <a:pt x="2864531" y="3210980"/>
                </a:lnTo>
                <a:cubicBezTo>
                  <a:pt x="2689674" y="3338511"/>
                  <a:pt x="2486983" y="3430167"/>
                  <a:pt x="2267281" y="3475124"/>
                </a:cubicBezTo>
                <a:lnTo>
                  <a:pt x="2152329" y="3492668"/>
                </a:lnTo>
                <a:lnTo>
                  <a:pt x="2152329" y="3679727"/>
                </a:lnTo>
                <a:lnTo>
                  <a:pt x="1761169" y="3679727"/>
                </a:lnTo>
                <a:lnTo>
                  <a:pt x="1761169" y="3493151"/>
                </a:lnTo>
                <a:lnTo>
                  <a:pt x="1716599" y="3487953"/>
                </a:lnTo>
                <a:cubicBezTo>
                  <a:pt x="1482215" y="3451386"/>
                  <a:pt x="1265307" y="3362054"/>
                  <a:pt x="1078403" y="3232489"/>
                </a:cubicBezTo>
                <a:lnTo>
                  <a:pt x="1008955" y="3179904"/>
                </a:lnTo>
                <a:lnTo>
                  <a:pt x="867678" y="3321181"/>
                </a:lnTo>
                <a:lnTo>
                  <a:pt x="591086" y="3044589"/>
                </a:lnTo>
                <a:lnTo>
                  <a:pt x="733302" y="2902373"/>
                </a:lnTo>
                <a:lnTo>
                  <a:pt x="708992" y="2871816"/>
                </a:lnTo>
                <a:cubicBezTo>
                  <a:pt x="581462" y="2696958"/>
                  <a:pt x="489806" y="2494267"/>
                  <a:pt x="444848" y="2274565"/>
                </a:cubicBezTo>
                <a:lnTo>
                  <a:pt x="427243" y="2159208"/>
                </a:lnTo>
                <a:lnTo>
                  <a:pt x="205650" y="2159208"/>
                </a:lnTo>
                <a:close/>
                <a:moveTo>
                  <a:pt x="0" y="1657355"/>
                </a:moveTo>
                <a:lnTo>
                  <a:pt x="0" y="2259336"/>
                </a:lnTo>
                <a:cubicBezTo>
                  <a:pt x="0" y="2359862"/>
                  <a:pt x="81493" y="2441355"/>
                  <a:pt x="182019" y="2441355"/>
                </a:cubicBezTo>
                <a:lnTo>
                  <a:pt x="288446" y="2441355"/>
                </a:lnTo>
                <a:lnTo>
                  <a:pt x="297092" y="2474982"/>
                </a:lnTo>
                <a:cubicBezTo>
                  <a:pt x="330935" y="2583786"/>
                  <a:pt x="375183" y="2688005"/>
                  <a:pt x="428674" y="2786474"/>
                </a:cubicBezTo>
                <a:lnTo>
                  <a:pt x="438202" y="2802155"/>
                </a:lnTo>
                <a:lnTo>
                  <a:pt x="356981" y="2883377"/>
                </a:lnTo>
                <a:cubicBezTo>
                  <a:pt x="319309" y="2921048"/>
                  <a:pt x="300472" y="2970423"/>
                  <a:pt x="300472" y="3019797"/>
                </a:cubicBezTo>
                <a:cubicBezTo>
                  <a:pt x="300472" y="3069171"/>
                  <a:pt x="319309" y="3118545"/>
                  <a:pt x="356981" y="3156217"/>
                </a:cubicBezTo>
                <a:lnTo>
                  <a:pt x="767218" y="3566456"/>
                </a:lnTo>
                <a:cubicBezTo>
                  <a:pt x="842561" y="3641799"/>
                  <a:pt x="964715" y="3641799"/>
                  <a:pt x="1040058" y="3566456"/>
                </a:cubicBezTo>
                <a:lnTo>
                  <a:pt x="1123416" y="3483099"/>
                </a:lnTo>
                <a:lnTo>
                  <a:pt x="1128215" y="3486015"/>
                </a:lnTo>
                <a:cubicBezTo>
                  <a:pt x="1226684" y="3539507"/>
                  <a:pt x="1330903" y="3583755"/>
                  <a:pt x="1439708" y="3617597"/>
                </a:cubicBezTo>
                <a:lnTo>
                  <a:pt x="1487038" y="3629767"/>
                </a:lnTo>
                <a:lnTo>
                  <a:pt x="1487038" y="3730248"/>
                </a:lnTo>
                <a:cubicBezTo>
                  <a:pt x="1487038" y="3839052"/>
                  <a:pt x="1575241" y="3927255"/>
                  <a:pt x="1684045" y="3927255"/>
                </a:cubicBezTo>
                <a:lnTo>
                  <a:pt x="2256049" y="3927255"/>
                </a:lnTo>
                <a:cubicBezTo>
                  <a:pt x="2364853" y="3927255"/>
                  <a:pt x="2453056" y="3839052"/>
                  <a:pt x="2453056" y="3730248"/>
                </a:cubicBezTo>
                <a:lnTo>
                  <a:pt x="2453056" y="3622720"/>
                </a:lnTo>
                <a:lnTo>
                  <a:pt x="2472982" y="3617597"/>
                </a:lnTo>
                <a:cubicBezTo>
                  <a:pt x="2581785" y="3583755"/>
                  <a:pt x="2686004" y="3539507"/>
                  <a:pt x="2784473" y="3486015"/>
                </a:cubicBezTo>
                <a:lnTo>
                  <a:pt x="2806322" y="3472742"/>
                </a:lnTo>
                <a:lnTo>
                  <a:pt x="2900036" y="3566456"/>
                </a:lnTo>
                <a:cubicBezTo>
                  <a:pt x="2975379" y="3641799"/>
                  <a:pt x="3097533" y="3641799"/>
                  <a:pt x="3172876" y="3566456"/>
                </a:cubicBezTo>
                <a:lnTo>
                  <a:pt x="3583115" y="3156217"/>
                </a:lnTo>
                <a:cubicBezTo>
                  <a:pt x="3658458" y="3080874"/>
                  <a:pt x="3658458" y="2958720"/>
                  <a:pt x="3583115" y="2883377"/>
                </a:cubicBezTo>
                <a:lnTo>
                  <a:pt x="3484728" y="2784991"/>
                </a:lnTo>
                <a:lnTo>
                  <a:pt x="3557174" y="2634603"/>
                </a:lnTo>
                <a:cubicBezTo>
                  <a:pt x="3579152" y="2582640"/>
                  <a:pt x="3598675" y="2529384"/>
                  <a:pt x="3615596" y="2474982"/>
                </a:cubicBezTo>
                <a:lnTo>
                  <a:pt x="3622705" y="2447335"/>
                </a:lnTo>
                <a:lnTo>
                  <a:pt x="3729616" y="2447335"/>
                </a:lnTo>
                <a:cubicBezTo>
                  <a:pt x="3830724" y="2447335"/>
                  <a:pt x="3912688" y="2365371"/>
                  <a:pt x="3912688" y="2264263"/>
                </a:cubicBezTo>
                <a:lnTo>
                  <a:pt x="3912688" y="1664388"/>
                </a:lnTo>
                <a:cubicBezTo>
                  <a:pt x="3912688" y="1563280"/>
                  <a:pt x="3830724" y="1481316"/>
                  <a:pt x="3729616" y="1481316"/>
                </a:cubicBezTo>
                <a:lnTo>
                  <a:pt x="3625780" y="1481316"/>
                </a:lnTo>
                <a:lnTo>
                  <a:pt x="3615596" y="1441707"/>
                </a:lnTo>
                <a:cubicBezTo>
                  <a:pt x="3598675" y="1387305"/>
                  <a:pt x="3579152" y="1334050"/>
                  <a:pt x="3557173" y="1282086"/>
                </a:cubicBezTo>
                <a:lnTo>
                  <a:pt x="3486275" y="1134910"/>
                </a:lnTo>
                <a:lnTo>
                  <a:pt x="3583115" y="1038071"/>
                </a:lnTo>
                <a:cubicBezTo>
                  <a:pt x="3658458" y="962728"/>
                  <a:pt x="3658458" y="840574"/>
                  <a:pt x="3583115" y="765231"/>
                </a:cubicBezTo>
                <a:lnTo>
                  <a:pt x="3172876" y="354992"/>
                </a:lnTo>
                <a:cubicBezTo>
                  <a:pt x="3097533" y="279649"/>
                  <a:pt x="2975379" y="279649"/>
                  <a:pt x="2900036" y="354992"/>
                </a:cubicBezTo>
                <a:lnTo>
                  <a:pt x="2809282" y="445747"/>
                </a:lnTo>
                <a:lnTo>
                  <a:pt x="2784473" y="430675"/>
                </a:lnTo>
                <a:cubicBezTo>
                  <a:pt x="2686004" y="377183"/>
                  <a:pt x="2581785" y="332935"/>
                  <a:pt x="2472981" y="299093"/>
                </a:cubicBezTo>
                <a:lnTo>
                  <a:pt x="2453056" y="293970"/>
                </a:lnTo>
                <a:lnTo>
                  <a:pt x="2453056" y="197007"/>
                </a:lnTo>
                <a:cubicBezTo>
                  <a:pt x="2453056" y="88203"/>
                  <a:pt x="2364853" y="0"/>
                  <a:pt x="2256049" y="0"/>
                </a:cubicBezTo>
                <a:lnTo>
                  <a:pt x="1684045" y="0"/>
                </a:lnTo>
                <a:cubicBezTo>
                  <a:pt x="1575241" y="0"/>
                  <a:pt x="1487038" y="88203"/>
                  <a:pt x="1487038" y="197007"/>
                </a:cubicBezTo>
                <a:lnTo>
                  <a:pt x="1487038" y="286923"/>
                </a:lnTo>
                <a:lnTo>
                  <a:pt x="1439707" y="299093"/>
                </a:lnTo>
                <a:cubicBezTo>
                  <a:pt x="1330903" y="332935"/>
                  <a:pt x="1226684" y="377183"/>
                  <a:pt x="1128215" y="430675"/>
                </a:cubicBezTo>
                <a:lnTo>
                  <a:pt x="1114538" y="438985"/>
                </a:lnTo>
                <a:lnTo>
                  <a:pt x="1030544" y="354992"/>
                </a:lnTo>
                <a:cubicBezTo>
                  <a:pt x="955201" y="279649"/>
                  <a:pt x="833047" y="279649"/>
                  <a:pt x="757704" y="354992"/>
                </a:cubicBezTo>
                <a:lnTo>
                  <a:pt x="347466" y="765231"/>
                </a:lnTo>
                <a:cubicBezTo>
                  <a:pt x="309794" y="802902"/>
                  <a:pt x="290958" y="852276"/>
                  <a:pt x="290958" y="901651"/>
                </a:cubicBezTo>
                <a:cubicBezTo>
                  <a:pt x="290958" y="951025"/>
                  <a:pt x="309794" y="1000399"/>
                  <a:pt x="347466" y="1038071"/>
                </a:cubicBezTo>
                <a:lnTo>
                  <a:pt x="432807" y="1123413"/>
                </a:lnTo>
                <a:lnTo>
                  <a:pt x="428674" y="1130216"/>
                </a:lnTo>
                <a:cubicBezTo>
                  <a:pt x="375183" y="1228685"/>
                  <a:pt x="330934" y="1332904"/>
                  <a:pt x="297092" y="1441707"/>
                </a:cubicBezTo>
                <a:lnTo>
                  <a:pt x="288446" y="1475336"/>
                </a:lnTo>
                <a:lnTo>
                  <a:pt x="182019" y="1475336"/>
                </a:lnTo>
                <a:cubicBezTo>
                  <a:pt x="81493" y="1475336"/>
                  <a:pt x="0" y="1556829"/>
                  <a:pt x="0" y="1657355"/>
                </a:cubicBezTo>
                <a:close/>
              </a:path>
            </a:pathLst>
          </a:cu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p>
        </xdr:txBody>
      </xdr:sp>
      <xdr:sp macro="" textlink="">
        <xdr:nvSpPr>
          <xdr:cNvPr id="435" name="Стрелка: вверх 434">
            <a:extLst>
              <a:ext uri="{FF2B5EF4-FFF2-40B4-BE49-F238E27FC236}">
                <a16:creationId xmlns:a16="http://schemas.microsoft.com/office/drawing/2014/main" id="{03BA42D9-EB40-BCFA-9A90-7157201567A6}"/>
              </a:ext>
            </a:extLst>
          </xdr:cNvPr>
          <xdr:cNvSpPr/>
        </xdr:nvSpPr>
        <xdr:spPr>
          <a:xfrm rot="2740581">
            <a:off x="-879362" y="1042552"/>
            <a:ext cx="90170" cy="220067"/>
          </a:xfrm>
          <a:prstGeom prst="upArrow">
            <a:avLst>
              <a:gd name="adj1" fmla="val 35687"/>
              <a:gd name="adj2" fmla="val 51135"/>
            </a:avLst>
          </a:pr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p>
        </xdr:txBody>
      </xdr:sp>
      <xdr:sp macro="" textlink="">
        <xdr:nvSpPr>
          <xdr:cNvPr id="436" name="Стрелка: вверх 435">
            <a:extLst>
              <a:ext uri="{FF2B5EF4-FFF2-40B4-BE49-F238E27FC236}">
                <a16:creationId xmlns:a16="http://schemas.microsoft.com/office/drawing/2014/main" id="{6211A7C2-83F8-F6E5-4E45-F3EBAAA09807}"/>
              </a:ext>
            </a:extLst>
          </xdr:cNvPr>
          <xdr:cNvSpPr/>
        </xdr:nvSpPr>
        <xdr:spPr>
          <a:xfrm rot="5400000">
            <a:off x="-842935" y="1127078"/>
            <a:ext cx="90170" cy="220067"/>
          </a:xfrm>
          <a:prstGeom prst="upArrow">
            <a:avLst>
              <a:gd name="adj1" fmla="val 35687"/>
              <a:gd name="adj2" fmla="val 51135"/>
            </a:avLst>
          </a:pr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p>
        </xdr:txBody>
      </xdr:sp>
      <xdr:sp macro="" textlink="">
        <xdr:nvSpPr>
          <xdr:cNvPr id="437" name="Стрелка: вверх 436">
            <a:extLst>
              <a:ext uri="{FF2B5EF4-FFF2-40B4-BE49-F238E27FC236}">
                <a16:creationId xmlns:a16="http://schemas.microsoft.com/office/drawing/2014/main" id="{BB3DBAA5-AD05-EC7E-7427-50244A82F401}"/>
              </a:ext>
            </a:extLst>
          </xdr:cNvPr>
          <xdr:cNvSpPr/>
        </xdr:nvSpPr>
        <xdr:spPr>
          <a:xfrm rot="18859419" flipV="1">
            <a:off x="-879362" y="1211603"/>
            <a:ext cx="90170" cy="220067"/>
          </a:xfrm>
          <a:prstGeom prst="upArrow">
            <a:avLst>
              <a:gd name="adj1" fmla="val 35687"/>
              <a:gd name="adj2" fmla="val 51135"/>
            </a:avLst>
          </a:pr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p>
        </xdr:txBody>
      </xdr:sp>
      <xdr:sp macro="" textlink="">
        <xdr:nvSpPr>
          <xdr:cNvPr id="438" name="Полилиния: фигура 437">
            <a:extLst>
              <a:ext uri="{FF2B5EF4-FFF2-40B4-BE49-F238E27FC236}">
                <a16:creationId xmlns:a16="http://schemas.microsoft.com/office/drawing/2014/main" id="{49A09DF7-18D9-7CD4-F431-2CECA6B0E042}"/>
              </a:ext>
            </a:extLst>
          </xdr:cNvPr>
          <xdr:cNvSpPr/>
        </xdr:nvSpPr>
        <xdr:spPr>
          <a:xfrm>
            <a:off x="-1154484" y="843089"/>
            <a:ext cx="759196" cy="776810"/>
          </a:xfrm>
          <a:custGeom>
            <a:avLst/>
            <a:gdLst>
              <a:gd name="connsiteX0" fmla="*/ 1946623 w 2178050"/>
              <a:gd name="connsiteY0" fmla="*/ 1417373 h 2228587"/>
              <a:gd name="connsiteX1" fmla="*/ 2006452 w 2178050"/>
              <a:gd name="connsiteY1" fmla="*/ 1548087 h 2228587"/>
              <a:gd name="connsiteX2" fmla="*/ 1979608 w 2178050"/>
              <a:gd name="connsiteY2" fmla="*/ 1603813 h 2228587"/>
              <a:gd name="connsiteX3" fmla="*/ 1089025 w 2178050"/>
              <a:gd name="connsiteY3" fmla="*/ 2133865 h 2228587"/>
              <a:gd name="connsiteX4" fmla="*/ 1070803 w 2178050"/>
              <a:gd name="connsiteY4" fmla="*/ 2132945 h 2228587"/>
              <a:gd name="connsiteX5" fmla="*/ 1070803 w 2178050"/>
              <a:gd name="connsiteY5" fmla="*/ 2228587 h 2228587"/>
              <a:gd name="connsiteX6" fmla="*/ 751715 w 2178050"/>
              <a:gd name="connsiteY6" fmla="*/ 2082537 h 2228587"/>
              <a:gd name="connsiteX7" fmla="*/ 1070803 w 2178050"/>
              <a:gd name="connsiteY7" fmla="*/ 1936487 h 2228587"/>
              <a:gd name="connsiteX8" fmla="*/ 1070803 w 2178050"/>
              <a:gd name="connsiteY8" fmla="*/ 2028170 h 2228587"/>
              <a:gd name="connsiteX9" fmla="*/ 1089025 w 2178050"/>
              <a:gd name="connsiteY9" fmla="*/ 2029090 h 2228587"/>
              <a:gd name="connsiteX10" fmla="*/ 1925716 w 2178050"/>
              <a:gd name="connsiteY10" fmla="*/ 1474494 h 2228587"/>
              <a:gd name="connsiteX11" fmla="*/ 146050 w 2178050"/>
              <a:gd name="connsiteY11" fmla="*/ 772848 h 2228587"/>
              <a:gd name="connsiteX12" fmla="*/ 292100 w 2178050"/>
              <a:gd name="connsiteY12" fmla="*/ 1091936 h 2228587"/>
              <a:gd name="connsiteX13" fmla="*/ 182445 w 2178050"/>
              <a:gd name="connsiteY13" fmla="*/ 1091936 h 2228587"/>
              <a:gd name="connsiteX14" fmla="*/ 180975 w 2178050"/>
              <a:gd name="connsiteY14" fmla="*/ 1121040 h 2228587"/>
              <a:gd name="connsiteX15" fmla="*/ 735571 w 2178050"/>
              <a:gd name="connsiteY15" fmla="*/ 1957731 h 2228587"/>
              <a:gd name="connsiteX16" fmla="*/ 796925 w 2178050"/>
              <a:gd name="connsiteY16" fmla="*/ 1980187 h 2228587"/>
              <a:gd name="connsiteX17" fmla="*/ 796925 w 2178050"/>
              <a:gd name="connsiteY17" fmla="*/ 1990794 h 2228587"/>
              <a:gd name="connsiteX18" fmla="*/ 676980 w 2178050"/>
              <a:gd name="connsiteY18" fmla="*/ 2045694 h 2228587"/>
              <a:gd name="connsiteX19" fmla="*/ 606253 w 2178050"/>
              <a:gd name="connsiteY19" fmla="*/ 2011623 h 2228587"/>
              <a:gd name="connsiteX20" fmla="*/ 76200 w 2178050"/>
              <a:gd name="connsiteY20" fmla="*/ 1121040 h 2228587"/>
              <a:gd name="connsiteX21" fmla="*/ 77670 w 2178050"/>
              <a:gd name="connsiteY21" fmla="*/ 1091936 h 2228587"/>
              <a:gd name="connsiteX22" fmla="*/ 0 w 2178050"/>
              <a:gd name="connsiteY22" fmla="*/ 1091936 h 2228587"/>
              <a:gd name="connsiteX23" fmla="*/ 1488809 w 2178050"/>
              <a:gd name="connsiteY23" fmla="*/ 190480 h 2228587"/>
              <a:gd name="connsiteX24" fmla="*/ 1571798 w 2178050"/>
              <a:gd name="connsiteY24" fmla="*/ 230458 h 2228587"/>
              <a:gd name="connsiteX25" fmla="*/ 2101850 w 2178050"/>
              <a:gd name="connsiteY25" fmla="*/ 1121040 h 2228587"/>
              <a:gd name="connsiteX26" fmla="*/ 2100795 w 2178050"/>
              <a:gd name="connsiteY26" fmla="*/ 1141941 h 2228587"/>
              <a:gd name="connsiteX27" fmla="*/ 2178050 w 2178050"/>
              <a:gd name="connsiteY27" fmla="*/ 1141941 h 2228587"/>
              <a:gd name="connsiteX28" fmla="*/ 2032000 w 2178050"/>
              <a:gd name="connsiteY28" fmla="*/ 1461029 h 2228587"/>
              <a:gd name="connsiteX29" fmla="*/ 1885950 w 2178050"/>
              <a:gd name="connsiteY29" fmla="*/ 1141941 h 2228587"/>
              <a:gd name="connsiteX30" fmla="*/ 1996020 w 2178050"/>
              <a:gd name="connsiteY30" fmla="*/ 1141941 h 2228587"/>
              <a:gd name="connsiteX31" fmla="*/ 1997075 w 2178050"/>
              <a:gd name="connsiteY31" fmla="*/ 1121040 h 2228587"/>
              <a:gd name="connsiteX32" fmla="*/ 1359051 w 2178050"/>
              <a:gd name="connsiteY32" fmla="*/ 253814 h 2228587"/>
              <a:gd name="connsiteX33" fmla="*/ 1353535 w 2178050"/>
              <a:gd name="connsiteY33" fmla="*/ 252396 h 2228587"/>
              <a:gd name="connsiteX34" fmla="*/ 1112043 w 2178050"/>
              <a:gd name="connsiteY34" fmla="*/ 0 h 2228587"/>
              <a:gd name="connsiteX35" fmla="*/ 1431131 w 2178050"/>
              <a:gd name="connsiteY35" fmla="*/ 146050 h 2228587"/>
              <a:gd name="connsiteX36" fmla="*/ 1112043 w 2178050"/>
              <a:gd name="connsiteY36" fmla="*/ 292100 h 2228587"/>
              <a:gd name="connsiteX37" fmla="*/ 1112043 w 2178050"/>
              <a:gd name="connsiteY37" fmla="*/ 214152 h 2228587"/>
              <a:gd name="connsiteX38" fmla="*/ 1089025 w 2178050"/>
              <a:gd name="connsiteY38" fmla="*/ 212990 h 2228587"/>
              <a:gd name="connsiteX39" fmla="*/ 252334 w 2178050"/>
              <a:gd name="connsiteY39" fmla="*/ 767586 h 2228587"/>
              <a:gd name="connsiteX40" fmla="*/ 231362 w 2178050"/>
              <a:gd name="connsiteY40" fmla="*/ 824886 h 2228587"/>
              <a:gd name="connsiteX41" fmla="*/ 171523 w 2178050"/>
              <a:gd name="connsiteY41" fmla="*/ 694150 h 2228587"/>
              <a:gd name="connsiteX42" fmla="*/ 198443 w 2178050"/>
              <a:gd name="connsiteY42" fmla="*/ 638267 h 2228587"/>
              <a:gd name="connsiteX43" fmla="*/ 1089025 w 2178050"/>
              <a:gd name="connsiteY43" fmla="*/ 108215 h 2228587"/>
              <a:gd name="connsiteX44" fmla="*/ 1112043 w 2178050"/>
              <a:gd name="connsiteY44" fmla="*/ 109377 h 222858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178050" h="2228587">
                <a:moveTo>
                  <a:pt x="1946623" y="1417373"/>
                </a:moveTo>
                <a:lnTo>
                  <a:pt x="2006452" y="1548087"/>
                </a:lnTo>
                <a:lnTo>
                  <a:pt x="1979608" y="1603813"/>
                </a:lnTo>
                <a:cubicBezTo>
                  <a:pt x="1808097" y="1919536"/>
                  <a:pt x="1473591" y="2133865"/>
                  <a:pt x="1089025" y="2133865"/>
                </a:cubicBezTo>
                <a:lnTo>
                  <a:pt x="1070803" y="2132945"/>
                </a:lnTo>
                <a:lnTo>
                  <a:pt x="1070803" y="2228587"/>
                </a:lnTo>
                <a:lnTo>
                  <a:pt x="751715" y="2082537"/>
                </a:lnTo>
                <a:lnTo>
                  <a:pt x="1070803" y="1936487"/>
                </a:lnTo>
                <a:lnTo>
                  <a:pt x="1070803" y="2028170"/>
                </a:lnTo>
                <a:lnTo>
                  <a:pt x="1089025" y="2029090"/>
                </a:lnTo>
                <a:cubicBezTo>
                  <a:pt x="1465152" y="2029090"/>
                  <a:pt x="1787867" y="1800407"/>
                  <a:pt x="1925716" y="1474494"/>
                </a:cubicBezTo>
                <a:close/>
                <a:moveTo>
                  <a:pt x="146050" y="772848"/>
                </a:moveTo>
                <a:lnTo>
                  <a:pt x="292100" y="1091936"/>
                </a:lnTo>
                <a:lnTo>
                  <a:pt x="182445" y="1091936"/>
                </a:lnTo>
                <a:lnTo>
                  <a:pt x="180975" y="1121040"/>
                </a:lnTo>
                <a:cubicBezTo>
                  <a:pt x="180975" y="1497167"/>
                  <a:pt x="409658" y="1819882"/>
                  <a:pt x="735571" y="1957731"/>
                </a:cubicBezTo>
                <a:lnTo>
                  <a:pt x="796925" y="1980187"/>
                </a:lnTo>
                <a:lnTo>
                  <a:pt x="796925" y="1990794"/>
                </a:lnTo>
                <a:lnTo>
                  <a:pt x="676980" y="2045694"/>
                </a:lnTo>
                <a:lnTo>
                  <a:pt x="606253" y="2011623"/>
                </a:lnTo>
                <a:cubicBezTo>
                  <a:pt x="290529" y="1840112"/>
                  <a:pt x="76200" y="1505606"/>
                  <a:pt x="76200" y="1121040"/>
                </a:cubicBezTo>
                <a:lnTo>
                  <a:pt x="77670" y="1091936"/>
                </a:lnTo>
                <a:lnTo>
                  <a:pt x="0" y="1091936"/>
                </a:lnTo>
                <a:close/>
                <a:moveTo>
                  <a:pt x="1488809" y="190480"/>
                </a:moveTo>
                <a:lnTo>
                  <a:pt x="1571798" y="230458"/>
                </a:lnTo>
                <a:cubicBezTo>
                  <a:pt x="1887521" y="401969"/>
                  <a:pt x="2101850" y="736475"/>
                  <a:pt x="2101850" y="1121040"/>
                </a:cubicBezTo>
                <a:lnTo>
                  <a:pt x="2100795" y="1141941"/>
                </a:lnTo>
                <a:lnTo>
                  <a:pt x="2178050" y="1141941"/>
                </a:lnTo>
                <a:lnTo>
                  <a:pt x="2032000" y="1461029"/>
                </a:lnTo>
                <a:lnTo>
                  <a:pt x="1885950" y="1141941"/>
                </a:lnTo>
                <a:lnTo>
                  <a:pt x="1996020" y="1141941"/>
                </a:lnTo>
                <a:lnTo>
                  <a:pt x="1997075" y="1121040"/>
                </a:lnTo>
                <a:cubicBezTo>
                  <a:pt x="1997075" y="713570"/>
                  <a:pt x="1728690" y="368784"/>
                  <a:pt x="1359051" y="253814"/>
                </a:cubicBezTo>
                <a:lnTo>
                  <a:pt x="1353535" y="252396"/>
                </a:lnTo>
                <a:close/>
                <a:moveTo>
                  <a:pt x="1112043" y="0"/>
                </a:moveTo>
                <a:lnTo>
                  <a:pt x="1431131" y="146050"/>
                </a:lnTo>
                <a:lnTo>
                  <a:pt x="1112043" y="292100"/>
                </a:lnTo>
                <a:lnTo>
                  <a:pt x="1112043" y="214152"/>
                </a:lnTo>
                <a:lnTo>
                  <a:pt x="1089025" y="212990"/>
                </a:lnTo>
                <a:cubicBezTo>
                  <a:pt x="712899" y="212990"/>
                  <a:pt x="390184" y="441673"/>
                  <a:pt x="252334" y="767586"/>
                </a:cubicBezTo>
                <a:lnTo>
                  <a:pt x="231362" y="824886"/>
                </a:lnTo>
                <a:lnTo>
                  <a:pt x="171523" y="694150"/>
                </a:lnTo>
                <a:lnTo>
                  <a:pt x="198443" y="638267"/>
                </a:lnTo>
                <a:cubicBezTo>
                  <a:pt x="369954" y="322544"/>
                  <a:pt x="704460" y="108215"/>
                  <a:pt x="1089025" y="108215"/>
                </a:cubicBezTo>
                <a:lnTo>
                  <a:pt x="1112043" y="109377"/>
                </a:lnTo>
                <a:close/>
              </a:path>
            </a:pathLst>
          </a:cu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p>
        </xdr:txBody>
      </xdr:sp>
      <xdr:sp macro="" textlink="">
        <xdr:nvSpPr>
          <xdr:cNvPr id="439" name="Овал 438">
            <a:extLst>
              <a:ext uri="{FF2B5EF4-FFF2-40B4-BE49-F238E27FC236}">
                <a16:creationId xmlns:a16="http://schemas.microsoft.com/office/drawing/2014/main" id="{9731667F-B540-D865-41DE-491CC95901D5}"/>
              </a:ext>
            </a:extLst>
          </xdr:cNvPr>
          <xdr:cNvSpPr/>
        </xdr:nvSpPr>
        <xdr:spPr>
          <a:xfrm>
            <a:off x="-671885" y="1180112"/>
            <a:ext cx="109408" cy="109406"/>
          </a:xfrm>
          <a:prstGeom prst="ellipse">
            <a:avLst/>
          </a:pr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p>
        </xdr:txBody>
      </xdr:sp>
      <xdr:sp macro="" textlink="">
        <xdr:nvSpPr>
          <xdr:cNvPr id="440" name="Овал 439">
            <a:extLst>
              <a:ext uri="{FF2B5EF4-FFF2-40B4-BE49-F238E27FC236}">
                <a16:creationId xmlns:a16="http://schemas.microsoft.com/office/drawing/2014/main" id="{5F3B3ADB-3880-BC4F-26CA-11B9F881314B}"/>
              </a:ext>
            </a:extLst>
          </xdr:cNvPr>
          <xdr:cNvSpPr/>
        </xdr:nvSpPr>
        <xdr:spPr>
          <a:xfrm>
            <a:off x="-758760" y="974818"/>
            <a:ext cx="109408" cy="109406"/>
          </a:xfrm>
          <a:prstGeom prst="ellipse">
            <a:avLst/>
          </a:pr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p>
        </xdr:txBody>
      </xdr:sp>
      <xdr:sp macro="" textlink="">
        <xdr:nvSpPr>
          <xdr:cNvPr id="441" name="Овал 440">
            <a:extLst>
              <a:ext uri="{FF2B5EF4-FFF2-40B4-BE49-F238E27FC236}">
                <a16:creationId xmlns:a16="http://schemas.microsoft.com/office/drawing/2014/main" id="{B73242EE-B019-57B4-1193-DACB4F1FB9F4}"/>
              </a:ext>
            </a:extLst>
          </xdr:cNvPr>
          <xdr:cNvSpPr/>
        </xdr:nvSpPr>
        <xdr:spPr>
          <a:xfrm>
            <a:off x="-764294" y="1394257"/>
            <a:ext cx="109408" cy="109406"/>
          </a:xfrm>
          <a:prstGeom prst="ellipse">
            <a:avLst/>
          </a:pr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p>
        </xdr:txBody>
      </xdr:sp>
      <xdr:sp macro="" textlink="">
        <xdr:nvSpPr>
          <xdr:cNvPr id="442" name="Овал 441">
            <a:extLst>
              <a:ext uri="{FF2B5EF4-FFF2-40B4-BE49-F238E27FC236}">
                <a16:creationId xmlns:a16="http://schemas.microsoft.com/office/drawing/2014/main" id="{FE674ABA-B705-E496-5AA4-8E7C1EF54711}"/>
              </a:ext>
            </a:extLst>
          </xdr:cNvPr>
          <xdr:cNvSpPr/>
        </xdr:nvSpPr>
        <xdr:spPr>
          <a:xfrm>
            <a:off x="-1041196" y="1146683"/>
            <a:ext cx="176266" cy="176264"/>
          </a:xfrm>
          <a:prstGeom prst="ellipse">
            <a:avLst/>
          </a:pr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p>
        </xdr:txBody>
      </xdr:sp>
      <xdr:sp macro="" textlink="">
        <xdr:nvSpPr>
          <xdr:cNvPr id="443" name="Овал 442">
            <a:extLst>
              <a:ext uri="{FF2B5EF4-FFF2-40B4-BE49-F238E27FC236}">
                <a16:creationId xmlns:a16="http://schemas.microsoft.com/office/drawing/2014/main" id="{F92F1590-EE5E-219E-5BFD-7403DB94E0B4}"/>
              </a:ext>
            </a:extLst>
          </xdr:cNvPr>
          <xdr:cNvSpPr/>
        </xdr:nvSpPr>
        <xdr:spPr>
          <a:xfrm>
            <a:off x="-1007768" y="1180112"/>
            <a:ext cx="109408" cy="109406"/>
          </a:xfrm>
          <a:prstGeom prst="ellipse">
            <a:avLst/>
          </a:pr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p>
        </xdr:txBody>
      </xdr:sp>
    </xdr:grpSp>
    <xdr:clientData/>
  </xdr:twoCellAnchor>
  <xdr:twoCellAnchor>
    <xdr:from>
      <xdr:col>4</xdr:col>
      <xdr:colOff>293739</xdr:colOff>
      <xdr:row>10</xdr:row>
      <xdr:rowOff>61187</xdr:rowOff>
    </xdr:from>
    <xdr:to>
      <xdr:col>5</xdr:col>
      <xdr:colOff>46479</xdr:colOff>
      <xdr:row>13</xdr:row>
      <xdr:rowOff>76120</xdr:rowOff>
    </xdr:to>
    <xdr:grpSp>
      <xdr:nvGrpSpPr>
        <xdr:cNvPr id="412" name="Группа 411">
          <a:extLst>
            <a:ext uri="{FF2B5EF4-FFF2-40B4-BE49-F238E27FC236}">
              <a16:creationId xmlns:a16="http://schemas.microsoft.com/office/drawing/2014/main" id="{8E439E72-45D1-D8AB-5DB4-31594678EB8A}"/>
            </a:ext>
          </a:extLst>
        </xdr:cNvPr>
        <xdr:cNvGrpSpPr>
          <a:grpSpLocks noChangeAspect="1"/>
        </xdr:cNvGrpSpPr>
      </xdr:nvGrpSpPr>
      <xdr:grpSpPr>
        <a:xfrm>
          <a:off x="2744092" y="1928834"/>
          <a:ext cx="365328" cy="575227"/>
          <a:chOff x="606861" y="1802438"/>
          <a:chExt cx="199023" cy="313294"/>
        </a:xfrm>
      </xdr:grpSpPr>
      <xdr:sp macro="" textlink="">
        <xdr:nvSpPr>
          <xdr:cNvPr id="429" name="Скругленный прямоугольник 399">
            <a:extLst>
              <a:ext uri="{FF2B5EF4-FFF2-40B4-BE49-F238E27FC236}">
                <a16:creationId xmlns:a16="http://schemas.microsoft.com/office/drawing/2014/main" id="{DBDA456B-DF34-63BD-653B-3A34F7D368EC}"/>
              </a:ext>
            </a:extLst>
          </xdr:cNvPr>
          <xdr:cNvSpPr/>
        </xdr:nvSpPr>
        <xdr:spPr>
          <a:xfrm>
            <a:off x="606861" y="1802438"/>
            <a:ext cx="199023" cy="313294"/>
          </a:xfrm>
          <a:prstGeom prst="roundRect">
            <a:avLst>
              <a:gd name="adj" fmla="val 9968"/>
            </a:avLst>
          </a:prstGeom>
          <a:solidFill>
            <a:srgbClr val="00C3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sp macro="" textlink="">
        <xdr:nvSpPr>
          <xdr:cNvPr id="430" name="Скругленный прямоугольник 400">
            <a:extLst>
              <a:ext uri="{FF2B5EF4-FFF2-40B4-BE49-F238E27FC236}">
                <a16:creationId xmlns:a16="http://schemas.microsoft.com/office/drawing/2014/main" id="{EC8D0238-EB34-4273-C3F7-4B681321F3F1}"/>
              </a:ext>
            </a:extLst>
          </xdr:cNvPr>
          <xdr:cNvSpPr/>
        </xdr:nvSpPr>
        <xdr:spPr>
          <a:xfrm>
            <a:off x="641380" y="1855764"/>
            <a:ext cx="129984" cy="33329"/>
          </a:xfrm>
          <a:prstGeom prst="roundRect">
            <a:avLst>
              <a:gd name="adj" fmla="val 50000"/>
            </a:avLst>
          </a:prstGeom>
          <a:solidFill>
            <a:srgbClr val="FFFF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sp macro="" textlink="">
        <xdr:nvSpPr>
          <xdr:cNvPr id="431" name="Скругленный прямоугольник 401">
            <a:extLst>
              <a:ext uri="{FF2B5EF4-FFF2-40B4-BE49-F238E27FC236}">
                <a16:creationId xmlns:a16="http://schemas.microsoft.com/office/drawing/2014/main" id="{CB7274E2-0315-EDC1-FFF8-4168EE44E973}"/>
              </a:ext>
            </a:extLst>
          </xdr:cNvPr>
          <xdr:cNvSpPr/>
        </xdr:nvSpPr>
        <xdr:spPr>
          <a:xfrm>
            <a:off x="641380" y="1905281"/>
            <a:ext cx="129984" cy="33329"/>
          </a:xfrm>
          <a:prstGeom prst="roundRect">
            <a:avLst>
              <a:gd name="adj" fmla="val 50000"/>
            </a:avLst>
          </a:prstGeom>
          <a:solidFill>
            <a:srgbClr val="FFFF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sp macro="" textlink="">
        <xdr:nvSpPr>
          <xdr:cNvPr id="432" name="Скругленный прямоугольник 402">
            <a:extLst>
              <a:ext uri="{FF2B5EF4-FFF2-40B4-BE49-F238E27FC236}">
                <a16:creationId xmlns:a16="http://schemas.microsoft.com/office/drawing/2014/main" id="{2DFBA1E2-92AB-D5F9-DF15-14BD26A3104F}"/>
              </a:ext>
            </a:extLst>
          </xdr:cNvPr>
          <xdr:cNvSpPr/>
        </xdr:nvSpPr>
        <xdr:spPr>
          <a:xfrm>
            <a:off x="641380" y="1954799"/>
            <a:ext cx="129984" cy="33329"/>
          </a:xfrm>
          <a:prstGeom prst="roundRect">
            <a:avLst>
              <a:gd name="adj" fmla="val 50000"/>
            </a:avLst>
          </a:prstGeom>
          <a:solidFill>
            <a:srgbClr val="FFFF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sp macro="" textlink="">
        <xdr:nvSpPr>
          <xdr:cNvPr id="433" name="Овал 432">
            <a:extLst>
              <a:ext uri="{FF2B5EF4-FFF2-40B4-BE49-F238E27FC236}">
                <a16:creationId xmlns:a16="http://schemas.microsoft.com/office/drawing/2014/main" id="{7CC1119A-8045-9607-7340-D173DDB3BB90}"/>
              </a:ext>
            </a:extLst>
          </xdr:cNvPr>
          <xdr:cNvSpPr/>
        </xdr:nvSpPr>
        <xdr:spPr>
          <a:xfrm>
            <a:off x="685899" y="2048122"/>
            <a:ext cx="40947" cy="40947"/>
          </a:xfrm>
          <a:prstGeom prst="ellipse">
            <a:avLst/>
          </a:prstGeom>
          <a:solidFill>
            <a:srgbClr val="FFFFF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ru-RU"/>
          </a:p>
        </xdr:txBody>
      </xdr:sp>
    </xdr:grpSp>
    <xdr:clientData/>
  </xdr:twoCellAnchor>
  <xdr:twoCellAnchor>
    <xdr:from>
      <xdr:col>11</xdr:col>
      <xdr:colOff>552193</xdr:colOff>
      <xdr:row>10</xdr:row>
      <xdr:rowOff>61187</xdr:rowOff>
    </xdr:from>
    <xdr:to>
      <xdr:col>12</xdr:col>
      <xdr:colOff>399033</xdr:colOff>
      <xdr:row>13</xdr:row>
      <xdr:rowOff>76119</xdr:rowOff>
    </xdr:to>
    <xdr:grpSp>
      <xdr:nvGrpSpPr>
        <xdr:cNvPr id="413" name="Группа 412">
          <a:extLst>
            <a:ext uri="{FF2B5EF4-FFF2-40B4-BE49-F238E27FC236}">
              <a16:creationId xmlns:a16="http://schemas.microsoft.com/office/drawing/2014/main" id="{7A95C200-0763-B49E-9B11-CAB12793CD5F}"/>
            </a:ext>
          </a:extLst>
        </xdr:cNvPr>
        <xdr:cNvGrpSpPr>
          <a:grpSpLocks noChangeAspect="1"/>
        </xdr:cNvGrpSpPr>
      </xdr:nvGrpSpPr>
      <xdr:grpSpPr>
        <a:xfrm>
          <a:off x="7290664" y="1928834"/>
          <a:ext cx="459428" cy="575226"/>
          <a:chOff x="2963652" y="203672"/>
          <a:chExt cx="5472608" cy="6753720"/>
        </a:xfrm>
        <a:solidFill>
          <a:srgbClr val="00C3FF"/>
        </a:solidFill>
      </xdr:grpSpPr>
      <xdr:sp macro="" textlink="">
        <xdr:nvSpPr>
          <xdr:cNvPr id="419" name="Полилиния 26">
            <a:extLst>
              <a:ext uri="{FF2B5EF4-FFF2-40B4-BE49-F238E27FC236}">
                <a16:creationId xmlns:a16="http://schemas.microsoft.com/office/drawing/2014/main" id="{335498F1-742E-DFD9-365C-737BF4D491C2}"/>
              </a:ext>
            </a:extLst>
          </xdr:cNvPr>
          <xdr:cNvSpPr/>
        </xdr:nvSpPr>
        <xdr:spPr bwMode="auto">
          <a:xfrm>
            <a:off x="2963652" y="3825044"/>
            <a:ext cx="5472608" cy="3132348"/>
          </a:xfrm>
          <a:custGeom>
            <a:avLst/>
            <a:gdLst>
              <a:gd name="connsiteX0" fmla="*/ 4661169 w 5472608"/>
              <a:gd name="connsiteY0" fmla="*/ 404056 h 3132348"/>
              <a:gd name="connsiteX1" fmla="*/ 4661169 w 5472608"/>
              <a:gd name="connsiteY1" fmla="*/ 2720536 h 3132348"/>
              <a:gd name="connsiteX2" fmla="*/ 5046931 w 5472608"/>
              <a:gd name="connsiteY2" fmla="*/ 2720536 h 3132348"/>
              <a:gd name="connsiteX3" fmla="*/ 5046931 w 5472608"/>
              <a:gd name="connsiteY3" fmla="*/ 404056 h 3132348"/>
              <a:gd name="connsiteX4" fmla="*/ 3602296 w 5472608"/>
              <a:gd name="connsiteY4" fmla="*/ 404056 h 3132348"/>
              <a:gd name="connsiteX5" fmla="*/ 3602296 w 5472608"/>
              <a:gd name="connsiteY5" fmla="*/ 2720536 h 3132348"/>
              <a:gd name="connsiteX6" fmla="*/ 3988058 w 5472608"/>
              <a:gd name="connsiteY6" fmla="*/ 2720536 h 3132348"/>
              <a:gd name="connsiteX7" fmla="*/ 3988058 w 5472608"/>
              <a:gd name="connsiteY7" fmla="*/ 404056 h 3132348"/>
              <a:gd name="connsiteX8" fmla="*/ 2543423 w 5472608"/>
              <a:gd name="connsiteY8" fmla="*/ 404056 h 3132348"/>
              <a:gd name="connsiteX9" fmla="*/ 2543423 w 5472608"/>
              <a:gd name="connsiteY9" fmla="*/ 2720536 h 3132348"/>
              <a:gd name="connsiteX10" fmla="*/ 2929185 w 5472608"/>
              <a:gd name="connsiteY10" fmla="*/ 2720536 h 3132348"/>
              <a:gd name="connsiteX11" fmla="*/ 2929185 w 5472608"/>
              <a:gd name="connsiteY11" fmla="*/ 404056 h 3132348"/>
              <a:gd name="connsiteX12" fmla="*/ 1484550 w 5472608"/>
              <a:gd name="connsiteY12" fmla="*/ 404056 h 3132348"/>
              <a:gd name="connsiteX13" fmla="*/ 1484550 w 5472608"/>
              <a:gd name="connsiteY13" fmla="*/ 2720536 h 3132348"/>
              <a:gd name="connsiteX14" fmla="*/ 1870312 w 5472608"/>
              <a:gd name="connsiteY14" fmla="*/ 2720536 h 3132348"/>
              <a:gd name="connsiteX15" fmla="*/ 1870312 w 5472608"/>
              <a:gd name="connsiteY15" fmla="*/ 404056 h 3132348"/>
              <a:gd name="connsiteX16" fmla="*/ 425677 w 5472608"/>
              <a:gd name="connsiteY16" fmla="*/ 404056 h 3132348"/>
              <a:gd name="connsiteX17" fmla="*/ 425677 w 5472608"/>
              <a:gd name="connsiteY17" fmla="*/ 2720536 h 3132348"/>
              <a:gd name="connsiteX18" fmla="*/ 811439 w 5472608"/>
              <a:gd name="connsiteY18" fmla="*/ 2720536 h 3132348"/>
              <a:gd name="connsiteX19" fmla="*/ 811439 w 5472608"/>
              <a:gd name="connsiteY19" fmla="*/ 404056 h 3132348"/>
              <a:gd name="connsiteX20" fmla="*/ 112483 w 5472608"/>
              <a:gd name="connsiteY20" fmla="*/ 0 h 3132348"/>
              <a:gd name="connsiteX21" fmla="*/ 5360125 w 5472608"/>
              <a:gd name="connsiteY21" fmla="*/ 0 h 3132348"/>
              <a:gd name="connsiteX22" fmla="*/ 5472608 w 5472608"/>
              <a:gd name="connsiteY22" fmla="*/ 112483 h 3132348"/>
              <a:gd name="connsiteX23" fmla="*/ 5472608 w 5472608"/>
              <a:gd name="connsiteY23" fmla="*/ 3019865 h 3132348"/>
              <a:gd name="connsiteX24" fmla="*/ 5360125 w 5472608"/>
              <a:gd name="connsiteY24" fmla="*/ 3132348 h 3132348"/>
              <a:gd name="connsiteX25" fmla="*/ 112483 w 5472608"/>
              <a:gd name="connsiteY25" fmla="*/ 3132348 h 3132348"/>
              <a:gd name="connsiteX26" fmla="*/ 0 w 5472608"/>
              <a:gd name="connsiteY26" fmla="*/ 3019865 h 3132348"/>
              <a:gd name="connsiteX27" fmla="*/ 0 w 5472608"/>
              <a:gd name="connsiteY27" fmla="*/ 112483 h 3132348"/>
              <a:gd name="connsiteX28" fmla="*/ 112483 w 5472608"/>
              <a:gd name="connsiteY28" fmla="*/ 0 h 31323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Lst>
            <a:rect l="l" t="t" r="r" b="b"/>
            <a:pathLst>
              <a:path w="5472608" h="3132348">
                <a:moveTo>
                  <a:pt x="4661169" y="404056"/>
                </a:moveTo>
                <a:lnTo>
                  <a:pt x="4661169" y="2720536"/>
                </a:lnTo>
                <a:lnTo>
                  <a:pt x="5046931" y="2720536"/>
                </a:lnTo>
                <a:lnTo>
                  <a:pt x="5046931" y="404056"/>
                </a:lnTo>
                <a:close/>
                <a:moveTo>
                  <a:pt x="3602296" y="404056"/>
                </a:moveTo>
                <a:lnTo>
                  <a:pt x="3602296" y="2720536"/>
                </a:lnTo>
                <a:lnTo>
                  <a:pt x="3988058" y="2720536"/>
                </a:lnTo>
                <a:lnTo>
                  <a:pt x="3988058" y="404056"/>
                </a:lnTo>
                <a:close/>
                <a:moveTo>
                  <a:pt x="2543423" y="404056"/>
                </a:moveTo>
                <a:lnTo>
                  <a:pt x="2543423" y="2720536"/>
                </a:lnTo>
                <a:lnTo>
                  <a:pt x="2929185" y="2720536"/>
                </a:lnTo>
                <a:lnTo>
                  <a:pt x="2929185" y="404056"/>
                </a:lnTo>
                <a:close/>
                <a:moveTo>
                  <a:pt x="1484550" y="404056"/>
                </a:moveTo>
                <a:lnTo>
                  <a:pt x="1484550" y="2720536"/>
                </a:lnTo>
                <a:lnTo>
                  <a:pt x="1870312" y="2720536"/>
                </a:lnTo>
                <a:lnTo>
                  <a:pt x="1870312" y="404056"/>
                </a:lnTo>
                <a:close/>
                <a:moveTo>
                  <a:pt x="425677" y="404056"/>
                </a:moveTo>
                <a:lnTo>
                  <a:pt x="425677" y="2720536"/>
                </a:lnTo>
                <a:lnTo>
                  <a:pt x="811439" y="2720536"/>
                </a:lnTo>
                <a:lnTo>
                  <a:pt x="811439" y="404056"/>
                </a:lnTo>
                <a:close/>
                <a:moveTo>
                  <a:pt x="112483" y="0"/>
                </a:moveTo>
                <a:lnTo>
                  <a:pt x="5360125" y="0"/>
                </a:lnTo>
                <a:cubicBezTo>
                  <a:pt x="5422248" y="0"/>
                  <a:pt x="5472608" y="50360"/>
                  <a:pt x="5472608" y="112483"/>
                </a:cubicBezTo>
                <a:lnTo>
                  <a:pt x="5472608" y="3019865"/>
                </a:lnTo>
                <a:cubicBezTo>
                  <a:pt x="5472608" y="3081988"/>
                  <a:pt x="5422248" y="3132348"/>
                  <a:pt x="5360125" y="3132348"/>
                </a:cubicBezTo>
                <a:lnTo>
                  <a:pt x="112483" y="3132348"/>
                </a:lnTo>
                <a:cubicBezTo>
                  <a:pt x="50360" y="3132348"/>
                  <a:pt x="0" y="3081988"/>
                  <a:pt x="0" y="3019865"/>
                </a:cubicBezTo>
                <a:lnTo>
                  <a:pt x="0" y="112483"/>
                </a:lnTo>
                <a:cubicBezTo>
                  <a:pt x="0" y="50360"/>
                  <a:pt x="50360" y="0"/>
                  <a:pt x="112483" y="0"/>
                </a:cubicBezTo>
                <a:close/>
              </a:path>
            </a:pathLst>
          </a:custGeom>
          <a:grp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en-US"/>
          </a:p>
        </xdr:txBody>
      </xdr:sp>
      <xdr:sp macro="" textlink="">
        <xdr:nvSpPr>
          <xdr:cNvPr id="420" name="Полилиния 27">
            <a:extLst>
              <a:ext uri="{FF2B5EF4-FFF2-40B4-BE49-F238E27FC236}">
                <a16:creationId xmlns:a16="http://schemas.microsoft.com/office/drawing/2014/main" id="{0CA8E86F-A51D-37BB-F6B0-5EF01360A542}"/>
              </a:ext>
            </a:extLst>
          </xdr:cNvPr>
          <xdr:cNvSpPr/>
        </xdr:nvSpPr>
        <xdr:spPr bwMode="auto">
          <a:xfrm>
            <a:off x="3208537" y="3222500"/>
            <a:ext cx="468052" cy="555750"/>
          </a:xfrm>
          <a:custGeom>
            <a:avLst/>
            <a:gdLst>
              <a:gd name="connsiteX0" fmla="*/ 234026 w 468052"/>
              <a:gd name="connsiteY0" fmla="*/ 0 h 555750"/>
              <a:gd name="connsiteX1" fmla="*/ 325120 w 468052"/>
              <a:gd name="connsiteY1" fmla="*/ 18391 h 555750"/>
              <a:gd name="connsiteX2" fmla="*/ 347693 w 468052"/>
              <a:gd name="connsiteY2" fmla="*/ 33611 h 555750"/>
              <a:gd name="connsiteX3" fmla="*/ 163215 w 468052"/>
              <a:gd name="connsiteY3" fmla="*/ 140119 h 555750"/>
              <a:gd name="connsiteX4" fmla="*/ 117252 w 468052"/>
              <a:gd name="connsiteY4" fmla="*/ 311658 h 555750"/>
              <a:gd name="connsiteX5" fmla="*/ 288790 w 468052"/>
              <a:gd name="connsiteY5" fmla="*/ 357622 h 555750"/>
              <a:gd name="connsiteX6" fmla="*/ 468052 w 468052"/>
              <a:gd name="connsiteY6" fmla="*/ 254125 h 555750"/>
              <a:gd name="connsiteX7" fmla="*/ 468052 w 468052"/>
              <a:gd name="connsiteY7" fmla="*/ 555750 h 555750"/>
              <a:gd name="connsiteX8" fmla="*/ 0 w 468052"/>
              <a:gd name="connsiteY8" fmla="*/ 555750 h 555750"/>
              <a:gd name="connsiteX9" fmla="*/ 0 w 468052"/>
              <a:gd name="connsiteY9" fmla="*/ 234026 h 555750"/>
              <a:gd name="connsiteX10" fmla="*/ 234026 w 468052"/>
              <a:gd name="connsiteY10" fmla="*/ 0 h 5557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468052" h="555750">
                <a:moveTo>
                  <a:pt x="234026" y="0"/>
                </a:moveTo>
                <a:cubicBezTo>
                  <a:pt x="266338" y="0"/>
                  <a:pt x="297121" y="6549"/>
                  <a:pt x="325120" y="18391"/>
                </a:cubicBezTo>
                <a:lnTo>
                  <a:pt x="347693" y="33611"/>
                </a:lnTo>
                <a:lnTo>
                  <a:pt x="163215" y="140119"/>
                </a:lnTo>
                <a:cubicBezTo>
                  <a:pt x="103154" y="174796"/>
                  <a:pt x="82575" y="251596"/>
                  <a:pt x="117252" y="311658"/>
                </a:cubicBezTo>
                <a:cubicBezTo>
                  <a:pt x="151928" y="371719"/>
                  <a:pt x="228729" y="392298"/>
                  <a:pt x="288790" y="357622"/>
                </a:cubicBezTo>
                <a:lnTo>
                  <a:pt x="468052" y="254125"/>
                </a:lnTo>
                <a:lnTo>
                  <a:pt x="468052" y="555750"/>
                </a:lnTo>
                <a:lnTo>
                  <a:pt x="0" y="555750"/>
                </a:lnTo>
                <a:lnTo>
                  <a:pt x="0" y="234026"/>
                </a:lnTo>
                <a:cubicBezTo>
                  <a:pt x="0" y="104777"/>
                  <a:pt x="104777" y="0"/>
                  <a:pt x="234026" y="0"/>
                </a:cubicBezTo>
                <a:close/>
              </a:path>
            </a:pathLst>
          </a:custGeom>
          <a:grp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en-US"/>
          </a:p>
        </xdr:txBody>
      </xdr:sp>
      <xdr:sp macro="" textlink="">
        <xdr:nvSpPr>
          <xdr:cNvPr id="421" name="Полилиния 28">
            <a:extLst>
              <a:ext uri="{FF2B5EF4-FFF2-40B4-BE49-F238E27FC236}">
                <a16:creationId xmlns:a16="http://schemas.microsoft.com/office/drawing/2014/main" id="{44456BD9-B655-F31B-9AD3-76B974AAED8B}"/>
              </a:ext>
            </a:extLst>
          </xdr:cNvPr>
          <xdr:cNvSpPr/>
        </xdr:nvSpPr>
        <xdr:spPr bwMode="auto">
          <a:xfrm>
            <a:off x="5318421" y="1714500"/>
            <a:ext cx="799805" cy="822323"/>
          </a:xfrm>
          <a:custGeom>
            <a:avLst/>
            <a:gdLst>
              <a:gd name="connsiteX0" fmla="*/ 4863 w 799805"/>
              <a:gd name="connsiteY0" fmla="*/ 390526 h 822323"/>
              <a:gd name="connsiteX1" fmla="*/ 101303 w 799805"/>
              <a:gd name="connsiteY1" fmla="*/ 454820 h 822323"/>
              <a:gd name="connsiteX2" fmla="*/ 141822 w 799805"/>
              <a:gd name="connsiteY2" fmla="*/ 525365 h 822323"/>
              <a:gd name="connsiteX3" fmla="*/ 141790 w 799805"/>
              <a:gd name="connsiteY3" fmla="*/ 547127 h 822323"/>
              <a:gd name="connsiteX4" fmla="*/ 150202 w 799805"/>
              <a:gd name="connsiteY4" fmla="*/ 547127 h 822323"/>
              <a:gd name="connsiteX5" fmla="*/ 166213 w 799805"/>
              <a:gd name="connsiteY5" fmla="*/ 581597 h 822323"/>
              <a:gd name="connsiteX6" fmla="*/ 203067 w 799805"/>
              <a:gd name="connsiteY6" fmla="*/ 617947 h 822323"/>
              <a:gd name="connsiteX7" fmla="*/ 250126 w 799805"/>
              <a:gd name="connsiteY7" fmla="*/ 639512 h 822323"/>
              <a:gd name="connsiteX8" fmla="*/ 288681 w 799805"/>
              <a:gd name="connsiteY8" fmla="*/ 667974 h 822323"/>
              <a:gd name="connsiteX9" fmla="*/ 309612 w 799805"/>
              <a:gd name="connsiteY9" fmla="*/ 691239 h 822323"/>
              <a:gd name="connsiteX10" fmla="*/ 538213 w 799805"/>
              <a:gd name="connsiteY10" fmla="*/ 800387 h 822323"/>
              <a:gd name="connsiteX11" fmla="*/ 493055 w 799805"/>
              <a:gd name="connsiteY11" fmla="*/ 814478 h 822323"/>
              <a:gd name="connsiteX12" fmla="*/ 415630 w 799805"/>
              <a:gd name="connsiteY12" fmla="*/ 822323 h 822323"/>
              <a:gd name="connsiteX13" fmla="*/ 119183 w 799805"/>
              <a:gd name="connsiteY13" fmla="*/ 681797 h 822323"/>
              <a:gd name="connsiteX14" fmla="*/ 75115 w 799805"/>
              <a:gd name="connsiteY14" fmla="*/ 608789 h 822323"/>
              <a:gd name="connsiteX15" fmla="*/ 64394 w 799805"/>
              <a:gd name="connsiteY15" fmla="*/ 609602 h 822323"/>
              <a:gd name="connsiteX16" fmla="*/ 41735 w 799805"/>
              <a:gd name="connsiteY16" fmla="*/ 594106 h 822323"/>
              <a:gd name="connsiteX17" fmla="*/ 39955 w 799805"/>
              <a:gd name="connsiteY17" fmla="*/ 592034 h 822323"/>
              <a:gd name="connsiteX18" fmla="*/ 56749 w 799805"/>
              <a:gd name="connsiteY18" fmla="*/ 555933 h 822323"/>
              <a:gd name="connsiteX19" fmla="*/ 63205 w 799805"/>
              <a:gd name="connsiteY19" fmla="*/ 509588 h 822323"/>
              <a:gd name="connsiteX20" fmla="*/ 13030 w 799805"/>
              <a:gd name="connsiteY20" fmla="*/ 399882 h 822323"/>
              <a:gd name="connsiteX21" fmla="*/ 0 w 799805"/>
              <a:gd name="connsiteY21" fmla="*/ 396069 h 822323"/>
              <a:gd name="connsiteX22" fmla="*/ 275636 w 799805"/>
              <a:gd name="connsiteY22" fmla="*/ 0 h 822323"/>
              <a:gd name="connsiteX23" fmla="*/ 489448 w 799805"/>
              <a:gd name="connsiteY23" fmla="*/ 0 h 822323"/>
              <a:gd name="connsiteX24" fmla="*/ 489448 w 799805"/>
              <a:gd name="connsiteY24" fmla="*/ 57483 h 822323"/>
              <a:gd name="connsiteX25" fmla="*/ 493055 w 799805"/>
              <a:gd name="connsiteY25" fmla="*/ 57848 h 822323"/>
              <a:gd name="connsiteX26" fmla="*/ 799805 w 799805"/>
              <a:gd name="connsiteY26" fmla="*/ 436163 h 822323"/>
              <a:gd name="connsiteX27" fmla="*/ 769615 w 799805"/>
              <a:gd name="connsiteY27" fmla="*/ 586474 h 822323"/>
              <a:gd name="connsiteX28" fmla="*/ 746479 w 799805"/>
              <a:gd name="connsiteY28" fmla="*/ 629318 h 822323"/>
              <a:gd name="connsiteX29" fmla="*/ 744333 w 799805"/>
              <a:gd name="connsiteY29" fmla="*/ 626933 h 822323"/>
              <a:gd name="connsiteX30" fmla="*/ 538147 w 799805"/>
              <a:gd name="connsiteY30" fmla="*/ 528487 h 822323"/>
              <a:gd name="connsiteX31" fmla="*/ 551291 w 799805"/>
              <a:gd name="connsiteY31" fmla="*/ 505412 h 822323"/>
              <a:gd name="connsiteX32" fmla="*/ 563267 w 799805"/>
              <a:gd name="connsiteY32" fmla="*/ 435192 h 822323"/>
              <a:gd name="connsiteX33" fmla="*/ 470188 w 799805"/>
              <a:gd name="connsiteY33" fmla="*/ 268970 h 822323"/>
              <a:gd name="connsiteX34" fmla="*/ 420393 w 799805"/>
              <a:gd name="connsiteY34" fmla="*/ 257070 h 822323"/>
              <a:gd name="connsiteX35" fmla="*/ 372978 w 799805"/>
              <a:gd name="connsiteY35" fmla="*/ 244024 h 822323"/>
              <a:gd name="connsiteX36" fmla="*/ 291876 w 799805"/>
              <a:gd name="connsiteY36" fmla="*/ 154981 h 822323"/>
              <a:gd name="connsiteX37" fmla="*/ 281664 w 799805"/>
              <a:gd name="connsiteY37" fmla="*/ 99452 h 822323"/>
              <a:gd name="connsiteX0" fmla="*/ 4863 w 799805"/>
              <a:gd name="connsiteY0" fmla="*/ 390526 h 822323"/>
              <a:gd name="connsiteX1" fmla="*/ 101303 w 799805"/>
              <a:gd name="connsiteY1" fmla="*/ 454820 h 822323"/>
              <a:gd name="connsiteX2" fmla="*/ 141822 w 799805"/>
              <a:gd name="connsiteY2" fmla="*/ 525365 h 822323"/>
              <a:gd name="connsiteX3" fmla="*/ 141790 w 799805"/>
              <a:gd name="connsiteY3" fmla="*/ 547127 h 822323"/>
              <a:gd name="connsiteX4" fmla="*/ 166213 w 799805"/>
              <a:gd name="connsiteY4" fmla="*/ 581597 h 822323"/>
              <a:gd name="connsiteX5" fmla="*/ 203067 w 799805"/>
              <a:gd name="connsiteY5" fmla="*/ 617947 h 822323"/>
              <a:gd name="connsiteX6" fmla="*/ 250126 w 799805"/>
              <a:gd name="connsiteY6" fmla="*/ 639512 h 822323"/>
              <a:gd name="connsiteX7" fmla="*/ 288681 w 799805"/>
              <a:gd name="connsiteY7" fmla="*/ 667974 h 822323"/>
              <a:gd name="connsiteX8" fmla="*/ 309612 w 799805"/>
              <a:gd name="connsiteY8" fmla="*/ 691239 h 822323"/>
              <a:gd name="connsiteX9" fmla="*/ 538213 w 799805"/>
              <a:gd name="connsiteY9" fmla="*/ 800387 h 822323"/>
              <a:gd name="connsiteX10" fmla="*/ 493055 w 799805"/>
              <a:gd name="connsiteY10" fmla="*/ 814478 h 822323"/>
              <a:gd name="connsiteX11" fmla="*/ 415630 w 799805"/>
              <a:gd name="connsiteY11" fmla="*/ 822323 h 822323"/>
              <a:gd name="connsiteX12" fmla="*/ 119183 w 799805"/>
              <a:gd name="connsiteY12" fmla="*/ 681797 h 822323"/>
              <a:gd name="connsiteX13" fmla="*/ 75115 w 799805"/>
              <a:gd name="connsiteY13" fmla="*/ 608789 h 822323"/>
              <a:gd name="connsiteX14" fmla="*/ 64394 w 799805"/>
              <a:gd name="connsiteY14" fmla="*/ 609602 h 822323"/>
              <a:gd name="connsiteX15" fmla="*/ 41735 w 799805"/>
              <a:gd name="connsiteY15" fmla="*/ 594106 h 822323"/>
              <a:gd name="connsiteX16" fmla="*/ 39955 w 799805"/>
              <a:gd name="connsiteY16" fmla="*/ 592034 h 822323"/>
              <a:gd name="connsiteX17" fmla="*/ 56749 w 799805"/>
              <a:gd name="connsiteY17" fmla="*/ 555933 h 822323"/>
              <a:gd name="connsiteX18" fmla="*/ 63205 w 799805"/>
              <a:gd name="connsiteY18" fmla="*/ 509588 h 822323"/>
              <a:gd name="connsiteX19" fmla="*/ 13030 w 799805"/>
              <a:gd name="connsiteY19" fmla="*/ 399882 h 822323"/>
              <a:gd name="connsiteX20" fmla="*/ 0 w 799805"/>
              <a:gd name="connsiteY20" fmla="*/ 396069 h 822323"/>
              <a:gd name="connsiteX21" fmla="*/ 4863 w 799805"/>
              <a:gd name="connsiteY21" fmla="*/ 390526 h 822323"/>
              <a:gd name="connsiteX22" fmla="*/ 275636 w 799805"/>
              <a:gd name="connsiteY22" fmla="*/ 0 h 822323"/>
              <a:gd name="connsiteX23" fmla="*/ 489448 w 799805"/>
              <a:gd name="connsiteY23" fmla="*/ 0 h 822323"/>
              <a:gd name="connsiteX24" fmla="*/ 489448 w 799805"/>
              <a:gd name="connsiteY24" fmla="*/ 57483 h 822323"/>
              <a:gd name="connsiteX25" fmla="*/ 493055 w 799805"/>
              <a:gd name="connsiteY25" fmla="*/ 57848 h 822323"/>
              <a:gd name="connsiteX26" fmla="*/ 799805 w 799805"/>
              <a:gd name="connsiteY26" fmla="*/ 436163 h 822323"/>
              <a:gd name="connsiteX27" fmla="*/ 769615 w 799805"/>
              <a:gd name="connsiteY27" fmla="*/ 586474 h 822323"/>
              <a:gd name="connsiteX28" fmla="*/ 746479 w 799805"/>
              <a:gd name="connsiteY28" fmla="*/ 629318 h 822323"/>
              <a:gd name="connsiteX29" fmla="*/ 744333 w 799805"/>
              <a:gd name="connsiteY29" fmla="*/ 626933 h 822323"/>
              <a:gd name="connsiteX30" fmla="*/ 538147 w 799805"/>
              <a:gd name="connsiteY30" fmla="*/ 528487 h 822323"/>
              <a:gd name="connsiteX31" fmla="*/ 551291 w 799805"/>
              <a:gd name="connsiteY31" fmla="*/ 505412 h 822323"/>
              <a:gd name="connsiteX32" fmla="*/ 563267 w 799805"/>
              <a:gd name="connsiteY32" fmla="*/ 435192 h 822323"/>
              <a:gd name="connsiteX33" fmla="*/ 470188 w 799805"/>
              <a:gd name="connsiteY33" fmla="*/ 268970 h 822323"/>
              <a:gd name="connsiteX34" fmla="*/ 420393 w 799805"/>
              <a:gd name="connsiteY34" fmla="*/ 257070 h 822323"/>
              <a:gd name="connsiteX35" fmla="*/ 372978 w 799805"/>
              <a:gd name="connsiteY35" fmla="*/ 244024 h 822323"/>
              <a:gd name="connsiteX36" fmla="*/ 291876 w 799805"/>
              <a:gd name="connsiteY36" fmla="*/ 154981 h 822323"/>
              <a:gd name="connsiteX37" fmla="*/ 281664 w 799805"/>
              <a:gd name="connsiteY37" fmla="*/ 99452 h 822323"/>
              <a:gd name="connsiteX38" fmla="*/ 275636 w 799805"/>
              <a:gd name="connsiteY38" fmla="*/ 0 h 822323"/>
              <a:gd name="connsiteX0" fmla="*/ 4863 w 799805"/>
              <a:gd name="connsiteY0" fmla="*/ 390526 h 822323"/>
              <a:gd name="connsiteX1" fmla="*/ 101303 w 799805"/>
              <a:gd name="connsiteY1" fmla="*/ 454820 h 822323"/>
              <a:gd name="connsiteX2" fmla="*/ 141822 w 799805"/>
              <a:gd name="connsiteY2" fmla="*/ 525365 h 822323"/>
              <a:gd name="connsiteX3" fmla="*/ 141790 w 799805"/>
              <a:gd name="connsiteY3" fmla="*/ 547127 h 822323"/>
              <a:gd name="connsiteX4" fmla="*/ 166213 w 799805"/>
              <a:gd name="connsiteY4" fmla="*/ 581597 h 822323"/>
              <a:gd name="connsiteX5" fmla="*/ 203067 w 799805"/>
              <a:gd name="connsiteY5" fmla="*/ 617947 h 822323"/>
              <a:gd name="connsiteX6" fmla="*/ 250126 w 799805"/>
              <a:gd name="connsiteY6" fmla="*/ 639512 h 822323"/>
              <a:gd name="connsiteX7" fmla="*/ 288681 w 799805"/>
              <a:gd name="connsiteY7" fmla="*/ 667974 h 822323"/>
              <a:gd name="connsiteX8" fmla="*/ 309612 w 799805"/>
              <a:gd name="connsiteY8" fmla="*/ 691239 h 822323"/>
              <a:gd name="connsiteX9" fmla="*/ 538213 w 799805"/>
              <a:gd name="connsiteY9" fmla="*/ 800387 h 822323"/>
              <a:gd name="connsiteX10" fmla="*/ 493055 w 799805"/>
              <a:gd name="connsiteY10" fmla="*/ 814478 h 822323"/>
              <a:gd name="connsiteX11" fmla="*/ 415630 w 799805"/>
              <a:gd name="connsiteY11" fmla="*/ 822323 h 822323"/>
              <a:gd name="connsiteX12" fmla="*/ 119183 w 799805"/>
              <a:gd name="connsiteY12" fmla="*/ 681797 h 822323"/>
              <a:gd name="connsiteX13" fmla="*/ 75115 w 799805"/>
              <a:gd name="connsiteY13" fmla="*/ 608789 h 822323"/>
              <a:gd name="connsiteX14" fmla="*/ 64394 w 799805"/>
              <a:gd name="connsiteY14" fmla="*/ 609602 h 822323"/>
              <a:gd name="connsiteX15" fmla="*/ 41735 w 799805"/>
              <a:gd name="connsiteY15" fmla="*/ 594106 h 822323"/>
              <a:gd name="connsiteX16" fmla="*/ 56749 w 799805"/>
              <a:gd name="connsiteY16" fmla="*/ 555933 h 822323"/>
              <a:gd name="connsiteX17" fmla="*/ 63205 w 799805"/>
              <a:gd name="connsiteY17" fmla="*/ 509588 h 822323"/>
              <a:gd name="connsiteX18" fmla="*/ 13030 w 799805"/>
              <a:gd name="connsiteY18" fmla="*/ 399882 h 822323"/>
              <a:gd name="connsiteX19" fmla="*/ 0 w 799805"/>
              <a:gd name="connsiteY19" fmla="*/ 396069 h 822323"/>
              <a:gd name="connsiteX20" fmla="*/ 4863 w 799805"/>
              <a:gd name="connsiteY20" fmla="*/ 390526 h 822323"/>
              <a:gd name="connsiteX21" fmla="*/ 275636 w 799805"/>
              <a:gd name="connsiteY21" fmla="*/ 0 h 822323"/>
              <a:gd name="connsiteX22" fmla="*/ 489448 w 799805"/>
              <a:gd name="connsiteY22" fmla="*/ 0 h 822323"/>
              <a:gd name="connsiteX23" fmla="*/ 489448 w 799805"/>
              <a:gd name="connsiteY23" fmla="*/ 57483 h 822323"/>
              <a:gd name="connsiteX24" fmla="*/ 493055 w 799805"/>
              <a:gd name="connsiteY24" fmla="*/ 57848 h 822323"/>
              <a:gd name="connsiteX25" fmla="*/ 799805 w 799805"/>
              <a:gd name="connsiteY25" fmla="*/ 436163 h 822323"/>
              <a:gd name="connsiteX26" fmla="*/ 769615 w 799805"/>
              <a:gd name="connsiteY26" fmla="*/ 586474 h 822323"/>
              <a:gd name="connsiteX27" fmla="*/ 746479 w 799805"/>
              <a:gd name="connsiteY27" fmla="*/ 629318 h 822323"/>
              <a:gd name="connsiteX28" fmla="*/ 744333 w 799805"/>
              <a:gd name="connsiteY28" fmla="*/ 626933 h 822323"/>
              <a:gd name="connsiteX29" fmla="*/ 538147 w 799805"/>
              <a:gd name="connsiteY29" fmla="*/ 528487 h 822323"/>
              <a:gd name="connsiteX30" fmla="*/ 551291 w 799805"/>
              <a:gd name="connsiteY30" fmla="*/ 505412 h 822323"/>
              <a:gd name="connsiteX31" fmla="*/ 563267 w 799805"/>
              <a:gd name="connsiteY31" fmla="*/ 435192 h 822323"/>
              <a:gd name="connsiteX32" fmla="*/ 470188 w 799805"/>
              <a:gd name="connsiteY32" fmla="*/ 268970 h 822323"/>
              <a:gd name="connsiteX33" fmla="*/ 420393 w 799805"/>
              <a:gd name="connsiteY33" fmla="*/ 257070 h 822323"/>
              <a:gd name="connsiteX34" fmla="*/ 372978 w 799805"/>
              <a:gd name="connsiteY34" fmla="*/ 244024 h 822323"/>
              <a:gd name="connsiteX35" fmla="*/ 291876 w 799805"/>
              <a:gd name="connsiteY35" fmla="*/ 154981 h 822323"/>
              <a:gd name="connsiteX36" fmla="*/ 281664 w 799805"/>
              <a:gd name="connsiteY36" fmla="*/ 99452 h 822323"/>
              <a:gd name="connsiteX37" fmla="*/ 275636 w 799805"/>
              <a:gd name="connsiteY37" fmla="*/ 0 h 822323"/>
              <a:gd name="connsiteX0" fmla="*/ 4863 w 799805"/>
              <a:gd name="connsiteY0" fmla="*/ 390526 h 822323"/>
              <a:gd name="connsiteX1" fmla="*/ 101303 w 799805"/>
              <a:gd name="connsiteY1" fmla="*/ 454820 h 822323"/>
              <a:gd name="connsiteX2" fmla="*/ 141822 w 799805"/>
              <a:gd name="connsiteY2" fmla="*/ 525365 h 822323"/>
              <a:gd name="connsiteX3" fmla="*/ 141790 w 799805"/>
              <a:gd name="connsiteY3" fmla="*/ 547127 h 822323"/>
              <a:gd name="connsiteX4" fmla="*/ 166213 w 799805"/>
              <a:gd name="connsiteY4" fmla="*/ 581597 h 822323"/>
              <a:gd name="connsiteX5" fmla="*/ 203067 w 799805"/>
              <a:gd name="connsiteY5" fmla="*/ 617947 h 822323"/>
              <a:gd name="connsiteX6" fmla="*/ 250126 w 799805"/>
              <a:gd name="connsiteY6" fmla="*/ 639512 h 822323"/>
              <a:gd name="connsiteX7" fmla="*/ 288681 w 799805"/>
              <a:gd name="connsiteY7" fmla="*/ 667974 h 822323"/>
              <a:gd name="connsiteX8" fmla="*/ 309612 w 799805"/>
              <a:gd name="connsiteY8" fmla="*/ 691239 h 822323"/>
              <a:gd name="connsiteX9" fmla="*/ 538213 w 799805"/>
              <a:gd name="connsiteY9" fmla="*/ 800387 h 822323"/>
              <a:gd name="connsiteX10" fmla="*/ 493055 w 799805"/>
              <a:gd name="connsiteY10" fmla="*/ 814478 h 822323"/>
              <a:gd name="connsiteX11" fmla="*/ 415630 w 799805"/>
              <a:gd name="connsiteY11" fmla="*/ 822323 h 822323"/>
              <a:gd name="connsiteX12" fmla="*/ 119183 w 799805"/>
              <a:gd name="connsiteY12" fmla="*/ 681797 h 822323"/>
              <a:gd name="connsiteX13" fmla="*/ 75115 w 799805"/>
              <a:gd name="connsiteY13" fmla="*/ 608789 h 822323"/>
              <a:gd name="connsiteX14" fmla="*/ 64394 w 799805"/>
              <a:gd name="connsiteY14" fmla="*/ 609602 h 822323"/>
              <a:gd name="connsiteX15" fmla="*/ 56749 w 799805"/>
              <a:gd name="connsiteY15" fmla="*/ 555933 h 822323"/>
              <a:gd name="connsiteX16" fmla="*/ 63205 w 799805"/>
              <a:gd name="connsiteY16" fmla="*/ 509588 h 822323"/>
              <a:gd name="connsiteX17" fmla="*/ 13030 w 799805"/>
              <a:gd name="connsiteY17" fmla="*/ 399882 h 822323"/>
              <a:gd name="connsiteX18" fmla="*/ 0 w 799805"/>
              <a:gd name="connsiteY18" fmla="*/ 396069 h 822323"/>
              <a:gd name="connsiteX19" fmla="*/ 4863 w 799805"/>
              <a:gd name="connsiteY19" fmla="*/ 390526 h 822323"/>
              <a:gd name="connsiteX20" fmla="*/ 275636 w 799805"/>
              <a:gd name="connsiteY20" fmla="*/ 0 h 822323"/>
              <a:gd name="connsiteX21" fmla="*/ 489448 w 799805"/>
              <a:gd name="connsiteY21" fmla="*/ 0 h 822323"/>
              <a:gd name="connsiteX22" fmla="*/ 489448 w 799805"/>
              <a:gd name="connsiteY22" fmla="*/ 57483 h 822323"/>
              <a:gd name="connsiteX23" fmla="*/ 493055 w 799805"/>
              <a:gd name="connsiteY23" fmla="*/ 57848 h 822323"/>
              <a:gd name="connsiteX24" fmla="*/ 799805 w 799805"/>
              <a:gd name="connsiteY24" fmla="*/ 436163 h 822323"/>
              <a:gd name="connsiteX25" fmla="*/ 769615 w 799805"/>
              <a:gd name="connsiteY25" fmla="*/ 586474 h 822323"/>
              <a:gd name="connsiteX26" fmla="*/ 746479 w 799805"/>
              <a:gd name="connsiteY26" fmla="*/ 629318 h 822323"/>
              <a:gd name="connsiteX27" fmla="*/ 744333 w 799805"/>
              <a:gd name="connsiteY27" fmla="*/ 626933 h 822323"/>
              <a:gd name="connsiteX28" fmla="*/ 538147 w 799805"/>
              <a:gd name="connsiteY28" fmla="*/ 528487 h 822323"/>
              <a:gd name="connsiteX29" fmla="*/ 551291 w 799805"/>
              <a:gd name="connsiteY29" fmla="*/ 505412 h 822323"/>
              <a:gd name="connsiteX30" fmla="*/ 563267 w 799805"/>
              <a:gd name="connsiteY30" fmla="*/ 435192 h 822323"/>
              <a:gd name="connsiteX31" fmla="*/ 470188 w 799805"/>
              <a:gd name="connsiteY31" fmla="*/ 268970 h 822323"/>
              <a:gd name="connsiteX32" fmla="*/ 420393 w 799805"/>
              <a:gd name="connsiteY32" fmla="*/ 257070 h 822323"/>
              <a:gd name="connsiteX33" fmla="*/ 372978 w 799805"/>
              <a:gd name="connsiteY33" fmla="*/ 244024 h 822323"/>
              <a:gd name="connsiteX34" fmla="*/ 291876 w 799805"/>
              <a:gd name="connsiteY34" fmla="*/ 154981 h 822323"/>
              <a:gd name="connsiteX35" fmla="*/ 281664 w 799805"/>
              <a:gd name="connsiteY35" fmla="*/ 99452 h 822323"/>
              <a:gd name="connsiteX36" fmla="*/ 275636 w 799805"/>
              <a:gd name="connsiteY36" fmla="*/ 0 h 822323"/>
              <a:gd name="connsiteX0" fmla="*/ 4863 w 799805"/>
              <a:gd name="connsiteY0" fmla="*/ 390526 h 822323"/>
              <a:gd name="connsiteX1" fmla="*/ 101303 w 799805"/>
              <a:gd name="connsiteY1" fmla="*/ 454820 h 822323"/>
              <a:gd name="connsiteX2" fmla="*/ 141822 w 799805"/>
              <a:gd name="connsiteY2" fmla="*/ 525365 h 822323"/>
              <a:gd name="connsiteX3" fmla="*/ 141790 w 799805"/>
              <a:gd name="connsiteY3" fmla="*/ 547127 h 822323"/>
              <a:gd name="connsiteX4" fmla="*/ 166213 w 799805"/>
              <a:gd name="connsiteY4" fmla="*/ 581597 h 822323"/>
              <a:gd name="connsiteX5" fmla="*/ 203067 w 799805"/>
              <a:gd name="connsiteY5" fmla="*/ 617947 h 822323"/>
              <a:gd name="connsiteX6" fmla="*/ 250126 w 799805"/>
              <a:gd name="connsiteY6" fmla="*/ 639512 h 822323"/>
              <a:gd name="connsiteX7" fmla="*/ 288681 w 799805"/>
              <a:gd name="connsiteY7" fmla="*/ 667974 h 822323"/>
              <a:gd name="connsiteX8" fmla="*/ 309612 w 799805"/>
              <a:gd name="connsiteY8" fmla="*/ 691239 h 822323"/>
              <a:gd name="connsiteX9" fmla="*/ 538213 w 799805"/>
              <a:gd name="connsiteY9" fmla="*/ 800387 h 822323"/>
              <a:gd name="connsiteX10" fmla="*/ 493055 w 799805"/>
              <a:gd name="connsiteY10" fmla="*/ 814478 h 822323"/>
              <a:gd name="connsiteX11" fmla="*/ 415630 w 799805"/>
              <a:gd name="connsiteY11" fmla="*/ 822323 h 822323"/>
              <a:gd name="connsiteX12" fmla="*/ 119183 w 799805"/>
              <a:gd name="connsiteY12" fmla="*/ 681797 h 822323"/>
              <a:gd name="connsiteX13" fmla="*/ 75115 w 799805"/>
              <a:gd name="connsiteY13" fmla="*/ 608789 h 822323"/>
              <a:gd name="connsiteX14" fmla="*/ 56749 w 799805"/>
              <a:gd name="connsiteY14" fmla="*/ 555933 h 822323"/>
              <a:gd name="connsiteX15" fmla="*/ 63205 w 799805"/>
              <a:gd name="connsiteY15" fmla="*/ 509588 h 822323"/>
              <a:gd name="connsiteX16" fmla="*/ 13030 w 799805"/>
              <a:gd name="connsiteY16" fmla="*/ 399882 h 822323"/>
              <a:gd name="connsiteX17" fmla="*/ 0 w 799805"/>
              <a:gd name="connsiteY17" fmla="*/ 396069 h 822323"/>
              <a:gd name="connsiteX18" fmla="*/ 4863 w 799805"/>
              <a:gd name="connsiteY18" fmla="*/ 390526 h 822323"/>
              <a:gd name="connsiteX19" fmla="*/ 275636 w 799805"/>
              <a:gd name="connsiteY19" fmla="*/ 0 h 822323"/>
              <a:gd name="connsiteX20" fmla="*/ 489448 w 799805"/>
              <a:gd name="connsiteY20" fmla="*/ 0 h 822323"/>
              <a:gd name="connsiteX21" fmla="*/ 489448 w 799805"/>
              <a:gd name="connsiteY21" fmla="*/ 57483 h 822323"/>
              <a:gd name="connsiteX22" fmla="*/ 493055 w 799805"/>
              <a:gd name="connsiteY22" fmla="*/ 57848 h 822323"/>
              <a:gd name="connsiteX23" fmla="*/ 799805 w 799805"/>
              <a:gd name="connsiteY23" fmla="*/ 436163 h 822323"/>
              <a:gd name="connsiteX24" fmla="*/ 769615 w 799805"/>
              <a:gd name="connsiteY24" fmla="*/ 586474 h 822323"/>
              <a:gd name="connsiteX25" fmla="*/ 746479 w 799805"/>
              <a:gd name="connsiteY25" fmla="*/ 629318 h 822323"/>
              <a:gd name="connsiteX26" fmla="*/ 744333 w 799805"/>
              <a:gd name="connsiteY26" fmla="*/ 626933 h 822323"/>
              <a:gd name="connsiteX27" fmla="*/ 538147 w 799805"/>
              <a:gd name="connsiteY27" fmla="*/ 528487 h 822323"/>
              <a:gd name="connsiteX28" fmla="*/ 551291 w 799805"/>
              <a:gd name="connsiteY28" fmla="*/ 505412 h 822323"/>
              <a:gd name="connsiteX29" fmla="*/ 563267 w 799805"/>
              <a:gd name="connsiteY29" fmla="*/ 435192 h 822323"/>
              <a:gd name="connsiteX30" fmla="*/ 470188 w 799805"/>
              <a:gd name="connsiteY30" fmla="*/ 268970 h 822323"/>
              <a:gd name="connsiteX31" fmla="*/ 420393 w 799805"/>
              <a:gd name="connsiteY31" fmla="*/ 257070 h 822323"/>
              <a:gd name="connsiteX32" fmla="*/ 372978 w 799805"/>
              <a:gd name="connsiteY32" fmla="*/ 244024 h 822323"/>
              <a:gd name="connsiteX33" fmla="*/ 291876 w 799805"/>
              <a:gd name="connsiteY33" fmla="*/ 154981 h 822323"/>
              <a:gd name="connsiteX34" fmla="*/ 281664 w 799805"/>
              <a:gd name="connsiteY34" fmla="*/ 99452 h 822323"/>
              <a:gd name="connsiteX35" fmla="*/ 275636 w 799805"/>
              <a:gd name="connsiteY35" fmla="*/ 0 h 822323"/>
              <a:gd name="connsiteX0" fmla="*/ 4863 w 799805"/>
              <a:gd name="connsiteY0" fmla="*/ 390526 h 822323"/>
              <a:gd name="connsiteX1" fmla="*/ 101303 w 799805"/>
              <a:gd name="connsiteY1" fmla="*/ 454820 h 822323"/>
              <a:gd name="connsiteX2" fmla="*/ 141822 w 799805"/>
              <a:gd name="connsiteY2" fmla="*/ 525365 h 822323"/>
              <a:gd name="connsiteX3" fmla="*/ 141790 w 799805"/>
              <a:gd name="connsiteY3" fmla="*/ 547127 h 822323"/>
              <a:gd name="connsiteX4" fmla="*/ 166213 w 799805"/>
              <a:gd name="connsiteY4" fmla="*/ 581597 h 822323"/>
              <a:gd name="connsiteX5" fmla="*/ 203067 w 799805"/>
              <a:gd name="connsiteY5" fmla="*/ 617947 h 822323"/>
              <a:gd name="connsiteX6" fmla="*/ 250126 w 799805"/>
              <a:gd name="connsiteY6" fmla="*/ 639512 h 822323"/>
              <a:gd name="connsiteX7" fmla="*/ 288681 w 799805"/>
              <a:gd name="connsiteY7" fmla="*/ 667974 h 822323"/>
              <a:gd name="connsiteX8" fmla="*/ 309612 w 799805"/>
              <a:gd name="connsiteY8" fmla="*/ 691239 h 822323"/>
              <a:gd name="connsiteX9" fmla="*/ 538213 w 799805"/>
              <a:gd name="connsiteY9" fmla="*/ 800387 h 822323"/>
              <a:gd name="connsiteX10" fmla="*/ 493055 w 799805"/>
              <a:gd name="connsiteY10" fmla="*/ 814478 h 822323"/>
              <a:gd name="connsiteX11" fmla="*/ 415630 w 799805"/>
              <a:gd name="connsiteY11" fmla="*/ 822323 h 822323"/>
              <a:gd name="connsiteX12" fmla="*/ 119183 w 799805"/>
              <a:gd name="connsiteY12" fmla="*/ 681797 h 822323"/>
              <a:gd name="connsiteX13" fmla="*/ 75115 w 799805"/>
              <a:gd name="connsiteY13" fmla="*/ 608789 h 822323"/>
              <a:gd name="connsiteX14" fmla="*/ 63205 w 799805"/>
              <a:gd name="connsiteY14" fmla="*/ 509588 h 822323"/>
              <a:gd name="connsiteX15" fmla="*/ 13030 w 799805"/>
              <a:gd name="connsiteY15" fmla="*/ 399882 h 822323"/>
              <a:gd name="connsiteX16" fmla="*/ 0 w 799805"/>
              <a:gd name="connsiteY16" fmla="*/ 396069 h 822323"/>
              <a:gd name="connsiteX17" fmla="*/ 4863 w 799805"/>
              <a:gd name="connsiteY17" fmla="*/ 390526 h 822323"/>
              <a:gd name="connsiteX18" fmla="*/ 275636 w 799805"/>
              <a:gd name="connsiteY18" fmla="*/ 0 h 822323"/>
              <a:gd name="connsiteX19" fmla="*/ 489448 w 799805"/>
              <a:gd name="connsiteY19" fmla="*/ 0 h 822323"/>
              <a:gd name="connsiteX20" fmla="*/ 489448 w 799805"/>
              <a:gd name="connsiteY20" fmla="*/ 57483 h 822323"/>
              <a:gd name="connsiteX21" fmla="*/ 493055 w 799805"/>
              <a:gd name="connsiteY21" fmla="*/ 57848 h 822323"/>
              <a:gd name="connsiteX22" fmla="*/ 799805 w 799805"/>
              <a:gd name="connsiteY22" fmla="*/ 436163 h 822323"/>
              <a:gd name="connsiteX23" fmla="*/ 769615 w 799805"/>
              <a:gd name="connsiteY23" fmla="*/ 586474 h 822323"/>
              <a:gd name="connsiteX24" fmla="*/ 746479 w 799805"/>
              <a:gd name="connsiteY24" fmla="*/ 629318 h 822323"/>
              <a:gd name="connsiteX25" fmla="*/ 744333 w 799805"/>
              <a:gd name="connsiteY25" fmla="*/ 626933 h 822323"/>
              <a:gd name="connsiteX26" fmla="*/ 538147 w 799805"/>
              <a:gd name="connsiteY26" fmla="*/ 528487 h 822323"/>
              <a:gd name="connsiteX27" fmla="*/ 551291 w 799805"/>
              <a:gd name="connsiteY27" fmla="*/ 505412 h 822323"/>
              <a:gd name="connsiteX28" fmla="*/ 563267 w 799805"/>
              <a:gd name="connsiteY28" fmla="*/ 435192 h 822323"/>
              <a:gd name="connsiteX29" fmla="*/ 470188 w 799805"/>
              <a:gd name="connsiteY29" fmla="*/ 268970 h 822323"/>
              <a:gd name="connsiteX30" fmla="*/ 420393 w 799805"/>
              <a:gd name="connsiteY30" fmla="*/ 257070 h 822323"/>
              <a:gd name="connsiteX31" fmla="*/ 372978 w 799805"/>
              <a:gd name="connsiteY31" fmla="*/ 244024 h 822323"/>
              <a:gd name="connsiteX32" fmla="*/ 291876 w 799805"/>
              <a:gd name="connsiteY32" fmla="*/ 154981 h 822323"/>
              <a:gd name="connsiteX33" fmla="*/ 281664 w 799805"/>
              <a:gd name="connsiteY33" fmla="*/ 99452 h 822323"/>
              <a:gd name="connsiteX34" fmla="*/ 275636 w 799805"/>
              <a:gd name="connsiteY34" fmla="*/ 0 h 822323"/>
              <a:gd name="connsiteX0" fmla="*/ 4863 w 799805"/>
              <a:gd name="connsiteY0" fmla="*/ 390526 h 822323"/>
              <a:gd name="connsiteX1" fmla="*/ 101303 w 799805"/>
              <a:gd name="connsiteY1" fmla="*/ 454820 h 822323"/>
              <a:gd name="connsiteX2" fmla="*/ 141790 w 799805"/>
              <a:gd name="connsiteY2" fmla="*/ 547127 h 822323"/>
              <a:gd name="connsiteX3" fmla="*/ 166213 w 799805"/>
              <a:gd name="connsiteY3" fmla="*/ 581597 h 822323"/>
              <a:gd name="connsiteX4" fmla="*/ 203067 w 799805"/>
              <a:gd name="connsiteY4" fmla="*/ 617947 h 822323"/>
              <a:gd name="connsiteX5" fmla="*/ 250126 w 799805"/>
              <a:gd name="connsiteY5" fmla="*/ 639512 h 822323"/>
              <a:gd name="connsiteX6" fmla="*/ 288681 w 799805"/>
              <a:gd name="connsiteY6" fmla="*/ 667974 h 822323"/>
              <a:gd name="connsiteX7" fmla="*/ 309612 w 799805"/>
              <a:gd name="connsiteY7" fmla="*/ 691239 h 822323"/>
              <a:gd name="connsiteX8" fmla="*/ 538213 w 799805"/>
              <a:gd name="connsiteY8" fmla="*/ 800387 h 822323"/>
              <a:gd name="connsiteX9" fmla="*/ 493055 w 799805"/>
              <a:gd name="connsiteY9" fmla="*/ 814478 h 822323"/>
              <a:gd name="connsiteX10" fmla="*/ 415630 w 799805"/>
              <a:gd name="connsiteY10" fmla="*/ 822323 h 822323"/>
              <a:gd name="connsiteX11" fmla="*/ 119183 w 799805"/>
              <a:gd name="connsiteY11" fmla="*/ 681797 h 822323"/>
              <a:gd name="connsiteX12" fmla="*/ 75115 w 799805"/>
              <a:gd name="connsiteY12" fmla="*/ 608789 h 822323"/>
              <a:gd name="connsiteX13" fmla="*/ 63205 w 799805"/>
              <a:gd name="connsiteY13" fmla="*/ 509588 h 822323"/>
              <a:gd name="connsiteX14" fmla="*/ 13030 w 799805"/>
              <a:gd name="connsiteY14" fmla="*/ 399882 h 822323"/>
              <a:gd name="connsiteX15" fmla="*/ 0 w 799805"/>
              <a:gd name="connsiteY15" fmla="*/ 396069 h 822323"/>
              <a:gd name="connsiteX16" fmla="*/ 4863 w 799805"/>
              <a:gd name="connsiteY16" fmla="*/ 390526 h 822323"/>
              <a:gd name="connsiteX17" fmla="*/ 275636 w 799805"/>
              <a:gd name="connsiteY17" fmla="*/ 0 h 822323"/>
              <a:gd name="connsiteX18" fmla="*/ 489448 w 799805"/>
              <a:gd name="connsiteY18" fmla="*/ 0 h 822323"/>
              <a:gd name="connsiteX19" fmla="*/ 489448 w 799805"/>
              <a:gd name="connsiteY19" fmla="*/ 57483 h 822323"/>
              <a:gd name="connsiteX20" fmla="*/ 493055 w 799805"/>
              <a:gd name="connsiteY20" fmla="*/ 57848 h 822323"/>
              <a:gd name="connsiteX21" fmla="*/ 799805 w 799805"/>
              <a:gd name="connsiteY21" fmla="*/ 436163 h 822323"/>
              <a:gd name="connsiteX22" fmla="*/ 769615 w 799805"/>
              <a:gd name="connsiteY22" fmla="*/ 586474 h 822323"/>
              <a:gd name="connsiteX23" fmla="*/ 746479 w 799805"/>
              <a:gd name="connsiteY23" fmla="*/ 629318 h 822323"/>
              <a:gd name="connsiteX24" fmla="*/ 744333 w 799805"/>
              <a:gd name="connsiteY24" fmla="*/ 626933 h 822323"/>
              <a:gd name="connsiteX25" fmla="*/ 538147 w 799805"/>
              <a:gd name="connsiteY25" fmla="*/ 528487 h 822323"/>
              <a:gd name="connsiteX26" fmla="*/ 551291 w 799805"/>
              <a:gd name="connsiteY26" fmla="*/ 505412 h 822323"/>
              <a:gd name="connsiteX27" fmla="*/ 563267 w 799805"/>
              <a:gd name="connsiteY27" fmla="*/ 435192 h 822323"/>
              <a:gd name="connsiteX28" fmla="*/ 470188 w 799805"/>
              <a:gd name="connsiteY28" fmla="*/ 268970 h 822323"/>
              <a:gd name="connsiteX29" fmla="*/ 420393 w 799805"/>
              <a:gd name="connsiteY29" fmla="*/ 257070 h 822323"/>
              <a:gd name="connsiteX30" fmla="*/ 372978 w 799805"/>
              <a:gd name="connsiteY30" fmla="*/ 244024 h 822323"/>
              <a:gd name="connsiteX31" fmla="*/ 291876 w 799805"/>
              <a:gd name="connsiteY31" fmla="*/ 154981 h 822323"/>
              <a:gd name="connsiteX32" fmla="*/ 281664 w 799805"/>
              <a:gd name="connsiteY32" fmla="*/ 99452 h 822323"/>
              <a:gd name="connsiteX33" fmla="*/ 275636 w 799805"/>
              <a:gd name="connsiteY33" fmla="*/ 0 h 822323"/>
              <a:gd name="connsiteX0" fmla="*/ 4863 w 799805"/>
              <a:gd name="connsiteY0" fmla="*/ 390526 h 822323"/>
              <a:gd name="connsiteX1" fmla="*/ 101303 w 799805"/>
              <a:gd name="connsiteY1" fmla="*/ 454820 h 822323"/>
              <a:gd name="connsiteX2" fmla="*/ 141790 w 799805"/>
              <a:gd name="connsiteY2" fmla="*/ 547127 h 822323"/>
              <a:gd name="connsiteX3" fmla="*/ 166213 w 799805"/>
              <a:gd name="connsiteY3" fmla="*/ 581597 h 822323"/>
              <a:gd name="connsiteX4" fmla="*/ 203067 w 799805"/>
              <a:gd name="connsiteY4" fmla="*/ 617947 h 822323"/>
              <a:gd name="connsiteX5" fmla="*/ 250126 w 799805"/>
              <a:gd name="connsiteY5" fmla="*/ 639512 h 822323"/>
              <a:gd name="connsiteX6" fmla="*/ 288681 w 799805"/>
              <a:gd name="connsiteY6" fmla="*/ 667974 h 822323"/>
              <a:gd name="connsiteX7" fmla="*/ 309612 w 799805"/>
              <a:gd name="connsiteY7" fmla="*/ 691239 h 822323"/>
              <a:gd name="connsiteX8" fmla="*/ 538213 w 799805"/>
              <a:gd name="connsiteY8" fmla="*/ 800387 h 822323"/>
              <a:gd name="connsiteX9" fmla="*/ 493055 w 799805"/>
              <a:gd name="connsiteY9" fmla="*/ 814478 h 822323"/>
              <a:gd name="connsiteX10" fmla="*/ 415630 w 799805"/>
              <a:gd name="connsiteY10" fmla="*/ 822323 h 822323"/>
              <a:gd name="connsiteX11" fmla="*/ 119183 w 799805"/>
              <a:gd name="connsiteY11" fmla="*/ 681797 h 822323"/>
              <a:gd name="connsiteX12" fmla="*/ 84640 w 799805"/>
              <a:gd name="connsiteY12" fmla="*/ 608789 h 822323"/>
              <a:gd name="connsiteX13" fmla="*/ 63205 w 799805"/>
              <a:gd name="connsiteY13" fmla="*/ 509588 h 822323"/>
              <a:gd name="connsiteX14" fmla="*/ 13030 w 799805"/>
              <a:gd name="connsiteY14" fmla="*/ 399882 h 822323"/>
              <a:gd name="connsiteX15" fmla="*/ 0 w 799805"/>
              <a:gd name="connsiteY15" fmla="*/ 396069 h 822323"/>
              <a:gd name="connsiteX16" fmla="*/ 4863 w 799805"/>
              <a:gd name="connsiteY16" fmla="*/ 390526 h 822323"/>
              <a:gd name="connsiteX17" fmla="*/ 275636 w 799805"/>
              <a:gd name="connsiteY17" fmla="*/ 0 h 822323"/>
              <a:gd name="connsiteX18" fmla="*/ 489448 w 799805"/>
              <a:gd name="connsiteY18" fmla="*/ 0 h 822323"/>
              <a:gd name="connsiteX19" fmla="*/ 489448 w 799805"/>
              <a:gd name="connsiteY19" fmla="*/ 57483 h 822323"/>
              <a:gd name="connsiteX20" fmla="*/ 493055 w 799805"/>
              <a:gd name="connsiteY20" fmla="*/ 57848 h 822323"/>
              <a:gd name="connsiteX21" fmla="*/ 799805 w 799805"/>
              <a:gd name="connsiteY21" fmla="*/ 436163 h 822323"/>
              <a:gd name="connsiteX22" fmla="*/ 769615 w 799805"/>
              <a:gd name="connsiteY22" fmla="*/ 586474 h 822323"/>
              <a:gd name="connsiteX23" fmla="*/ 746479 w 799805"/>
              <a:gd name="connsiteY23" fmla="*/ 629318 h 822323"/>
              <a:gd name="connsiteX24" fmla="*/ 744333 w 799805"/>
              <a:gd name="connsiteY24" fmla="*/ 626933 h 822323"/>
              <a:gd name="connsiteX25" fmla="*/ 538147 w 799805"/>
              <a:gd name="connsiteY25" fmla="*/ 528487 h 822323"/>
              <a:gd name="connsiteX26" fmla="*/ 551291 w 799805"/>
              <a:gd name="connsiteY26" fmla="*/ 505412 h 822323"/>
              <a:gd name="connsiteX27" fmla="*/ 563267 w 799805"/>
              <a:gd name="connsiteY27" fmla="*/ 435192 h 822323"/>
              <a:gd name="connsiteX28" fmla="*/ 470188 w 799805"/>
              <a:gd name="connsiteY28" fmla="*/ 268970 h 822323"/>
              <a:gd name="connsiteX29" fmla="*/ 420393 w 799805"/>
              <a:gd name="connsiteY29" fmla="*/ 257070 h 822323"/>
              <a:gd name="connsiteX30" fmla="*/ 372978 w 799805"/>
              <a:gd name="connsiteY30" fmla="*/ 244024 h 822323"/>
              <a:gd name="connsiteX31" fmla="*/ 291876 w 799805"/>
              <a:gd name="connsiteY31" fmla="*/ 154981 h 822323"/>
              <a:gd name="connsiteX32" fmla="*/ 281664 w 799805"/>
              <a:gd name="connsiteY32" fmla="*/ 99452 h 822323"/>
              <a:gd name="connsiteX33" fmla="*/ 275636 w 799805"/>
              <a:gd name="connsiteY33" fmla="*/ 0 h 822323"/>
              <a:gd name="connsiteX0" fmla="*/ 4863 w 799805"/>
              <a:gd name="connsiteY0" fmla="*/ 390526 h 822323"/>
              <a:gd name="connsiteX1" fmla="*/ 101303 w 799805"/>
              <a:gd name="connsiteY1" fmla="*/ 454820 h 822323"/>
              <a:gd name="connsiteX2" fmla="*/ 141790 w 799805"/>
              <a:gd name="connsiteY2" fmla="*/ 547127 h 822323"/>
              <a:gd name="connsiteX3" fmla="*/ 166213 w 799805"/>
              <a:gd name="connsiteY3" fmla="*/ 581597 h 822323"/>
              <a:gd name="connsiteX4" fmla="*/ 203067 w 799805"/>
              <a:gd name="connsiteY4" fmla="*/ 617947 h 822323"/>
              <a:gd name="connsiteX5" fmla="*/ 250126 w 799805"/>
              <a:gd name="connsiteY5" fmla="*/ 639512 h 822323"/>
              <a:gd name="connsiteX6" fmla="*/ 288681 w 799805"/>
              <a:gd name="connsiteY6" fmla="*/ 667974 h 822323"/>
              <a:gd name="connsiteX7" fmla="*/ 309612 w 799805"/>
              <a:gd name="connsiteY7" fmla="*/ 691239 h 822323"/>
              <a:gd name="connsiteX8" fmla="*/ 538213 w 799805"/>
              <a:gd name="connsiteY8" fmla="*/ 800387 h 822323"/>
              <a:gd name="connsiteX9" fmla="*/ 493055 w 799805"/>
              <a:gd name="connsiteY9" fmla="*/ 814478 h 822323"/>
              <a:gd name="connsiteX10" fmla="*/ 415630 w 799805"/>
              <a:gd name="connsiteY10" fmla="*/ 822323 h 822323"/>
              <a:gd name="connsiteX11" fmla="*/ 119183 w 799805"/>
              <a:gd name="connsiteY11" fmla="*/ 681797 h 822323"/>
              <a:gd name="connsiteX12" fmla="*/ 84640 w 799805"/>
              <a:gd name="connsiteY12" fmla="*/ 608789 h 822323"/>
              <a:gd name="connsiteX13" fmla="*/ 60824 w 799805"/>
              <a:gd name="connsiteY13" fmla="*/ 473870 h 822323"/>
              <a:gd name="connsiteX14" fmla="*/ 13030 w 799805"/>
              <a:gd name="connsiteY14" fmla="*/ 399882 h 822323"/>
              <a:gd name="connsiteX15" fmla="*/ 0 w 799805"/>
              <a:gd name="connsiteY15" fmla="*/ 396069 h 822323"/>
              <a:gd name="connsiteX16" fmla="*/ 4863 w 799805"/>
              <a:gd name="connsiteY16" fmla="*/ 390526 h 822323"/>
              <a:gd name="connsiteX17" fmla="*/ 275636 w 799805"/>
              <a:gd name="connsiteY17" fmla="*/ 0 h 822323"/>
              <a:gd name="connsiteX18" fmla="*/ 489448 w 799805"/>
              <a:gd name="connsiteY18" fmla="*/ 0 h 822323"/>
              <a:gd name="connsiteX19" fmla="*/ 489448 w 799805"/>
              <a:gd name="connsiteY19" fmla="*/ 57483 h 822323"/>
              <a:gd name="connsiteX20" fmla="*/ 493055 w 799805"/>
              <a:gd name="connsiteY20" fmla="*/ 57848 h 822323"/>
              <a:gd name="connsiteX21" fmla="*/ 799805 w 799805"/>
              <a:gd name="connsiteY21" fmla="*/ 436163 h 822323"/>
              <a:gd name="connsiteX22" fmla="*/ 769615 w 799805"/>
              <a:gd name="connsiteY22" fmla="*/ 586474 h 822323"/>
              <a:gd name="connsiteX23" fmla="*/ 746479 w 799805"/>
              <a:gd name="connsiteY23" fmla="*/ 629318 h 822323"/>
              <a:gd name="connsiteX24" fmla="*/ 744333 w 799805"/>
              <a:gd name="connsiteY24" fmla="*/ 626933 h 822323"/>
              <a:gd name="connsiteX25" fmla="*/ 538147 w 799805"/>
              <a:gd name="connsiteY25" fmla="*/ 528487 h 822323"/>
              <a:gd name="connsiteX26" fmla="*/ 551291 w 799805"/>
              <a:gd name="connsiteY26" fmla="*/ 505412 h 822323"/>
              <a:gd name="connsiteX27" fmla="*/ 563267 w 799805"/>
              <a:gd name="connsiteY27" fmla="*/ 435192 h 822323"/>
              <a:gd name="connsiteX28" fmla="*/ 470188 w 799805"/>
              <a:gd name="connsiteY28" fmla="*/ 268970 h 822323"/>
              <a:gd name="connsiteX29" fmla="*/ 420393 w 799805"/>
              <a:gd name="connsiteY29" fmla="*/ 257070 h 822323"/>
              <a:gd name="connsiteX30" fmla="*/ 372978 w 799805"/>
              <a:gd name="connsiteY30" fmla="*/ 244024 h 822323"/>
              <a:gd name="connsiteX31" fmla="*/ 291876 w 799805"/>
              <a:gd name="connsiteY31" fmla="*/ 154981 h 822323"/>
              <a:gd name="connsiteX32" fmla="*/ 281664 w 799805"/>
              <a:gd name="connsiteY32" fmla="*/ 99452 h 822323"/>
              <a:gd name="connsiteX33" fmla="*/ 275636 w 799805"/>
              <a:gd name="connsiteY33" fmla="*/ 0 h 8223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Lst>
            <a:rect l="l" t="t" r="r" b="b"/>
            <a:pathLst>
              <a:path w="799805" h="822323">
                <a:moveTo>
                  <a:pt x="4863" y="390526"/>
                </a:moveTo>
                <a:cubicBezTo>
                  <a:pt x="24707" y="382985"/>
                  <a:pt x="78482" y="428720"/>
                  <a:pt x="101303" y="454820"/>
                </a:cubicBezTo>
                <a:cubicBezTo>
                  <a:pt x="124124" y="480920"/>
                  <a:pt x="130972" y="525998"/>
                  <a:pt x="141790" y="547127"/>
                </a:cubicBezTo>
                <a:lnTo>
                  <a:pt x="166213" y="581597"/>
                </a:lnTo>
                <a:cubicBezTo>
                  <a:pt x="175823" y="595258"/>
                  <a:pt x="188185" y="607675"/>
                  <a:pt x="203067" y="617947"/>
                </a:cubicBezTo>
                <a:cubicBezTo>
                  <a:pt x="217950" y="628218"/>
                  <a:pt x="233945" y="635371"/>
                  <a:pt x="250126" y="639512"/>
                </a:cubicBezTo>
                <a:lnTo>
                  <a:pt x="288681" y="667974"/>
                </a:lnTo>
                <a:cubicBezTo>
                  <a:pt x="292170" y="677840"/>
                  <a:pt x="299423" y="686374"/>
                  <a:pt x="309612" y="691239"/>
                </a:cubicBezTo>
                <a:lnTo>
                  <a:pt x="538213" y="800387"/>
                </a:lnTo>
                <a:lnTo>
                  <a:pt x="493055" y="814478"/>
                </a:lnTo>
                <a:cubicBezTo>
                  <a:pt x="468046" y="819622"/>
                  <a:pt x="442152" y="822323"/>
                  <a:pt x="415630" y="822323"/>
                </a:cubicBezTo>
                <a:cubicBezTo>
                  <a:pt x="296283" y="822323"/>
                  <a:pt x="189646" y="767619"/>
                  <a:pt x="119183" y="681797"/>
                </a:cubicBezTo>
                <a:lnTo>
                  <a:pt x="84640" y="608789"/>
                </a:lnTo>
                <a:cubicBezTo>
                  <a:pt x="77495" y="575722"/>
                  <a:pt x="72759" y="508688"/>
                  <a:pt x="60824" y="473870"/>
                </a:cubicBezTo>
                <a:cubicBezTo>
                  <a:pt x="48889" y="439052"/>
                  <a:pt x="42516" y="417956"/>
                  <a:pt x="13030" y="399882"/>
                </a:cubicBezTo>
                <a:lnTo>
                  <a:pt x="0" y="396069"/>
                </a:lnTo>
                <a:lnTo>
                  <a:pt x="4863" y="390526"/>
                </a:lnTo>
                <a:close/>
                <a:moveTo>
                  <a:pt x="275636" y="0"/>
                </a:moveTo>
                <a:lnTo>
                  <a:pt x="489448" y="0"/>
                </a:lnTo>
                <a:lnTo>
                  <a:pt x="489448" y="57483"/>
                </a:lnTo>
                <a:lnTo>
                  <a:pt x="493055" y="57848"/>
                </a:lnTo>
                <a:cubicBezTo>
                  <a:pt x="668117" y="93857"/>
                  <a:pt x="799805" y="249552"/>
                  <a:pt x="799805" y="436163"/>
                </a:cubicBezTo>
                <a:cubicBezTo>
                  <a:pt x="799805" y="489481"/>
                  <a:pt x="789055" y="540274"/>
                  <a:pt x="769615" y="586474"/>
                </a:cubicBezTo>
                <a:lnTo>
                  <a:pt x="746479" y="629318"/>
                </a:lnTo>
                <a:lnTo>
                  <a:pt x="744333" y="626933"/>
                </a:lnTo>
                <a:lnTo>
                  <a:pt x="538147" y="528487"/>
                </a:lnTo>
                <a:lnTo>
                  <a:pt x="551291" y="505412"/>
                </a:lnTo>
                <a:cubicBezTo>
                  <a:pt x="559003" y="483829"/>
                  <a:pt x="563267" y="460100"/>
                  <a:pt x="563267" y="435192"/>
                </a:cubicBezTo>
                <a:cubicBezTo>
                  <a:pt x="563267" y="360468"/>
                  <a:pt x="524887" y="296356"/>
                  <a:pt x="470188" y="268970"/>
                </a:cubicBezTo>
                <a:lnTo>
                  <a:pt x="420393" y="257070"/>
                </a:lnTo>
                <a:lnTo>
                  <a:pt x="372978" y="244024"/>
                </a:lnTo>
                <a:cubicBezTo>
                  <a:pt x="336513" y="227090"/>
                  <a:pt x="307299" y="195017"/>
                  <a:pt x="291876" y="154981"/>
                </a:cubicBezTo>
                <a:lnTo>
                  <a:pt x="281664" y="99452"/>
                </a:lnTo>
                <a:lnTo>
                  <a:pt x="275636" y="0"/>
                </a:lnTo>
                <a:close/>
              </a:path>
            </a:pathLst>
          </a:custGeom>
          <a:grp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en-US"/>
          </a:p>
        </xdr:txBody>
      </xdr:sp>
      <xdr:sp macro="" textlink="">
        <xdr:nvSpPr>
          <xdr:cNvPr id="422" name="Полилиния 29">
            <a:extLst>
              <a:ext uri="{FF2B5EF4-FFF2-40B4-BE49-F238E27FC236}">
                <a16:creationId xmlns:a16="http://schemas.microsoft.com/office/drawing/2014/main" id="{52F21B86-1572-39BA-A8E4-464333550E0F}"/>
              </a:ext>
            </a:extLst>
          </xdr:cNvPr>
          <xdr:cNvSpPr/>
        </xdr:nvSpPr>
        <xdr:spPr bwMode="auto">
          <a:xfrm flipH="1">
            <a:off x="5290642" y="652460"/>
            <a:ext cx="810205" cy="1013180"/>
          </a:xfrm>
          <a:custGeom>
            <a:avLst/>
            <a:gdLst>
              <a:gd name="connsiteX0" fmla="*/ 171535 w 810205"/>
              <a:gd name="connsiteY0" fmla="*/ 207172 h 1013180"/>
              <a:gd name="connsiteX1" fmla="*/ 700173 w 810205"/>
              <a:gd name="connsiteY1" fmla="*/ 514353 h 1013180"/>
              <a:gd name="connsiteX2" fmla="*/ 645404 w 810205"/>
              <a:gd name="connsiteY2" fmla="*/ 689945 h 1013180"/>
              <a:gd name="connsiteX3" fmla="*/ 550243 w 810205"/>
              <a:gd name="connsiteY3" fmla="*/ 635750 h 1013180"/>
              <a:gd name="connsiteX4" fmla="*/ 541515 w 810205"/>
              <a:gd name="connsiteY4" fmla="*/ 678979 h 1013180"/>
              <a:gd name="connsiteX5" fmla="*/ 464104 w 810205"/>
              <a:gd name="connsiteY5" fmla="*/ 756390 h 1013180"/>
              <a:gd name="connsiteX6" fmla="*/ 446248 w 810205"/>
              <a:gd name="connsiteY6" fmla="*/ 759995 h 1013180"/>
              <a:gd name="connsiteX7" fmla="*/ 550154 w 810205"/>
              <a:gd name="connsiteY7" fmla="*/ 819644 h 1013180"/>
              <a:gd name="connsiteX8" fmla="*/ 210334 w 810205"/>
              <a:gd name="connsiteY8" fmla="*/ 819644 h 1013180"/>
              <a:gd name="connsiteX9" fmla="*/ 139500 w 810205"/>
              <a:gd name="connsiteY9" fmla="*/ 583902 h 1013180"/>
              <a:gd name="connsiteX10" fmla="*/ 269302 w 810205"/>
              <a:gd name="connsiteY10" fmla="*/ 658417 h 1013180"/>
              <a:gd name="connsiteX11" fmla="*/ 262022 w 810205"/>
              <a:gd name="connsiteY11" fmla="*/ 622359 h 1013180"/>
              <a:gd name="connsiteX12" fmla="*/ 304627 w 810205"/>
              <a:gd name="connsiteY12" fmla="*/ 519502 h 1013180"/>
              <a:gd name="connsiteX13" fmla="*/ 323628 w 810205"/>
              <a:gd name="connsiteY13" fmla="*/ 506692 h 1013180"/>
              <a:gd name="connsiteX14" fmla="*/ 114385 w 810205"/>
              <a:gd name="connsiteY14" fmla="*/ 387527 h 1013180"/>
              <a:gd name="connsiteX15" fmla="*/ 596002 w 810205"/>
              <a:gd name="connsiteY15" fmla="*/ 85728 h 1013180"/>
              <a:gd name="connsiteX16" fmla="*/ 666836 w 810205"/>
              <a:gd name="connsiteY16" fmla="*/ 321470 h 1013180"/>
              <a:gd name="connsiteX17" fmla="*/ 256182 w 810205"/>
              <a:gd name="connsiteY17" fmla="*/ 85728 h 1013180"/>
              <a:gd name="connsiteX18" fmla="*/ 635245 w 810205"/>
              <a:gd name="connsiteY18" fmla="*/ 0 h 1013180"/>
              <a:gd name="connsiteX19" fmla="*/ 348158 w 810205"/>
              <a:gd name="connsiteY19" fmla="*/ 0 h 1013180"/>
              <a:gd name="connsiteX20" fmla="*/ 348158 w 810205"/>
              <a:gd name="connsiteY20" fmla="*/ 1 h 1013180"/>
              <a:gd name="connsiteX21" fmla="*/ 174960 w 810205"/>
              <a:gd name="connsiteY21" fmla="*/ 1 h 1013180"/>
              <a:gd name="connsiteX22" fmla="*/ 121340 w 810205"/>
              <a:gd name="connsiteY22" fmla="*/ 35543 h 1013180"/>
              <a:gd name="connsiteX23" fmla="*/ 12389 w 810205"/>
              <a:gd name="connsiteY23" fmla="*/ 397314 h 1013180"/>
              <a:gd name="connsiteX24" fmla="*/ 3097 w 810205"/>
              <a:gd name="connsiteY24" fmla="*/ 493302 h 1013180"/>
              <a:gd name="connsiteX25" fmla="*/ 5385 w 810205"/>
              <a:gd name="connsiteY25" fmla="*/ 499826 h 1013180"/>
              <a:gd name="connsiteX26" fmla="*/ 4762 w 810205"/>
              <a:gd name="connsiteY26" fmla="*/ 500028 h 1013180"/>
              <a:gd name="connsiteX27" fmla="*/ 149024 w 810205"/>
              <a:gd name="connsiteY27" fmla="*/ 950004 h 1013180"/>
              <a:gd name="connsiteX28" fmla="*/ 244335 w 810205"/>
              <a:gd name="connsiteY28" fmla="*/ 1013180 h 1013180"/>
              <a:gd name="connsiteX29" fmla="*/ 462047 w 810205"/>
              <a:gd name="connsiteY29" fmla="*/ 1013180 h 1013180"/>
              <a:gd name="connsiteX30" fmla="*/ 462047 w 810205"/>
              <a:gd name="connsiteY30" fmla="*/ 1013179 h 1013180"/>
              <a:gd name="connsiteX31" fmla="*/ 565870 w 810205"/>
              <a:gd name="connsiteY31" fmla="*/ 1013179 h 1013180"/>
              <a:gd name="connsiteX32" fmla="*/ 661181 w 810205"/>
              <a:gd name="connsiteY32" fmla="*/ 950003 h 1013180"/>
              <a:gd name="connsiteX33" fmla="*/ 805443 w 810205"/>
              <a:gd name="connsiteY33" fmla="*/ 500027 h 1013180"/>
              <a:gd name="connsiteX34" fmla="*/ 804820 w 810205"/>
              <a:gd name="connsiteY34" fmla="*/ 499825 h 1013180"/>
              <a:gd name="connsiteX35" fmla="*/ 807108 w 810205"/>
              <a:gd name="connsiteY35" fmla="*/ 493301 h 1013180"/>
              <a:gd name="connsiteX36" fmla="*/ 797816 w 810205"/>
              <a:gd name="connsiteY36" fmla="*/ 397313 h 1013180"/>
              <a:gd name="connsiteX37" fmla="*/ 688865 w 810205"/>
              <a:gd name="connsiteY37" fmla="*/ 35542 h 1013180"/>
              <a:gd name="connsiteX38" fmla="*/ 635245 w 810205"/>
              <a:gd name="connsiteY38" fmla="*/ 0 h 10131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810205" h="1013180">
                <a:moveTo>
                  <a:pt x="171535" y="207172"/>
                </a:moveTo>
                <a:lnTo>
                  <a:pt x="700173" y="514353"/>
                </a:lnTo>
                <a:lnTo>
                  <a:pt x="645404" y="689945"/>
                </a:lnTo>
                <a:lnTo>
                  <a:pt x="550243" y="635750"/>
                </a:lnTo>
                <a:lnTo>
                  <a:pt x="541515" y="678979"/>
                </a:lnTo>
                <a:cubicBezTo>
                  <a:pt x="526793" y="713785"/>
                  <a:pt x="498910" y="741668"/>
                  <a:pt x="464104" y="756390"/>
                </a:cubicBezTo>
                <a:lnTo>
                  <a:pt x="446248" y="759995"/>
                </a:lnTo>
                <a:lnTo>
                  <a:pt x="550154" y="819644"/>
                </a:lnTo>
                <a:lnTo>
                  <a:pt x="210334" y="819644"/>
                </a:lnTo>
                <a:lnTo>
                  <a:pt x="139500" y="583902"/>
                </a:lnTo>
                <a:lnTo>
                  <a:pt x="269302" y="658417"/>
                </a:lnTo>
                <a:lnTo>
                  <a:pt x="262022" y="622359"/>
                </a:lnTo>
                <a:cubicBezTo>
                  <a:pt x="262022" y="582191"/>
                  <a:pt x="278304" y="545826"/>
                  <a:pt x="304627" y="519502"/>
                </a:cubicBezTo>
                <a:lnTo>
                  <a:pt x="323628" y="506692"/>
                </a:lnTo>
                <a:lnTo>
                  <a:pt x="114385" y="387527"/>
                </a:lnTo>
                <a:close/>
                <a:moveTo>
                  <a:pt x="596002" y="85728"/>
                </a:moveTo>
                <a:lnTo>
                  <a:pt x="666836" y="321470"/>
                </a:lnTo>
                <a:lnTo>
                  <a:pt x="256182" y="85728"/>
                </a:lnTo>
                <a:close/>
                <a:moveTo>
                  <a:pt x="635245" y="0"/>
                </a:moveTo>
                <a:lnTo>
                  <a:pt x="348158" y="0"/>
                </a:lnTo>
                <a:lnTo>
                  <a:pt x="348158" y="1"/>
                </a:lnTo>
                <a:lnTo>
                  <a:pt x="174960" y="1"/>
                </a:lnTo>
                <a:cubicBezTo>
                  <a:pt x="150855" y="1"/>
                  <a:pt x="130174" y="14656"/>
                  <a:pt x="121340" y="35543"/>
                </a:cubicBezTo>
                <a:lnTo>
                  <a:pt x="12389" y="397314"/>
                </a:lnTo>
                <a:cubicBezTo>
                  <a:pt x="-1" y="427867"/>
                  <a:pt x="-3098" y="461306"/>
                  <a:pt x="3097" y="493302"/>
                </a:cubicBezTo>
                <a:lnTo>
                  <a:pt x="5385" y="499826"/>
                </a:lnTo>
                <a:lnTo>
                  <a:pt x="4762" y="500028"/>
                </a:lnTo>
                <a:lnTo>
                  <a:pt x="149024" y="950004"/>
                </a:lnTo>
                <a:cubicBezTo>
                  <a:pt x="164727" y="987130"/>
                  <a:pt x="201489" y="1013180"/>
                  <a:pt x="244335" y="1013180"/>
                </a:cubicBezTo>
                <a:lnTo>
                  <a:pt x="462047" y="1013180"/>
                </a:lnTo>
                <a:lnTo>
                  <a:pt x="462047" y="1013179"/>
                </a:lnTo>
                <a:lnTo>
                  <a:pt x="565870" y="1013179"/>
                </a:lnTo>
                <a:cubicBezTo>
                  <a:pt x="608716" y="1013179"/>
                  <a:pt x="645478" y="987129"/>
                  <a:pt x="661181" y="950003"/>
                </a:cubicBezTo>
                <a:lnTo>
                  <a:pt x="805443" y="500027"/>
                </a:lnTo>
                <a:lnTo>
                  <a:pt x="804820" y="499825"/>
                </a:lnTo>
                <a:lnTo>
                  <a:pt x="807108" y="493301"/>
                </a:lnTo>
                <a:cubicBezTo>
                  <a:pt x="813303" y="461305"/>
                  <a:pt x="810206" y="427866"/>
                  <a:pt x="797816" y="397313"/>
                </a:cubicBezTo>
                <a:lnTo>
                  <a:pt x="688865" y="35542"/>
                </a:lnTo>
                <a:cubicBezTo>
                  <a:pt x="680031" y="14655"/>
                  <a:pt x="659350" y="0"/>
                  <a:pt x="635245" y="0"/>
                </a:cubicBezTo>
                <a:close/>
              </a:path>
            </a:pathLst>
          </a:custGeom>
          <a:grp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en-US"/>
          </a:p>
        </xdr:txBody>
      </xdr:sp>
      <xdr:sp macro="" textlink="">
        <xdr:nvSpPr>
          <xdr:cNvPr id="423" name="Овал 422">
            <a:extLst>
              <a:ext uri="{FF2B5EF4-FFF2-40B4-BE49-F238E27FC236}">
                <a16:creationId xmlns:a16="http://schemas.microsoft.com/office/drawing/2014/main" id="{01FF05D2-6C9A-851D-EB50-E3DD4792EC9D}"/>
              </a:ext>
            </a:extLst>
          </xdr:cNvPr>
          <xdr:cNvSpPr/>
        </xdr:nvSpPr>
        <xdr:spPr bwMode="auto">
          <a:xfrm>
            <a:off x="5599688" y="1181144"/>
            <a:ext cx="187350" cy="187350"/>
          </a:xfrm>
          <a:prstGeom prst="ellipse">
            <a:avLst/>
          </a:prstGeom>
          <a:grp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en-US"/>
          </a:p>
        </xdr:txBody>
      </xdr:sp>
      <xdr:sp macro="" textlink="">
        <xdr:nvSpPr>
          <xdr:cNvPr id="424" name="Полилиния 31">
            <a:extLst>
              <a:ext uri="{FF2B5EF4-FFF2-40B4-BE49-F238E27FC236}">
                <a16:creationId xmlns:a16="http://schemas.microsoft.com/office/drawing/2014/main" id="{8C11B8A8-8081-6631-7DBC-6E694306D729}"/>
              </a:ext>
            </a:extLst>
          </xdr:cNvPr>
          <xdr:cNvSpPr/>
        </xdr:nvSpPr>
        <xdr:spPr bwMode="auto">
          <a:xfrm>
            <a:off x="5288261" y="203673"/>
            <a:ext cx="105271" cy="708445"/>
          </a:xfrm>
          <a:custGeom>
            <a:avLst/>
            <a:gdLst>
              <a:gd name="connsiteX0" fmla="*/ 0 w 105271"/>
              <a:gd name="connsiteY0" fmla="*/ 0 h 708445"/>
              <a:gd name="connsiteX1" fmla="*/ 105271 w 105271"/>
              <a:gd name="connsiteY1" fmla="*/ 0 h 708445"/>
              <a:gd name="connsiteX2" fmla="*/ 105271 w 105271"/>
              <a:gd name="connsiteY2" fmla="*/ 400585 h 708445"/>
              <a:gd name="connsiteX3" fmla="*/ 0 w 105271"/>
              <a:gd name="connsiteY3" fmla="*/ 708445 h 708445"/>
            </a:gdLst>
            <a:ahLst/>
            <a:cxnLst>
              <a:cxn ang="0">
                <a:pos x="connsiteX0" y="connsiteY0"/>
              </a:cxn>
              <a:cxn ang="0">
                <a:pos x="connsiteX1" y="connsiteY1"/>
              </a:cxn>
              <a:cxn ang="0">
                <a:pos x="connsiteX2" y="connsiteY2"/>
              </a:cxn>
              <a:cxn ang="0">
                <a:pos x="connsiteX3" y="connsiteY3"/>
              </a:cxn>
            </a:cxnLst>
            <a:rect l="l" t="t" r="r" b="b"/>
            <a:pathLst>
              <a:path w="105271" h="708445">
                <a:moveTo>
                  <a:pt x="0" y="0"/>
                </a:moveTo>
                <a:lnTo>
                  <a:pt x="105271" y="0"/>
                </a:lnTo>
                <a:lnTo>
                  <a:pt x="105271" y="400585"/>
                </a:lnTo>
                <a:lnTo>
                  <a:pt x="0" y="708445"/>
                </a:lnTo>
                <a:close/>
              </a:path>
            </a:pathLst>
          </a:custGeom>
          <a:grp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en-US"/>
          </a:p>
        </xdr:txBody>
      </xdr:sp>
      <xdr:sp macro="" textlink="">
        <xdr:nvSpPr>
          <xdr:cNvPr id="425" name="Полилиния 32">
            <a:extLst>
              <a:ext uri="{FF2B5EF4-FFF2-40B4-BE49-F238E27FC236}">
                <a16:creationId xmlns:a16="http://schemas.microsoft.com/office/drawing/2014/main" id="{F369562C-52D4-2C92-90C2-1DD199E4B7B2}"/>
              </a:ext>
            </a:extLst>
          </xdr:cNvPr>
          <xdr:cNvSpPr/>
        </xdr:nvSpPr>
        <xdr:spPr bwMode="auto">
          <a:xfrm flipH="1">
            <a:off x="5995576" y="203672"/>
            <a:ext cx="105271" cy="708445"/>
          </a:xfrm>
          <a:custGeom>
            <a:avLst/>
            <a:gdLst>
              <a:gd name="connsiteX0" fmla="*/ 0 w 105271"/>
              <a:gd name="connsiteY0" fmla="*/ 0 h 708445"/>
              <a:gd name="connsiteX1" fmla="*/ 105271 w 105271"/>
              <a:gd name="connsiteY1" fmla="*/ 0 h 708445"/>
              <a:gd name="connsiteX2" fmla="*/ 105271 w 105271"/>
              <a:gd name="connsiteY2" fmla="*/ 400585 h 708445"/>
              <a:gd name="connsiteX3" fmla="*/ 0 w 105271"/>
              <a:gd name="connsiteY3" fmla="*/ 708445 h 708445"/>
            </a:gdLst>
            <a:ahLst/>
            <a:cxnLst>
              <a:cxn ang="0">
                <a:pos x="connsiteX0" y="connsiteY0"/>
              </a:cxn>
              <a:cxn ang="0">
                <a:pos x="connsiteX1" y="connsiteY1"/>
              </a:cxn>
              <a:cxn ang="0">
                <a:pos x="connsiteX2" y="connsiteY2"/>
              </a:cxn>
              <a:cxn ang="0">
                <a:pos x="connsiteX3" y="connsiteY3"/>
              </a:cxn>
            </a:cxnLst>
            <a:rect l="l" t="t" r="r" b="b"/>
            <a:pathLst>
              <a:path w="105271" h="708445">
                <a:moveTo>
                  <a:pt x="0" y="0"/>
                </a:moveTo>
                <a:lnTo>
                  <a:pt x="105271" y="0"/>
                </a:lnTo>
                <a:lnTo>
                  <a:pt x="105271" y="400585"/>
                </a:lnTo>
                <a:lnTo>
                  <a:pt x="0" y="708445"/>
                </a:lnTo>
                <a:close/>
              </a:path>
            </a:pathLst>
          </a:custGeom>
          <a:grp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en-US"/>
          </a:p>
        </xdr:txBody>
      </xdr:sp>
      <xdr:sp macro="" textlink="">
        <xdr:nvSpPr>
          <xdr:cNvPr id="426" name="Полилиния 33">
            <a:extLst>
              <a:ext uri="{FF2B5EF4-FFF2-40B4-BE49-F238E27FC236}">
                <a16:creationId xmlns:a16="http://schemas.microsoft.com/office/drawing/2014/main" id="{D0C7DD9A-91D4-60F9-FB45-483DAEDECD0C}"/>
              </a:ext>
            </a:extLst>
          </xdr:cNvPr>
          <xdr:cNvSpPr/>
        </xdr:nvSpPr>
        <xdr:spPr bwMode="auto">
          <a:xfrm flipH="1">
            <a:off x="7717037" y="3228341"/>
            <a:ext cx="468052" cy="555750"/>
          </a:xfrm>
          <a:custGeom>
            <a:avLst/>
            <a:gdLst>
              <a:gd name="connsiteX0" fmla="*/ 234026 w 468052"/>
              <a:gd name="connsiteY0" fmla="*/ 0 h 555750"/>
              <a:gd name="connsiteX1" fmla="*/ 325120 w 468052"/>
              <a:gd name="connsiteY1" fmla="*/ 18391 h 555750"/>
              <a:gd name="connsiteX2" fmla="*/ 347693 w 468052"/>
              <a:gd name="connsiteY2" fmla="*/ 33611 h 555750"/>
              <a:gd name="connsiteX3" fmla="*/ 163215 w 468052"/>
              <a:gd name="connsiteY3" fmla="*/ 140119 h 555750"/>
              <a:gd name="connsiteX4" fmla="*/ 117252 w 468052"/>
              <a:gd name="connsiteY4" fmla="*/ 311658 h 555750"/>
              <a:gd name="connsiteX5" fmla="*/ 288790 w 468052"/>
              <a:gd name="connsiteY5" fmla="*/ 357622 h 555750"/>
              <a:gd name="connsiteX6" fmla="*/ 468052 w 468052"/>
              <a:gd name="connsiteY6" fmla="*/ 254125 h 555750"/>
              <a:gd name="connsiteX7" fmla="*/ 468052 w 468052"/>
              <a:gd name="connsiteY7" fmla="*/ 555750 h 555750"/>
              <a:gd name="connsiteX8" fmla="*/ 0 w 468052"/>
              <a:gd name="connsiteY8" fmla="*/ 555750 h 555750"/>
              <a:gd name="connsiteX9" fmla="*/ 0 w 468052"/>
              <a:gd name="connsiteY9" fmla="*/ 234026 h 555750"/>
              <a:gd name="connsiteX10" fmla="*/ 234026 w 468052"/>
              <a:gd name="connsiteY10" fmla="*/ 0 h 5557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468052" h="555750">
                <a:moveTo>
                  <a:pt x="234026" y="0"/>
                </a:moveTo>
                <a:cubicBezTo>
                  <a:pt x="266338" y="0"/>
                  <a:pt x="297121" y="6549"/>
                  <a:pt x="325120" y="18391"/>
                </a:cubicBezTo>
                <a:lnTo>
                  <a:pt x="347693" y="33611"/>
                </a:lnTo>
                <a:lnTo>
                  <a:pt x="163215" y="140119"/>
                </a:lnTo>
                <a:cubicBezTo>
                  <a:pt x="103154" y="174796"/>
                  <a:pt x="82575" y="251596"/>
                  <a:pt x="117252" y="311658"/>
                </a:cubicBezTo>
                <a:cubicBezTo>
                  <a:pt x="151928" y="371719"/>
                  <a:pt x="228729" y="392298"/>
                  <a:pt x="288790" y="357622"/>
                </a:cubicBezTo>
                <a:lnTo>
                  <a:pt x="468052" y="254125"/>
                </a:lnTo>
                <a:lnTo>
                  <a:pt x="468052" y="555750"/>
                </a:lnTo>
                <a:lnTo>
                  <a:pt x="0" y="555750"/>
                </a:lnTo>
                <a:lnTo>
                  <a:pt x="0" y="234026"/>
                </a:lnTo>
                <a:cubicBezTo>
                  <a:pt x="0" y="104777"/>
                  <a:pt x="104777" y="0"/>
                  <a:pt x="234026" y="0"/>
                </a:cubicBezTo>
                <a:close/>
              </a:path>
            </a:pathLst>
          </a:custGeom>
          <a:grp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en-US"/>
          </a:p>
        </xdr:txBody>
      </xdr:sp>
      <xdr:sp macro="" textlink="">
        <xdr:nvSpPr>
          <xdr:cNvPr id="427" name="Скругленный прямоугольник 34">
            <a:extLst>
              <a:ext uri="{FF2B5EF4-FFF2-40B4-BE49-F238E27FC236}">
                <a16:creationId xmlns:a16="http://schemas.microsoft.com/office/drawing/2014/main" id="{A029BEBA-C270-7BCC-7343-1D29988168E2}"/>
              </a:ext>
            </a:extLst>
          </xdr:cNvPr>
          <xdr:cNvSpPr/>
        </xdr:nvSpPr>
        <xdr:spPr bwMode="auto">
          <a:xfrm rot="1632461">
            <a:off x="5463821" y="2799422"/>
            <a:ext cx="2691975" cy="146470"/>
          </a:xfrm>
          <a:prstGeom prst="roundRect">
            <a:avLst>
              <a:gd name="adj" fmla="val 50000"/>
            </a:avLst>
          </a:prstGeom>
          <a:grp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en-US"/>
          </a:p>
        </xdr:txBody>
      </xdr:sp>
      <xdr:sp macro="" textlink="">
        <xdr:nvSpPr>
          <xdr:cNvPr id="428" name="Полилиния 35">
            <a:extLst>
              <a:ext uri="{FF2B5EF4-FFF2-40B4-BE49-F238E27FC236}">
                <a16:creationId xmlns:a16="http://schemas.microsoft.com/office/drawing/2014/main" id="{AB8ECF09-5C23-56E5-4096-F77519ED9F07}"/>
              </a:ext>
            </a:extLst>
          </xdr:cNvPr>
          <xdr:cNvSpPr/>
        </xdr:nvSpPr>
        <xdr:spPr bwMode="auto">
          <a:xfrm rot="19967539" flipH="1">
            <a:off x="3254927" y="2881156"/>
            <a:ext cx="2334449" cy="146470"/>
          </a:xfrm>
          <a:custGeom>
            <a:avLst/>
            <a:gdLst>
              <a:gd name="connsiteX0" fmla="*/ 31382 w 2334449"/>
              <a:gd name="connsiteY0" fmla="*/ 0 h 146470"/>
              <a:gd name="connsiteX1" fmla="*/ 40778 w 2334449"/>
              <a:gd name="connsiteY1" fmla="*/ 40581 h 146470"/>
              <a:gd name="connsiteX2" fmla="*/ 24740 w 2334449"/>
              <a:gd name="connsiteY2" fmla="*/ 110427 h 146470"/>
              <a:gd name="connsiteX3" fmla="*/ 0 w 2334449"/>
              <a:gd name="connsiteY3" fmla="*/ 146470 h 146470"/>
              <a:gd name="connsiteX4" fmla="*/ 2261214 w 2334449"/>
              <a:gd name="connsiteY4" fmla="*/ 146470 h 146470"/>
              <a:gd name="connsiteX5" fmla="*/ 2334449 w 2334449"/>
              <a:gd name="connsiteY5" fmla="*/ 73235 h 146470"/>
              <a:gd name="connsiteX6" fmla="*/ 2261214 w 2334449"/>
              <a:gd name="connsiteY6" fmla="*/ 0 h 14647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334449" h="146470">
                <a:moveTo>
                  <a:pt x="31382" y="0"/>
                </a:moveTo>
                <a:lnTo>
                  <a:pt x="40778" y="40581"/>
                </a:lnTo>
                <a:cubicBezTo>
                  <a:pt x="40505" y="63907"/>
                  <a:pt x="34956" y="87639"/>
                  <a:pt x="24740" y="110427"/>
                </a:cubicBezTo>
                <a:lnTo>
                  <a:pt x="0" y="146470"/>
                </a:lnTo>
                <a:lnTo>
                  <a:pt x="2261214" y="146470"/>
                </a:lnTo>
                <a:cubicBezTo>
                  <a:pt x="2301661" y="146470"/>
                  <a:pt x="2334449" y="113682"/>
                  <a:pt x="2334449" y="73235"/>
                </a:cubicBezTo>
                <a:cubicBezTo>
                  <a:pt x="2334449" y="32788"/>
                  <a:pt x="2301661" y="0"/>
                  <a:pt x="2261214" y="0"/>
                </a:cubicBezTo>
                <a:close/>
              </a:path>
            </a:pathLst>
          </a:custGeom>
          <a:grpFill/>
          <a:ln>
            <a:noFill/>
          </a:ln>
        </xdr:spPr>
        <xdr:txBody>
          <a:bodyPr wrap="square" lIns="0" tIns="0" rIns="0" bIns="0" rtlCol="0" anchor="ct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endParaRPr lang="en-US"/>
          </a:p>
        </xdr:txBody>
      </xdr:sp>
    </xdr:grpSp>
    <xdr:clientData/>
  </xdr:twoCellAnchor>
  <xdr:twoCellAnchor>
    <xdr:from>
      <xdr:col>7</xdr:col>
      <xdr:colOff>294061</xdr:colOff>
      <xdr:row>9</xdr:row>
      <xdr:rowOff>34429</xdr:rowOff>
    </xdr:from>
    <xdr:to>
      <xdr:col>9</xdr:col>
      <xdr:colOff>347138</xdr:colOff>
      <xdr:row>14</xdr:row>
      <xdr:rowOff>98857</xdr:rowOff>
    </xdr:to>
    <xdr:grpSp>
      <xdr:nvGrpSpPr>
        <xdr:cNvPr id="414" name="Группа 413">
          <a:extLst>
            <a:ext uri="{FF2B5EF4-FFF2-40B4-BE49-F238E27FC236}">
              <a16:creationId xmlns:a16="http://schemas.microsoft.com/office/drawing/2014/main" id="{81448DCF-F61B-CC40-619E-9A58B1CE6E8A}"/>
            </a:ext>
          </a:extLst>
        </xdr:cNvPr>
        <xdr:cNvGrpSpPr/>
      </xdr:nvGrpSpPr>
      <xdr:grpSpPr>
        <a:xfrm>
          <a:off x="4582179" y="1715311"/>
          <a:ext cx="1278253" cy="998252"/>
          <a:chOff x="2346961" y="1478280"/>
          <a:chExt cx="4434840" cy="3360420"/>
        </a:xfrm>
        <a:solidFill>
          <a:srgbClr val="00C3FF"/>
        </a:solidFill>
      </xdr:grpSpPr>
      <xdr:sp macro="" textlink="">
        <xdr:nvSpPr>
          <xdr:cNvPr id="415" name="Скругленный прямоугольник 160">
            <a:extLst>
              <a:ext uri="{FF2B5EF4-FFF2-40B4-BE49-F238E27FC236}">
                <a16:creationId xmlns:a16="http://schemas.microsoft.com/office/drawing/2014/main" id="{93C23A5B-1960-5333-B800-8BC7ADC901BB}"/>
              </a:ext>
            </a:extLst>
          </xdr:cNvPr>
          <xdr:cNvSpPr/>
        </xdr:nvSpPr>
        <xdr:spPr>
          <a:xfrm rot="17439639">
            <a:off x="3595825" y="3232975"/>
            <a:ext cx="1965544" cy="288345"/>
          </a:xfrm>
          <a:prstGeom prst="roundRect">
            <a:avLst>
              <a:gd name="adj" fmla="val 50000"/>
            </a:avLst>
          </a:pr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latin typeface="Segoe UI" panose="020B0502040204020203" pitchFamily="34" charset="0"/>
              <a:cs typeface="Segoe UI" panose="020B0502040204020203" pitchFamily="34" charset="0"/>
            </a:endParaRPr>
          </a:p>
        </xdr:txBody>
      </xdr:sp>
      <xdr:sp macro="" textlink="">
        <xdr:nvSpPr>
          <xdr:cNvPr id="416" name="Полилиния 161">
            <a:extLst>
              <a:ext uri="{FF2B5EF4-FFF2-40B4-BE49-F238E27FC236}">
                <a16:creationId xmlns:a16="http://schemas.microsoft.com/office/drawing/2014/main" id="{FC9D98AA-C8E4-5EF5-398A-08AEBF01EF1C}"/>
              </a:ext>
            </a:extLst>
          </xdr:cNvPr>
          <xdr:cNvSpPr/>
        </xdr:nvSpPr>
        <xdr:spPr>
          <a:xfrm rot="18900000">
            <a:off x="3232751" y="2736613"/>
            <a:ext cx="1205763" cy="1205761"/>
          </a:xfrm>
          <a:custGeom>
            <a:avLst/>
            <a:gdLst>
              <a:gd name="connsiteX0" fmla="*/ 144174 w 1205763"/>
              <a:gd name="connsiteY0" fmla="*/ 1205761 h 1205761"/>
              <a:gd name="connsiteX1" fmla="*/ 144173 w 1205763"/>
              <a:gd name="connsiteY1" fmla="*/ 1205761 h 1205761"/>
              <a:gd name="connsiteX2" fmla="*/ 144174 w 1205763"/>
              <a:gd name="connsiteY2" fmla="*/ 1205760 h 1205761"/>
              <a:gd name="connsiteX3" fmla="*/ 1163536 w 1205763"/>
              <a:gd name="connsiteY3" fmla="*/ 42227 h 1205761"/>
              <a:gd name="connsiteX4" fmla="*/ 1205763 w 1205763"/>
              <a:gd name="connsiteY4" fmla="*/ 144173 h 1205761"/>
              <a:gd name="connsiteX5" fmla="*/ 1205762 w 1205763"/>
              <a:gd name="connsiteY5" fmla="*/ 144173 h 1205761"/>
              <a:gd name="connsiteX6" fmla="*/ 1061589 w 1205763"/>
              <a:gd name="connsiteY6" fmla="*/ 288346 h 1205761"/>
              <a:gd name="connsiteX7" fmla="*/ 288346 w 1205763"/>
              <a:gd name="connsiteY7" fmla="*/ 288345 h 1205761"/>
              <a:gd name="connsiteX8" fmla="*/ 288346 w 1205763"/>
              <a:gd name="connsiteY8" fmla="*/ 1061588 h 1205761"/>
              <a:gd name="connsiteX9" fmla="*/ 200292 w 1205763"/>
              <a:gd name="connsiteY9" fmla="*/ 1194431 h 1205761"/>
              <a:gd name="connsiteX10" fmla="*/ 144174 w 1205763"/>
              <a:gd name="connsiteY10" fmla="*/ 1205760 h 1205761"/>
              <a:gd name="connsiteX11" fmla="*/ 88056 w 1205763"/>
              <a:gd name="connsiteY11" fmla="*/ 1194431 h 1205761"/>
              <a:gd name="connsiteX12" fmla="*/ 1 w 1205763"/>
              <a:gd name="connsiteY12" fmla="*/ 1061588 h 1205761"/>
              <a:gd name="connsiteX13" fmla="*/ 0 w 1205763"/>
              <a:gd name="connsiteY13" fmla="*/ 146756 h 1205761"/>
              <a:gd name="connsiteX14" fmla="*/ 42227 w 1205763"/>
              <a:gd name="connsiteY14" fmla="*/ 44810 h 1205761"/>
              <a:gd name="connsiteX15" fmla="*/ 43772 w 1205763"/>
              <a:gd name="connsiteY15" fmla="*/ 43768 h 1205761"/>
              <a:gd name="connsiteX16" fmla="*/ 44811 w 1205763"/>
              <a:gd name="connsiteY16" fmla="*/ 42227 h 1205761"/>
              <a:gd name="connsiteX17" fmla="*/ 146757 w 1205763"/>
              <a:gd name="connsiteY17" fmla="*/ 0 h 1205761"/>
              <a:gd name="connsiteX18" fmla="*/ 1061590 w 1205763"/>
              <a:gd name="connsiteY18" fmla="*/ 0 h 1205761"/>
              <a:gd name="connsiteX19" fmla="*/ 1163536 w 1205763"/>
              <a:gd name="connsiteY19" fmla="*/ 42227 h 12057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205763" h="1205761">
                <a:moveTo>
                  <a:pt x="144174" y="1205761"/>
                </a:moveTo>
                <a:lnTo>
                  <a:pt x="144173" y="1205761"/>
                </a:lnTo>
                <a:lnTo>
                  <a:pt x="144174" y="1205760"/>
                </a:lnTo>
                <a:close/>
                <a:moveTo>
                  <a:pt x="1163536" y="42227"/>
                </a:moveTo>
                <a:cubicBezTo>
                  <a:pt x="1189626" y="68317"/>
                  <a:pt x="1205763" y="104360"/>
                  <a:pt x="1205763" y="144173"/>
                </a:cubicBezTo>
                <a:lnTo>
                  <a:pt x="1205762" y="144173"/>
                </a:lnTo>
                <a:cubicBezTo>
                  <a:pt x="1205762" y="223798"/>
                  <a:pt x="1141214" y="288346"/>
                  <a:pt x="1061589" y="288346"/>
                </a:cubicBezTo>
                <a:lnTo>
                  <a:pt x="288346" y="288345"/>
                </a:lnTo>
                <a:lnTo>
                  <a:pt x="288346" y="1061588"/>
                </a:lnTo>
                <a:cubicBezTo>
                  <a:pt x="288347" y="1121306"/>
                  <a:pt x="252038" y="1172544"/>
                  <a:pt x="200292" y="1194431"/>
                </a:cubicBezTo>
                <a:lnTo>
                  <a:pt x="144174" y="1205760"/>
                </a:lnTo>
                <a:lnTo>
                  <a:pt x="88056" y="1194431"/>
                </a:lnTo>
                <a:cubicBezTo>
                  <a:pt x="36310" y="1172544"/>
                  <a:pt x="1" y="1121307"/>
                  <a:pt x="1" y="1061588"/>
                </a:cubicBezTo>
                <a:lnTo>
                  <a:pt x="0" y="146756"/>
                </a:lnTo>
                <a:cubicBezTo>
                  <a:pt x="0" y="106943"/>
                  <a:pt x="16137" y="70900"/>
                  <a:pt x="42227" y="44810"/>
                </a:cubicBezTo>
                <a:lnTo>
                  <a:pt x="43772" y="43768"/>
                </a:lnTo>
                <a:lnTo>
                  <a:pt x="44811" y="42227"/>
                </a:lnTo>
                <a:cubicBezTo>
                  <a:pt x="70901" y="16137"/>
                  <a:pt x="106945" y="0"/>
                  <a:pt x="146757" y="0"/>
                </a:cubicBezTo>
                <a:lnTo>
                  <a:pt x="1061590" y="0"/>
                </a:lnTo>
                <a:cubicBezTo>
                  <a:pt x="1101403" y="0"/>
                  <a:pt x="1137446" y="16137"/>
                  <a:pt x="1163536" y="42227"/>
                </a:cubicBezTo>
                <a:close/>
              </a:path>
            </a:pathLst>
          </a:cu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latin typeface="Segoe UI" panose="020B0502040204020203" pitchFamily="34" charset="0"/>
              <a:cs typeface="Segoe UI" panose="020B0502040204020203" pitchFamily="34" charset="0"/>
            </a:endParaRPr>
          </a:p>
        </xdr:txBody>
      </xdr:sp>
      <xdr:sp macro="" textlink="">
        <xdr:nvSpPr>
          <xdr:cNvPr id="417" name="Полилиния 162">
            <a:extLst>
              <a:ext uri="{FF2B5EF4-FFF2-40B4-BE49-F238E27FC236}">
                <a16:creationId xmlns:a16="http://schemas.microsoft.com/office/drawing/2014/main" id="{D886C49A-0255-4B32-2C7A-0F1E67C55978}"/>
              </a:ext>
            </a:extLst>
          </xdr:cNvPr>
          <xdr:cNvSpPr/>
        </xdr:nvSpPr>
        <xdr:spPr>
          <a:xfrm rot="2700000" flipH="1">
            <a:off x="4695654" y="2709968"/>
            <a:ext cx="1205763" cy="1205761"/>
          </a:xfrm>
          <a:custGeom>
            <a:avLst/>
            <a:gdLst>
              <a:gd name="connsiteX0" fmla="*/ 1163536 w 1205763"/>
              <a:gd name="connsiteY0" fmla="*/ 42227 h 1205761"/>
              <a:gd name="connsiteX1" fmla="*/ 1061590 w 1205763"/>
              <a:gd name="connsiteY1" fmla="*/ 0 h 1205761"/>
              <a:gd name="connsiteX2" fmla="*/ 146757 w 1205763"/>
              <a:gd name="connsiteY2" fmla="*/ 0 h 1205761"/>
              <a:gd name="connsiteX3" fmla="*/ 44811 w 1205763"/>
              <a:gd name="connsiteY3" fmla="*/ 42227 h 1205761"/>
              <a:gd name="connsiteX4" fmla="*/ 43772 w 1205763"/>
              <a:gd name="connsiteY4" fmla="*/ 43768 h 1205761"/>
              <a:gd name="connsiteX5" fmla="*/ 42227 w 1205763"/>
              <a:gd name="connsiteY5" fmla="*/ 44810 h 1205761"/>
              <a:gd name="connsiteX6" fmla="*/ 0 w 1205763"/>
              <a:gd name="connsiteY6" fmla="*/ 146756 h 1205761"/>
              <a:gd name="connsiteX7" fmla="*/ 1 w 1205763"/>
              <a:gd name="connsiteY7" fmla="*/ 1061588 h 1205761"/>
              <a:gd name="connsiteX8" fmla="*/ 144174 w 1205763"/>
              <a:gd name="connsiteY8" fmla="*/ 1205761 h 1205761"/>
              <a:gd name="connsiteX9" fmla="*/ 144174 w 1205763"/>
              <a:gd name="connsiteY9" fmla="*/ 1205761 h 1205761"/>
              <a:gd name="connsiteX10" fmla="*/ 288347 w 1205763"/>
              <a:gd name="connsiteY10" fmla="*/ 1061588 h 1205761"/>
              <a:gd name="connsiteX11" fmla="*/ 288346 w 1205763"/>
              <a:gd name="connsiteY11" fmla="*/ 288345 h 1205761"/>
              <a:gd name="connsiteX12" fmla="*/ 1061589 w 1205763"/>
              <a:gd name="connsiteY12" fmla="*/ 288346 h 1205761"/>
              <a:gd name="connsiteX13" fmla="*/ 1205762 w 1205763"/>
              <a:gd name="connsiteY13" fmla="*/ 144173 h 1205761"/>
              <a:gd name="connsiteX14" fmla="*/ 1205763 w 1205763"/>
              <a:gd name="connsiteY14" fmla="*/ 144173 h 1205761"/>
              <a:gd name="connsiteX15" fmla="*/ 1163536 w 1205763"/>
              <a:gd name="connsiteY15" fmla="*/ 42227 h 12057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1205763" h="1205761">
                <a:moveTo>
                  <a:pt x="1163536" y="42227"/>
                </a:moveTo>
                <a:cubicBezTo>
                  <a:pt x="1137446" y="16137"/>
                  <a:pt x="1101403" y="0"/>
                  <a:pt x="1061590" y="0"/>
                </a:cubicBezTo>
                <a:lnTo>
                  <a:pt x="146757" y="0"/>
                </a:lnTo>
                <a:cubicBezTo>
                  <a:pt x="106945" y="0"/>
                  <a:pt x="70902" y="16137"/>
                  <a:pt x="44811" y="42227"/>
                </a:cubicBezTo>
                <a:lnTo>
                  <a:pt x="43772" y="43768"/>
                </a:lnTo>
                <a:lnTo>
                  <a:pt x="42227" y="44810"/>
                </a:lnTo>
                <a:cubicBezTo>
                  <a:pt x="16137" y="70900"/>
                  <a:pt x="0" y="106943"/>
                  <a:pt x="0" y="146756"/>
                </a:cubicBezTo>
                <a:lnTo>
                  <a:pt x="1" y="1061588"/>
                </a:lnTo>
                <a:cubicBezTo>
                  <a:pt x="1" y="1141213"/>
                  <a:pt x="64549" y="1205761"/>
                  <a:pt x="144174" y="1205761"/>
                </a:cubicBezTo>
                <a:lnTo>
                  <a:pt x="144174" y="1205761"/>
                </a:lnTo>
                <a:cubicBezTo>
                  <a:pt x="223798" y="1205761"/>
                  <a:pt x="288346" y="1141213"/>
                  <a:pt x="288347" y="1061588"/>
                </a:cubicBezTo>
                <a:lnTo>
                  <a:pt x="288346" y="288345"/>
                </a:lnTo>
                <a:lnTo>
                  <a:pt x="1061589" y="288346"/>
                </a:lnTo>
                <a:cubicBezTo>
                  <a:pt x="1141214" y="288346"/>
                  <a:pt x="1205762" y="223798"/>
                  <a:pt x="1205762" y="144173"/>
                </a:cubicBezTo>
                <a:lnTo>
                  <a:pt x="1205763" y="144173"/>
                </a:lnTo>
                <a:cubicBezTo>
                  <a:pt x="1205763" y="104360"/>
                  <a:pt x="1189626" y="68317"/>
                  <a:pt x="1163536" y="42227"/>
                </a:cubicBezTo>
                <a:close/>
              </a:path>
            </a:pathLst>
          </a:cu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latin typeface="Segoe UI" panose="020B0502040204020203" pitchFamily="34" charset="0"/>
              <a:cs typeface="Segoe UI" panose="020B0502040204020203" pitchFamily="34" charset="0"/>
            </a:endParaRPr>
          </a:p>
        </xdr:txBody>
      </xdr:sp>
      <xdr:sp macro="" textlink="">
        <xdr:nvSpPr>
          <xdr:cNvPr id="418" name="Полилиния 163">
            <a:extLst>
              <a:ext uri="{FF2B5EF4-FFF2-40B4-BE49-F238E27FC236}">
                <a16:creationId xmlns:a16="http://schemas.microsoft.com/office/drawing/2014/main" id="{DC4BC81D-B62F-39AA-7C2B-53054278BB7A}"/>
              </a:ext>
            </a:extLst>
          </xdr:cNvPr>
          <xdr:cNvSpPr/>
        </xdr:nvSpPr>
        <xdr:spPr>
          <a:xfrm>
            <a:off x="2346961" y="1478280"/>
            <a:ext cx="4434840" cy="3360420"/>
          </a:xfrm>
          <a:custGeom>
            <a:avLst/>
            <a:gdLst>
              <a:gd name="connsiteX0" fmla="*/ 198118 w 4434840"/>
              <a:gd name="connsiteY0" fmla="*/ 563880 h 3360420"/>
              <a:gd name="connsiteX1" fmla="*/ 198118 w 4434840"/>
              <a:gd name="connsiteY1" fmla="*/ 3009404 h 3360420"/>
              <a:gd name="connsiteX2" fmla="*/ 366254 w 4434840"/>
              <a:gd name="connsiteY2" fmla="*/ 3177540 h 3360420"/>
              <a:gd name="connsiteX3" fmla="*/ 4083823 w 4434840"/>
              <a:gd name="connsiteY3" fmla="*/ 3177540 h 3360420"/>
              <a:gd name="connsiteX4" fmla="*/ 4251959 w 4434840"/>
              <a:gd name="connsiteY4" fmla="*/ 3009404 h 3360420"/>
              <a:gd name="connsiteX5" fmla="*/ 4251959 w 4434840"/>
              <a:gd name="connsiteY5" fmla="*/ 563880 h 3360420"/>
              <a:gd name="connsiteX6" fmla="*/ 4003040 w 4434840"/>
              <a:gd name="connsiteY6" fmla="*/ 135890 h 3360420"/>
              <a:gd name="connsiteX7" fmla="*/ 3958589 w 4434840"/>
              <a:gd name="connsiteY7" fmla="*/ 180341 h 3360420"/>
              <a:gd name="connsiteX8" fmla="*/ 3958589 w 4434840"/>
              <a:gd name="connsiteY8" fmla="*/ 358139 h 3360420"/>
              <a:gd name="connsiteX9" fmla="*/ 4003040 w 4434840"/>
              <a:gd name="connsiteY9" fmla="*/ 402590 h 3360420"/>
              <a:gd name="connsiteX10" fmla="*/ 4188458 w 4434840"/>
              <a:gd name="connsiteY10" fmla="*/ 402590 h 3360420"/>
              <a:gd name="connsiteX11" fmla="*/ 4232909 w 4434840"/>
              <a:gd name="connsiteY11" fmla="*/ 358139 h 3360420"/>
              <a:gd name="connsiteX12" fmla="*/ 4232909 w 4434840"/>
              <a:gd name="connsiteY12" fmla="*/ 180341 h 3360420"/>
              <a:gd name="connsiteX13" fmla="*/ 4188458 w 4434840"/>
              <a:gd name="connsiteY13" fmla="*/ 135890 h 3360420"/>
              <a:gd name="connsiteX14" fmla="*/ 3631565 w 4434840"/>
              <a:gd name="connsiteY14" fmla="*/ 135890 h 3360420"/>
              <a:gd name="connsiteX15" fmla="*/ 3587114 w 4434840"/>
              <a:gd name="connsiteY15" fmla="*/ 180341 h 3360420"/>
              <a:gd name="connsiteX16" fmla="*/ 3587114 w 4434840"/>
              <a:gd name="connsiteY16" fmla="*/ 358139 h 3360420"/>
              <a:gd name="connsiteX17" fmla="*/ 3631565 w 4434840"/>
              <a:gd name="connsiteY17" fmla="*/ 402590 h 3360420"/>
              <a:gd name="connsiteX18" fmla="*/ 3816983 w 4434840"/>
              <a:gd name="connsiteY18" fmla="*/ 402590 h 3360420"/>
              <a:gd name="connsiteX19" fmla="*/ 3861434 w 4434840"/>
              <a:gd name="connsiteY19" fmla="*/ 358139 h 3360420"/>
              <a:gd name="connsiteX20" fmla="*/ 3861434 w 4434840"/>
              <a:gd name="connsiteY20" fmla="*/ 180341 h 3360420"/>
              <a:gd name="connsiteX21" fmla="*/ 3816983 w 4434840"/>
              <a:gd name="connsiteY21" fmla="*/ 135890 h 3360420"/>
              <a:gd name="connsiteX22" fmla="*/ 3260090 w 4434840"/>
              <a:gd name="connsiteY22" fmla="*/ 135890 h 3360420"/>
              <a:gd name="connsiteX23" fmla="*/ 3215639 w 4434840"/>
              <a:gd name="connsiteY23" fmla="*/ 180341 h 3360420"/>
              <a:gd name="connsiteX24" fmla="*/ 3215639 w 4434840"/>
              <a:gd name="connsiteY24" fmla="*/ 358139 h 3360420"/>
              <a:gd name="connsiteX25" fmla="*/ 3260090 w 4434840"/>
              <a:gd name="connsiteY25" fmla="*/ 402590 h 3360420"/>
              <a:gd name="connsiteX26" fmla="*/ 3445508 w 4434840"/>
              <a:gd name="connsiteY26" fmla="*/ 402590 h 3360420"/>
              <a:gd name="connsiteX27" fmla="*/ 3489959 w 4434840"/>
              <a:gd name="connsiteY27" fmla="*/ 358139 h 3360420"/>
              <a:gd name="connsiteX28" fmla="*/ 3489959 w 4434840"/>
              <a:gd name="connsiteY28" fmla="*/ 180341 h 3360420"/>
              <a:gd name="connsiteX29" fmla="*/ 3445508 w 4434840"/>
              <a:gd name="connsiteY29" fmla="*/ 135890 h 3360420"/>
              <a:gd name="connsiteX30" fmla="*/ 346728 w 4434840"/>
              <a:gd name="connsiteY30" fmla="*/ 0 h 3360420"/>
              <a:gd name="connsiteX31" fmla="*/ 4088112 w 4434840"/>
              <a:gd name="connsiteY31" fmla="*/ 0 h 3360420"/>
              <a:gd name="connsiteX32" fmla="*/ 4434840 w 4434840"/>
              <a:gd name="connsiteY32" fmla="*/ 346728 h 3360420"/>
              <a:gd name="connsiteX33" fmla="*/ 4434840 w 4434840"/>
              <a:gd name="connsiteY33" fmla="*/ 3013692 h 3360420"/>
              <a:gd name="connsiteX34" fmla="*/ 4088112 w 4434840"/>
              <a:gd name="connsiteY34" fmla="*/ 3360420 h 3360420"/>
              <a:gd name="connsiteX35" fmla="*/ 346728 w 4434840"/>
              <a:gd name="connsiteY35" fmla="*/ 3360420 h 3360420"/>
              <a:gd name="connsiteX36" fmla="*/ 0 w 4434840"/>
              <a:gd name="connsiteY36" fmla="*/ 3013692 h 3360420"/>
              <a:gd name="connsiteX37" fmla="*/ 0 w 4434840"/>
              <a:gd name="connsiteY37" fmla="*/ 346728 h 3360420"/>
              <a:gd name="connsiteX38" fmla="*/ 346728 w 4434840"/>
              <a:gd name="connsiteY38" fmla="*/ 0 h 336042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4434840" h="3360420">
                <a:moveTo>
                  <a:pt x="198118" y="563880"/>
                </a:moveTo>
                <a:lnTo>
                  <a:pt x="198118" y="3009404"/>
                </a:lnTo>
                <a:cubicBezTo>
                  <a:pt x="198118" y="3102263"/>
                  <a:pt x="273395" y="3177540"/>
                  <a:pt x="366254" y="3177540"/>
                </a:cubicBezTo>
                <a:lnTo>
                  <a:pt x="4083823" y="3177540"/>
                </a:lnTo>
                <a:cubicBezTo>
                  <a:pt x="4176682" y="3177540"/>
                  <a:pt x="4251959" y="3102263"/>
                  <a:pt x="4251959" y="3009404"/>
                </a:cubicBezTo>
                <a:lnTo>
                  <a:pt x="4251959" y="563880"/>
                </a:lnTo>
                <a:close/>
                <a:moveTo>
                  <a:pt x="4003040" y="135890"/>
                </a:moveTo>
                <a:cubicBezTo>
                  <a:pt x="3978490" y="135890"/>
                  <a:pt x="3958589" y="155791"/>
                  <a:pt x="3958589" y="180341"/>
                </a:cubicBezTo>
                <a:lnTo>
                  <a:pt x="3958589" y="358139"/>
                </a:lnTo>
                <a:cubicBezTo>
                  <a:pt x="3958589" y="382689"/>
                  <a:pt x="3978490" y="402590"/>
                  <a:pt x="4003040" y="402590"/>
                </a:cubicBezTo>
                <a:lnTo>
                  <a:pt x="4188458" y="402590"/>
                </a:lnTo>
                <a:cubicBezTo>
                  <a:pt x="4213008" y="402590"/>
                  <a:pt x="4232909" y="382689"/>
                  <a:pt x="4232909" y="358139"/>
                </a:cubicBezTo>
                <a:lnTo>
                  <a:pt x="4232909" y="180341"/>
                </a:lnTo>
                <a:cubicBezTo>
                  <a:pt x="4232909" y="155791"/>
                  <a:pt x="4213008" y="135890"/>
                  <a:pt x="4188458" y="135890"/>
                </a:cubicBezTo>
                <a:close/>
                <a:moveTo>
                  <a:pt x="3631565" y="135890"/>
                </a:moveTo>
                <a:cubicBezTo>
                  <a:pt x="3607015" y="135890"/>
                  <a:pt x="3587114" y="155791"/>
                  <a:pt x="3587114" y="180341"/>
                </a:cubicBezTo>
                <a:lnTo>
                  <a:pt x="3587114" y="358139"/>
                </a:lnTo>
                <a:cubicBezTo>
                  <a:pt x="3587114" y="382689"/>
                  <a:pt x="3607015" y="402590"/>
                  <a:pt x="3631565" y="402590"/>
                </a:cubicBezTo>
                <a:lnTo>
                  <a:pt x="3816983" y="402590"/>
                </a:lnTo>
                <a:cubicBezTo>
                  <a:pt x="3841533" y="402590"/>
                  <a:pt x="3861434" y="382689"/>
                  <a:pt x="3861434" y="358139"/>
                </a:cubicBezTo>
                <a:lnTo>
                  <a:pt x="3861434" y="180341"/>
                </a:lnTo>
                <a:cubicBezTo>
                  <a:pt x="3861434" y="155791"/>
                  <a:pt x="3841533" y="135890"/>
                  <a:pt x="3816983" y="135890"/>
                </a:cubicBezTo>
                <a:close/>
                <a:moveTo>
                  <a:pt x="3260090" y="135890"/>
                </a:moveTo>
                <a:cubicBezTo>
                  <a:pt x="3235540" y="135890"/>
                  <a:pt x="3215639" y="155791"/>
                  <a:pt x="3215639" y="180341"/>
                </a:cubicBezTo>
                <a:lnTo>
                  <a:pt x="3215639" y="358139"/>
                </a:lnTo>
                <a:cubicBezTo>
                  <a:pt x="3215639" y="382689"/>
                  <a:pt x="3235540" y="402590"/>
                  <a:pt x="3260090" y="402590"/>
                </a:cubicBezTo>
                <a:lnTo>
                  <a:pt x="3445508" y="402590"/>
                </a:lnTo>
                <a:cubicBezTo>
                  <a:pt x="3470058" y="402590"/>
                  <a:pt x="3489959" y="382689"/>
                  <a:pt x="3489959" y="358139"/>
                </a:cubicBezTo>
                <a:lnTo>
                  <a:pt x="3489959" y="180341"/>
                </a:lnTo>
                <a:cubicBezTo>
                  <a:pt x="3489959" y="155791"/>
                  <a:pt x="3470058" y="135890"/>
                  <a:pt x="3445508" y="135890"/>
                </a:cubicBezTo>
                <a:close/>
                <a:moveTo>
                  <a:pt x="346728" y="0"/>
                </a:moveTo>
                <a:lnTo>
                  <a:pt x="4088112" y="0"/>
                </a:lnTo>
                <a:cubicBezTo>
                  <a:pt x="4279605" y="0"/>
                  <a:pt x="4434840" y="155235"/>
                  <a:pt x="4434840" y="346728"/>
                </a:cubicBezTo>
                <a:lnTo>
                  <a:pt x="4434840" y="3013692"/>
                </a:lnTo>
                <a:cubicBezTo>
                  <a:pt x="4434840" y="3205185"/>
                  <a:pt x="4279605" y="3360420"/>
                  <a:pt x="4088112" y="3360420"/>
                </a:cubicBezTo>
                <a:lnTo>
                  <a:pt x="346728" y="3360420"/>
                </a:lnTo>
                <a:cubicBezTo>
                  <a:pt x="155235" y="3360420"/>
                  <a:pt x="0" y="3205185"/>
                  <a:pt x="0" y="3013692"/>
                </a:cubicBezTo>
                <a:lnTo>
                  <a:pt x="0" y="346728"/>
                </a:lnTo>
                <a:cubicBezTo>
                  <a:pt x="0" y="155235"/>
                  <a:pt x="155235" y="0"/>
                  <a:pt x="346728" y="0"/>
                </a:cubicBezTo>
                <a:close/>
              </a:path>
            </a:pathLst>
          </a:custGeom>
          <a:grp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eaLnBrk="0" fontAlgn="base" hangingPunct="0">
              <a:spcBef>
                <a:spcPct val="0"/>
              </a:spcBef>
              <a:spcAft>
                <a:spcPct val="0"/>
              </a:spcAft>
              <a:defRPr kern="1200">
                <a:solidFill>
                  <a:srgbClr val="FFFFFF"/>
                </a:solidFill>
                <a:latin typeface="Segoe UI"/>
              </a:defRPr>
            </a:lvl1pPr>
            <a:lvl2pPr marL="457200" algn="l" rtl="0" eaLnBrk="0" fontAlgn="base" hangingPunct="0">
              <a:spcBef>
                <a:spcPct val="0"/>
              </a:spcBef>
              <a:spcAft>
                <a:spcPct val="0"/>
              </a:spcAft>
              <a:defRPr kern="1200">
                <a:solidFill>
                  <a:srgbClr val="FFFFFF"/>
                </a:solidFill>
                <a:latin typeface="Segoe UI"/>
              </a:defRPr>
            </a:lvl2pPr>
            <a:lvl3pPr marL="914400" algn="l" rtl="0" eaLnBrk="0" fontAlgn="base" hangingPunct="0">
              <a:spcBef>
                <a:spcPct val="0"/>
              </a:spcBef>
              <a:spcAft>
                <a:spcPct val="0"/>
              </a:spcAft>
              <a:defRPr kern="1200">
                <a:solidFill>
                  <a:srgbClr val="FFFFFF"/>
                </a:solidFill>
                <a:latin typeface="Segoe UI"/>
              </a:defRPr>
            </a:lvl3pPr>
            <a:lvl4pPr marL="1371600" algn="l" rtl="0" eaLnBrk="0" fontAlgn="base" hangingPunct="0">
              <a:spcBef>
                <a:spcPct val="0"/>
              </a:spcBef>
              <a:spcAft>
                <a:spcPct val="0"/>
              </a:spcAft>
              <a:defRPr kern="1200">
                <a:solidFill>
                  <a:srgbClr val="FFFFFF"/>
                </a:solidFill>
                <a:latin typeface="Segoe UI"/>
              </a:defRPr>
            </a:lvl4pPr>
            <a:lvl5pPr marL="1828800" algn="l" rtl="0" eaLnBrk="0" fontAlgn="base" hangingPunct="0">
              <a:spcBef>
                <a:spcPct val="0"/>
              </a:spcBef>
              <a:spcAft>
                <a:spcPct val="0"/>
              </a:spcAft>
              <a:defRPr kern="1200">
                <a:solidFill>
                  <a:srgbClr val="FFFFFF"/>
                </a:solidFill>
                <a:latin typeface="Segoe UI"/>
              </a:defRPr>
            </a:lvl5pPr>
            <a:lvl6pPr marL="2286000" algn="l" defTabSz="914400" rtl="0" eaLnBrk="1" latinLnBrk="0" hangingPunct="1">
              <a:defRPr kern="1200">
                <a:solidFill>
                  <a:srgbClr val="FFFFFF"/>
                </a:solidFill>
                <a:latin typeface="Segoe UI"/>
              </a:defRPr>
            </a:lvl6pPr>
            <a:lvl7pPr marL="2743200" algn="l" defTabSz="914400" rtl="0" eaLnBrk="1" latinLnBrk="0" hangingPunct="1">
              <a:defRPr kern="1200">
                <a:solidFill>
                  <a:srgbClr val="FFFFFF"/>
                </a:solidFill>
                <a:latin typeface="Segoe UI"/>
              </a:defRPr>
            </a:lvl7pPr>
            <a:lvl8pPr marL="3200400" algn="l" defTabSz="914400" rtl="0" eaLnBrk="1" latinLnBrk="0" hangingPunct="1">
              <a:defRPr kern="1200">
                <a:solidFill>
                  <a:srgbClr val="FFFFFF"/>
                </a:solidFill>
                <a:latin typeface="Segoe UI"/>
              </a:defRPr>
            </a:lvl8pPr>
            <a:lvl9pPr marL="3657600" algn="l" defTabSz="914400" rtl="0" eaLnBrk="1" latinLnBrk="0" hangingPunct="1">
              <a:defRPr kern="1200">
                <a:solidFill>
                  <a:srgbClr val="FFFFFF"/>
                </a:solidFill>
                <a:latin typeface="Segoe UI"/>
              </a:defRPr>
            </a:lvl9pPr>
          </a:lstStyle>
          <a:p>
            <a:pPr algn="ctr"/>
            <a:endParaRPr lang="en-US">
              <a:latin typeface="Segoe UI" panose="020B0502040204020203" pitchFamily="34" charset="0"/>
              <a:cs typeface="Segoe UI" panose="020B0502040204020203" pitchFamily="34" charset="0"/>
            </a:endParaRPr>
          </a:p>
        </xdr:txBody>
      </xdr:sp>
    </xdr:grpSp>
    <xdr:clientData/>
  </xdr:twoCellAnchor>
  <xdr:twoCellAnchor>
    <xdr:from>
      <xdr:col>9</xdr:col>
      <xdr:colOff>42300</xdr:colOff>
      <xdr:row>28</xdr:row>
      <xdr:rowOff>31758</xdr:rowOff>
    </xdr:from>
    <xdr:to>
      <xdr:col>9</xdr:col>
      <xdr:colOff>547639</xdr:colOff>
      <xdr:row>31</xdr:row>
      <xdr:rowOff>92005</xdr:rowOff>
    </xdr:to>
    <xdr:grpSp>
      <xdr:nvGrpSpPr>
        <xdr:cNvPr id="457" name="Группа 456">
          <a:extLst>
            <a:ext uri="{FF2B5EF4-FFF2-40B4-BE49-F238E27FC236}">
              <a16:creationId xmlns:a16="http://schemas.microsoft.com/office/drawing/2014/main" id="{C0EC6581-1990-612A-A85C-92E7D52DEAE4}"/>
            </a:ext>
          </a:extLst>
        </xdr:cNvPr>
        <xdr:cNvGrpSpPr/>
      </xdr:nvGrpSpPr>
      <xdr:grpSpPr>
        <a:xfrm rot="5400000">
          <a:off x="5497993" y="5318771"/>
          <a:ext cx="620541" cy="505339"/>
          <a:chOff x="2074536" y="1072624"/>
          <a:chExt cx="5932257" cy="5021213"/>
        </a:xfrm>
        <a:solidFill>
          <a:schemeClr val="accent2"/>
        </a:solidFill>
      </xdr:grpSpPr>
      <xdr:sp macro="" textlink="">
        <xdr:nvSpPr>
          <xdr:cNvPr id="458" name="Полилиния 22">
            <a:extLst>
              <a:ext uri="{FF2B5EF4-FFF2-40B4-BE49-F238E27FC236}">
                <a16:creationId xmlns:a16="http://schemas.microsoft.com/office/drawing/2014/main" id="{C72C3CE6-EBB9-E554-DA20-12ABA1DB1F9E}"/>
              </a:ext>
            </a:extLst>
          </xdr:cNvPr>
          <xdr:cNvSpPr/>
        </xdr:nvSpPr>
        <xdr:spPr>
          <a:xfrm>
            <a:off x="2074536" y="1072624"/>
            <a:ext cx="3570057" cy="5021213"/>
          </a:xfrm>
          <a:custGeom>
            <a:avLst/>
            <a:gdLst>
              <a:gd name="connsiteX0" fmla="*/ 1915 w 3570057"/>
              <a:gd name="connsiteY0" fmla="*/ 4827626 h 5021214"/>
              <a:gd name="connsiteX1" fmla="*/ 1915 w 3570057"/>
              <a:gd name="connsiteY1" fmla="*/ 4827627 h 5021214"/>
              <a:gd name="connsiteX2" fmla="*/ 1915 w 3570057"/>
              <a:gd name="connsiteY2" fmla="*/ 4827627 h 5021214"/>
              <a:gd name="connsiteX3" fmla="*/ 561952 w 3570057"/>
              <a:gd name="connsiteY3" fmla="*/ 356125 h 5021214"/>
              <a:gd name="connsiteX4" fmla="*/ 2172822 w 3570057"/>
              <a:gd name="connsiteY4" fmla="*/ 2359680 h 5021214"/>
              <a:gd name="connsiteX5" fmla="*/ 2210674 w 3570057"/>
              <a:gd name="connsiteY5" fmla="*/ 2489127 h 5021214"/>
              <a:gd name="connsiteX6" fmla="*/ 2210265 w 3570057"/>
              <a:gd name="connsiteY6" fmla="*/ 2490450 h 5021214"/>
              <a:gd name="connsiteX7" fmla="*/ 2215233 w 3570057"/>
              <a:gd name="connsiteY7" fmla="*/ 2506488 h 5021214"/>
              <a:gd name="connsiteX8" fmla="*/ 2177381 w 3570057"/>
              <a:gd name="connsiteY8" fmla="*/ 2635935 h 5021214"/>
              <a:gd name="connsiteX9" fmla="*/ 556927 w 3570057"/>
              <a:gd name="connsiteY9" fmla="*/ 4651414 h 5021214"/>
              <a:gd name="connsiteX10" fmla="*/ 1438218 w 3570057"/>
              <a:gd name="connsiteY10" fmla="*/ 4651414 h 5021214"/>
              <a:gd name="connsiteX11" fmla="*/ 3178905 w 3570057"/>
              <a:gd name="connsiteY11" fmla="*/ 2486395 h 5021214"/>
              <a:gd name="connsiteX12" fmla="*/ 1466157 w 3570057"/>
              <a:gd name="connsiteY12" fmla="*/ 356125 h 5021214"/>
              <a:gd name="connsiteX13" fmla="*/ 1915 w 3570057"/>
              <a:gd name="connsiteY13" fmla="*/ 179912 h 5021214"/>
              <a:gd name="connsiteX14" fmla="*/ 1915 w 3570057"/>
              <a:gd name="connsiteY14" fmla="*/ 179912 h 5021214"/>
              <a:gd name="connsiteX15" fmla="*/ 1915 w 3570057"/>
              <a:gd name="connsiteY15" fmla="*/ 179912 h 5021214"/>
              <a:gd name="connsiteX16" fmla="*/ 1565814 w 3570057"/>
              <a:gd name="connsiteY16" fmla="*/ 0 h 5021214"/>
              <a:gd name="connsiteX17" fmla="*/ 1684112 w 3570057"/>
              <a:gd name="connsiteY17" fmla="*/ 64768 h 5021214"/>
              <a:gd name="connsiteX18" fmla="*/ 3519022 w 3570057"/>
              <a:gd name="connsiteY18" fmla="*/ 2346979 h 5021214"/>
              <a:gd name="connsiteX19" fmla="*/ 3551209 w 3570057"/>
              <a:gd name="connsiteY19" fmla="*/ 2409112 h 5021214"/>
              <a:gd name="connsiteX20" fmla="*/ 3552901 w 3570057"/>
              <a:gd name="connsiteY20" fmla="*/ 2429223 h 5021214"/>
              <a:gd name="connsiteX21" fmla="*/ 3569020 w 3570057"/>
              <a:gd name="connsiteY21" fmla="*/ 2481256 h 5021214"/>
              <a:gd name="connsiteX22" fmla="*/ 3531168 w 3570057"/>
              <a:gd name="connsiteY22" fmla="*/ 2610703 h 5021214"/>
              <a:gd name="connsiteX23" fmla="*/ 1690121 w 3570057"/>
              <a:gd name="connsiteY23" fmla="*/ 4900549 h 5021214"/>
              <a:gd name="connsiteX24" fmla="*/ 1655278 w 3570057"/>
              <a:gd name="connsiteY24" fmla="*/ 4952229 h 5021214"/>
              <a:gd name="connsiteX25" fmla="*/ 1626678 w 3570057"/>
              <a:gd name="connsiteY25" fmla="*/ 4971511 h 5021214"/>
              <a:gd name="connsiteX26" fmla="*/ 1592243 w 3570057"/>
              <a:gd name="connsiteY26" fmla="*/ 5000188 h 5021214"/>
              <a:gd name="connsiteX27" fmla="*/ 1460400 w 3570057"/>
              <a:gd name="connsiteY27" fmla="*/ 5014512 h 5021214"/>
              <a:gd name="connsiteX28" fmla="*/ 1439800 w 3570057"/>
              <a:gd name="connsiteY28" fmla="*/ 5003840 h 5021214"/>
              <a:gd name="connsiteX29" fmla="*/ 246954 w 3570057"/>
              <a:gd name="connsiteY29" fmla="*/ 5003839 h 5021214"/>
              <a:gd name="connsiteX30" fmla="*/ 194216 w 3570057"/>
              <a:gd name="connsiteY30" fmla="*/ 5020176 h 5021214"/>
              <a:gd name="connsiteX31" fmla="*/ 64769 w 3570057"/>
              <a:gd name="connsiteY31" fmla="*/ 4982325 h 5021214"/>
              <a:gd name="connsiteX32" fmla="*/ 64768 w 3570057"/>
              <a:gd name="connsiteY32" fmla="*/ 4982325 h 5021214"/>
              <a:gd name="connsiteX33" fmla="*/ 0 w 3570057"/>
              <a:gd name="connsiteY33" fmla="*/ 4864027 h 5021214"/>
              <a:gd name="connsiteX34" fmla="*/ 2726 w 3570057"/>
              <a:gd name="connsiteY34" fmla="*/ 4831643 h 5021214"/>
              <a:gd name="connsiteX35" fmla="*/ 1915 w 3570057"/>
              <a:gd name="connsiteY35" fmla="*/ 4827627 h 5021214"/>
              <a:gd name="connsiteX36" fmla="*/ 3886 w 3570057"/>
              <a:gd name="connsiteY36" fmla="*/ 4817868 h 5021214"/>
              <a:gd name="connsiteX37" fmla="*/ 5666 w 3570057"/>
              <a:gd name="connsiteY37" fmla="*/ 4796713 h 5021214"/>
              <a:gd name="connsiteX38" fmla="*/ 9747 w 3570057"/>
              <a:gd name="connsiteY38" fmla="*/ 4788835 h 5021214"/>
              <a:gd name="connsiteX39" fmla="*/ 15763 w 3570057"/>
              <a:gd name="connsiteY39" fmla="*/ 4759037 h 5021214"/>
              <a:gd name="connsiteX40" fmla="*/ 79606 w 3570057"/>
              <a:gd name="connsiteY40" fmla="*/ 4681509 h 5021214"/>
              <a:gd name="connsiteX41" fmla="*/ 81100 w 3570057"/>
              <a:gd name="connsiteY41" fmla="*/ 4680791 h 5021214"/>
              <a:gd name="connsiteX42" fmla="*/ 1833949 w 3570057"/>
              <a:gd name="connsiteY42" fmla="*/ 2500644 h 5021214"/>
              <a:gd name="connsiteX43" fmla="*/ 89293 w 3570057"/>
              <a:gd name="connsiteY43" fmla="*/ 330687 h 5021214"/>
              <a:gd name="connsiteX44" fmla="*/ 79606 w 3570057"/>
              <a:gd name="connsiteY44" fmla="*/ 326030 h 5021214"/>
              <a:gd name="connsiteX45" fmla="*/ 15763 w 3570057"/>
              <a:gd name="connsiteY45" fmla="*/ 248502 h 5021214"/>
              <a:gd name="connsiteX46" fmla="*/ 1915 w 3570057"/>
              <a:gd name="connsiteY46" fmla="*/ 179912 h 5021214"/>
              <a:gd name="connsiteX47" fmla="*/ 15763 w 3570057"/>
              <a:gd name="connsiteY47" fmla="*/ 111322 h 5021214"/>
              <a:gd name="connsiteX48" fmla="*/ 178128 w 3570057"/>
              <a:gd name="connsiteY48" fmla="*/ 3699 h 5021214"/>
              <a:gd name="connsiteX49" fmla="*/ 1521865 w 3570057"/>
              <a:gd name="connsiteY49" fmla="*/ 3699 h 5021214"/>
              <a:gd name="connsiteX0" fmla="*/ 1915 w 3570057"/>
              <a:gd name="connsiteY0" fmla="*/ 4827626 h 5021214"/>
              <a:gd name="connsiteX1" fmla="*/ 1915 w 3570057"/>
              <a:gd name="connsiteY1" fmla="*/ 4827627 h 5021214"/>
              <a:gd name="connsiteX2" fmla="*/ 1915 w 3570057"/>
              <a:gd name="connsiteY2" fmla="*/ 4827627 h 5021214"/>
              <a:gd name="connsiteX3" fmla="*/ 1915 w 3570057"/>
              <a:gd name="connsiteY3" fmla="*/ 4827626 h 5021214"/>
              <a:gd name="connsiteX4" fmla="*/ 561952 w 3570057"/>
              <a:gd name="connsiteY4" fmla="*/ 356125 h 5021214"/>
              <a:gd name="connsiteX5" fmla="*/ 2172822 w 3570057"/>
              <a:gd name="connsiteY5" fmla="*/ 2359680 h 5021214"/>
              <a:gd name="connsiteX6" fmla="*/ 2210674 w 3570057"/>
              <a:gd name="connsiteY6" fmla="*/ 2489127 h 5021214"/>
              <a:gd name="connsiteX7" fmla="*/ 2210265 w 3570057"/>
              <a:gd name="connsiteY7" fmla="*/ 2490450 h 5021214"/>
              <a:gd name="connsiteX8" fmla="*/ 2215233 w 3570057"/>
              <a:gd name="connsiteY8" fmla="*/ 2506488 h 5021214"/>
              <a:gd name="connsiteX9" fmla="*/ 2177381 w 3570057"/>
              <a:gd name="connsiteY9" fmla="*/ 2635935 h 5021214"/>
              <a:gd name="connsiteX10" fmla="*/ 556927 w 3570057"/>
              <a:gd name="connsiteY10" fmla="*/ 4651414 h 5021214"/>
              <a:gd name="connsiteX11" fmla="*/ 1438218 w 3570057"/>
              <a:gd name="connsiteY11" fmla="*/ 4651414 h 5021214"/>
              <a:gd name="connsiteX12" fmla="*/ 3178905 w 3570057"/>
              <a:gd name="connsiteY12" fmla="*/ 2486395 h 5021214"/>
              <a:gd name="connsiteX13" fmla="*/ 1466157 w 3570057"/>
              <a:gd name="connsiteY13" fmla="*/ 356125 h 5021214"/>
              <a:gd name="connsiteX14" fmla="*/ 561952 w 3570057"/>
              <a:gd name="connsiteY14" fmla="*/ 356125 h 5021214"/>
              <a:gd name="connsiteX15" fmla="*/ 1915 w 3570057"/>
              <a:gd name="connsiteY15" fmla="*/ 179912 h 5021214"/>
              <a:gd name="connsiteX16" fmla="*/ 1915 w 3570057"/>
              <a:gd name="connsiteY16" fmla="*/ 179912 h 5021214"/>
              <a:gd name="connsiteX17" fmla="*/ 1915 w 3570057"/>
              <a:gd name="connsiteY17" fmla="*/ 179912 h 5021214"/>
              <a:gd name="connsiteX18" fmla="*/ 1565814 w 3570057"/>
              <a:gd name="connsiteY18" fmla="*/ 0 h 5021214"/>
              <a:gd name="connsiteX19" fmla="*/ 1684112 w 3570057"/>
              <a:gd name="connsiteY19" fmla="*/ 64768 h 5021214"/>
              <a:gd name="connsiteX20" fmla="*/ 3519022 w 3570057"/>
              <a:gd name="connsiteY20" fmla="*/ 2346979 h 5021214"/>
              <a:gd name="connsiteX21" fmla="*/ 3551209 w 3570057"/>
              <a:gd name="connsiteY21" fmla="*/ 2409112 h 5021214"/>
              <a:gd name="connsiteX22" fmla="*/ 3552901 w 3570057"/>
              <a:gd name="connsiteY22" fmla="*/ 2429223 h 5021214"/>
              <a:gd name="connsiteX23" fmla="*/ 3569020 w 3570057"/>
              <a:gd name="connsiteY23" fmla="*/ 2481256 h 5021214"/>
              <a:gd name="connsiteX24" fmla="*/ 3531168 w 3570057"/>
              <a:gd name="connsiteY24" fmla="*/ 2610703 h 5021214"/>
              <a:gd name="connsiteX25" fmla="*/ 1690121 w 3570057"/>
              <a:gd name="connsiteY25" fmla="*/ 4900549 h 5021214"/>
              <a:gd name="connsiteX26" fmla="*/ 1655278 w 3570057"/>
              <a:gd name="connsiteY26" fmla="*/ 4952229 h 5021214"/>
              <a:gd name="connsiteX27" fmla="*/ 1626678 w 3570057"/>
              <a:gd name="connsiteY27" fmla="*/ 4971511 h 5021214"/>
              <a:gd name="connsiteX28" fmla="*/ 1592243 w 3570057"/>
              <a:gd name="connsiteY28" fmla="*/ 5000188 h 5021214"/>
              <a:gd name="connsiteX29" fmla="*/ 1460400 w 3570057"/>
              <a:gd name="connsiteY29" fmla="*/ 5014512 h 5021214"/>
              <a:gd name="connsiteX30" fmla="*/ 1439800 w 3570057"/>
              <a:gd name="connsiteY30" fmla="*/ 5003840 h 5021214"/>
              <a:gd name="connsiteX31" fmla="*/ 246954 w 3570057"/>
              <a:gd name="connsiteY31" fmla="*/ 5003839 h 5021214"/>
              <a:gd name="connsiteX32" fmla="*/ 194216 w 3570057"/>
              <a:gd name="connsiteY32" fmla="*/ 5020176 h 5021214"/>
              <a:gd name="connsiteX33" fmla="*/ 64769 w 3570057"/>
              <a:gd name="connsiteY33" fmla="*/ 4982325 h 5021214"/>
              <a:gd name="connsiteX34" fmla="*/ 64768 w 3570057"/>
              <a:gd name="connsiteY34" fmla="*/ 4982325 h 5021214"/>
              <a:gd name="connsiteX35" fmla="*/ 0 w 3570057"/>
              <a:gd name="connsiteY35" fmla="*/ 4864027 h 5021214"/>
              <a:gd name="connsiteX36" fmla="*/ 2726 w 3570057"/>
              <a:gd name="connsiteY36" fmla="*/ 4831643 h 5021214"/>
              <a:gd name="connsiteX37" fmla="*/ 1915 w 3570057"/>
              <a:gd name="connsiteY37" fmla="*/ 4827627 h 5021214"/>
              <a:gd name="connsiteX38" fmla="*/ 3886 w 3570057"/>
              <a:gd name="connsiteY38" fmla="*/ 4817868 h 5021214"/>
              <a:gd name="connsiteX39" fmla="*/ 5666 w 3570057"/>
              <a:gd name="connsiteY39" fmla="*/ 4796713 h 5021214"/>
              <a:gd name="connsiteX40" fmla="*/ 9747 w 3570057"/>
              <a:gd name="connsiteY40" fmla="*/ 4788835 h 5021214"/>
              <a:gd name="connsiteX41" fmla="*/ 15763 w 3570057"/>
              <a:gd name="connsiteY41" fmla="*/ 4759037 h 5021214"/>
              <a:gd name="connsiteX42" fmla="*/ 79606 w 3570057"/>
              <a:gd name="connsiteY42" fmla="*/ 4681509 h 5021214"/>
              <a:gd name="connsiteX43" fmla="*/ 1833949 w 3570057"/>
              <a:gd name="connsiteY43" fmla="*/ 2500644 h 5021214"/>
              <a:gd name="connsiteX44" fmla="*/ 89293 w 3570057"/>
              <a:gd name="connsiteY44" fmla="*/ 330687 h 5021214"/>
              <a:gd name="connsiteX45" fmla="*/ 79606 w 3570057"/>
              <a:gd name="connsiteY45" fmla="*/ 326030 h 5021214"/>
              <a:gd name="connsiteX46" fmla="*/ 15763 w 3570057"/>
              <a:gd name="connsiteY46" fmla="*/ 248502 h 5021214"/>
              <a:gd name="connsiteX47" fmla="*/ 1915 w 3570057"/>
              <a:gd name="connsiteY47" fmla="*/ 179912 h 5021214"/>
              <a:gd name="connsiteX48" fmla="*/ 15763 w 3570057"/>
              <a:gd name="connsiteY48" fmla="*/ 111322 h 5021214"/>
              <a:gd name="connsiteX49" fmla="*/ 178128 w 3570057"/>
              <a:gd name="connsiteY49" fmla="*/ 3699 h 5021214"/>
              <a:gd name="connsiteX50" fmla="*/ 1521865 w 3570057"/>
              <a:gd name="connsiteY50" fmla="*/ 3699 h 5021214"/>
              <a:gd name="connsiteX51" fmla="*/ 1565814 w 3570057"/>
              <a:gd name="connsiteY51" fmla="*/ 0 h 5021214"/>
              <a:gd name="connsiteX0" fmla="*/ 1915 w 3570057"/>
              <a:gd name="connsiteY0" fmla="*/ 4827626 h 5021214"/>
              <a:gd name="connsiteX1" fmla="*/ 1915 w 3570057"/>
              <a:gd name="connsiteY1" fmla="*/ 4827627 h 5021214"/>
              <a:gd name="connsiteX2" fmla="*/ 1915 w 3570057"/>
              <a:gd name="connsiteY2" fmla="*/ 4827627 h 5021214"/>
              <a:gd name="connsiteX3" fmla="*/ 1915 w 3570057"/>
              <a:gd name="connsiteY3" fmla="*/ 4827626 h 5021214"/>
              <a:gd name="connsiteX4" fmla="*/ 561952 w 3570057"/>
              <a:gd name="connsiteY4" fmla="*/ 356125 h 5021214"/>
              <a:gd name="connsiteX5" fmla="*/ 2172822 w 3570057"/>
              <a:gd name="connsiteY5" fmla="*/ 2359680 h 5021214"/>
              <a:gd name="connsiteX6" fmla="*/ 2210674 w 3570057"/>
              <a:gd name="connsiteY6" fmla="*/ 2489127 h 5021214"/>
              <a:gd name="connsiteX7" fmla="*/ 2210265 w 3570057"/>
              <a:gd name="connsiteY7" fmla="*/ 2490450 h 5021214"/>
              <a:gd name="connsiteX8" fmla="*/ 2215233 w 3570057"/>
              <a:gd name="connsiteY8" fmla="*/ 2506488 h 5021214"/>
              <a:gd name="connsiteX9" fmla="*/ 2177381 w 3570057"/>
              <a:gd name="connsiteY9" fmla="*/ 2635935 h 5021214"/>
              <a:gd name="connsiteX10" fmla="*/ 556927 w 3570057"/>
              <a:gd name="connsiteY10" fmla="*/ 4651414 h 5021214"/>
              <a:gd name="connsiteX11" fmla="*/ 1438218 w 3570057"/>
              <a:gd name="connsiteY11" fmla="*/ 4651414 h 5021214"/>
              <a:gd name="connsiteX12" fmla="*/ 3178905 w 3570057"/>
              <a:gd name="connsiteY12" fmla="*/ 2486395 h 5021214"/>
              <a:gd name="connsiteX13" fmla="*/ 1466157 w 3570057"/>
              <a:gd name="connsiteY13" fmla="*/ 356125 h 5021214"/>
              <a:gd name="connsiteX14" fmla="*/ 561952 w 3570057"/>
              <a:gd name="connsiteY14" fmla="*/ 356125 h 5021214"/>
              <a:gd name="connsiteX15" fmla="*/ 1915 w 3570057"/>
              <a:gd name="connsiteY15" fmla="*/ 179912 h 5021214"/>
              <a:gd name="connsiteX16" fmla="*/ 1915 w 3570057"/>
              <a:gd name="connsiteY16" fmla="*/ 179912 h 5021214"/>
              <a:gd name="connsiteX17" fmla="*/ 1915 w 3570057"/>
              <a:gd name="connsiteY17" fmla="*/ 179912 h 5021214"/>
              <a:gd name="connsiteX18" fmla="*/ 1565814 w 3570057"/>
              <a:gd name="connsiteY18" fmla="*/ 0 h 5021214"/>
              <a:gd name="connsiteX19" fmla="*/ 1684112 w 3570057"/>
              <a:gd name="connsiteY19" fmla="*/ 64768 h 5021214"/>
              <a:gd name="connsiteX20" fmla="*/ 3519022 w 3570057"/>
              <a:gd name="connsiteY20" fmla="*/ 2346979 h 5021214"/>
              <a:gd name="connsiteX21" fmla="*/ 3551209 w 3570057"/>
              <a:gd name="connsiteY21" fmla="*/ 2409112 h 5021214"/>
              <a:gd name="connsiteX22" fmla="*/ 3552901 w 3570057"/>
              <a:gd name="connsiteY22" fmla="*/ 2429223 h 5021214"/>
              <a:gd name="connsiteX23" fmla="*/ 3569020 w 3570057"/>
              <a:gd name="connsiteY23" fmla="*/ 2481256 h 5021214"/>
              <a:gd name="connsiteX24" fmla="*/ 3531168 w 3570057"/>
              <a:gd name="connsiteY24" fmla="*/ 2610703 h 5021214"/>
              <a:gd name="connsiteX25" fmla="*/ 1690121 w 3570057"/>
              <a:gd name="connsiteY25" fmla="*/ 4900549 h 5021214"/>
              <a:gd name="connsiteX26" fmla="*/ 1655278 w 3570057"/>
              <a:gd name="connsiteY26" fmla="*/ 4952229 h 5021214"/>
              <a:gd name="connsiteX27" fmla="*/ 1626678 w 3570057"/>
              <a:gd name="connsiteY27" fmla="*/ 4971511 h 5021214"/>
              <a:gd name="connsiteX28" fmla="*/ 1592243 w 3570057"/>
              <a:gd name="connsiteY28" fmla="*/ 5000188 h 5021214"/>
              <a:gd name="connsiteX29" fmla="*/ 1460400 w 3570057"/>
              <a:gd name="connsiteY29" fmla="*/ 5014512 h 5021214"/>
              <a:gd name="connsiteX30" fmla="*/ 1439800 w 3570057"/>
              <a:gd name="connsiteY30" fmla="*/ 5003840 h 5021214"/>
              <a:gd name="connsiteX31" fmla="*/ 194216 w 3570057"/>
              <a:gd name="connsiteY31" fmla="*/ 5020176 h 5021214"/>
              <a:gd name="connsiteX32" fmla="*/ 64769 w 3570057"/>
              <a:gd name="connsiteY32" fmla="*/ 4982325 h 5021214"/>
              <a:gd name="connsiteX33" fmla="*/ 64768 w 3570057"/>
              <a:gd name="connsiteY33" fmla="*/ 4982325 h 5021214"/>
              <a:gd name="connsiteX34" fmla="*/ 0 w 3570057"/>
              <a:gd name="connsiteY34" fmla="*/ 4864027 h 5021214"/>
              <a:gd name="connsiteX35" fmla="*/ 2726 w 3570057"/>
              <a:gd name="connsiteY35" fmla="*/ 4831643 h 5021214"/>
              <a:gd name="connsiteX36" fmla="*/ 1915 w 3570057"/>
              <a:gd name="connsiteY36" fmla="*/ 4827627 h 5021214"/>
              <a:gd name="connsiteX37" fmla="*/ 3886 w 3570057"/>
              <a:gd name="connsiteY37" fmla="*/ 4817868 h 5021214"/>
              <a:gd name="connsiteX38" fmla="*/ 5666 w 3570057"/>
              <a:gd name="connsiteY38" fmla="*/ 4796713 h 5021214"/>
              <a:gd name="connsiteX39" fmla="*/ 9747 w 3570057"/>
              <a:gd name="connsiteY39" fmla="*/ 4788835 h 5021214"/>
              <a:gd name="connsiteX40" fmla="*/ 15763 w 3570057"/>
              <a:gd name="connsiteY40" fmla="*/ 4759037 h 5021214"/>
              <a:gd name="connsiteX41" fmla="*/ 79606 w 3570057"/>
              <a:gd name="connsiteY41" fmla="*/ 4681509 h 5021214"/>
              <a:gd name="connsiteX42" fmla="*/ 1833949 w 3570057"/>
              <a:gd name="connsiteY42" fmla="*/ 2500644 h 5021214"/>
              <a:gd name="connsiteX43" fmla="*/ 89293 w 3570057"/>
              <a:gd name="connsiteY43" fmla="*/ 330687 h 5021214"/>
              <a:gd name="connsiteX44" fmla="*/ 79606 w 3570057"/>
              <a:gd name="connsiteY44" fmla="*/ 326030 h 5021214"/>
              <a:gd name="connsiteX45" fmla="*/ 15763 w 3570057"/>
              <a:gd name="connsiteY45" fmla="*/ 248502 h 5021214"/>
              <a:gd name="connsiteX46" fmla="*/ 1915 w 3570057"/>
              <a:gd name="connsiteY46" fmla="*/ 179912 h 5021214"/>
              <a:gd name="connsiteX47" fmla="*/ 15763 w 3570057"/>
              <a:gd name="connsiteY47" fmla="*/ 111322 h 5021214"/>
              <a:gd name="connsiteX48" fmla="*/ 178128 w 3570057"/>
              <a:gd name="connsiteY48" fmla="*/ 3699 h 5021214"/>
              <a:gd name="connsiteX49" fmla="*/ 1521865 w 3570057"/>
              <a:gd name="connsiteY49" fmla="*/ 3699 h 5021214"/>
              <a:gd name="connsiteX50" fmla="*/ 1565814 w 3570057"/>
              <a:gd name="connsiteY50" fmla="*/ 0 h 5021214"/>
              <a:gd name="connsiteX0" fmla="*/ 1915 w 3570057"/>
              <a:gd name="connsiteY0" fmla="*/ 4827626 h 5021214"/>
              <a:gd name="connsiteX1" fmla="*/ 1915 w 3570057"/>
              <a:gd name="connsiteY1" fmla="*/ 4827627 h 5021214"/>
              <a:gd name="connsiteX2" fmla="*/ 1915 w 3570057"/>
              <a:gd name="connsiteY2" fmla="*/ 4827627 h 5021214"/>
              <a:gd name="connsiteX3" fmla="*/ 1915 w 3570057"/>
              <a:gd name="connsiteY3" fmla="*/ 4827626 h 5021214"/>
              <a:gd name="connsiteX4" fmla="*/ 561952 w 3570057"/>
              <a:gd name="connsiteY4" fmla="*/ 356125 h 5021214"/>
              <a:gd name="connsiteX5" fmla="*/ 2172822 w 3570057"/>
              <a:gd name="connsiteY5" fmla="*/ 2359680 h 5021214"/>
              <a:gd name="connsiteX6" fmla="*/ 2210674 w 3570057"/>
              <a:gd name="connsiteY6" fmla="*/ 2489127 h 5021214"/>
              <a:gd name="connsiteX7" fmla="*/ 2210265 w 3570057"/>
              <a:gd name="connsiteY7" fmla="*/ 2490450 h 5021214"/>
              <a:gd name="connsiteX8" fmla="*/ 2215233 w 3570057"/>
              <a:gd name="connsiteY8" fmla="*/ 2506488 h 5021214"/>
              <a:gd name="connsiteX9" fmla="*/ 2177381 w 3570057"/>
              <a:gd name="connsiteY9" fmla="*/ 2635935 h 5021214"/>
              <a:gd name="connsiteX10" fmla="*/ 556927 w 3570057"/>
              <a:gd name="connsiteY10" fmla="*/ 4651414 h 5021214"/>
              <a:gd name="connsiteX11" fmla="*/ 1438218 w 3570057"/>
              <a:gd name="connsiteY11" fmla="*/ 4651414 h 5021214"/>
              <a:gd name="connsiteX12" fmla="*/ 3178905 w 3570057"/>
              <a:gd name="connsiteY12" fmla="*/ 2486395 h 5021214"/>
              <a:gd name="connsiteX13" fmla="*/ 1466157 w 3570057"/>
              <a:gd name="connsiteY13" fmla="*/ 356125 h 5021214"/>
              <a:gd name="connsiteX14" fmla="*/ 561952 w 3570057"/>
              <a:gd name="connsiteY14" fmla="*/ 356125 h 5021214"/>
              <a:gd name="connsiteX15" fmla="*/ 1915 w 3570057"/>
              <a:gd name="connsiteY15" fmla="*/ 179912 h 5021214"/>
              <a:gd name="connsiteX16" fmla="*/ 1915 w 3570057"/>
              <a:gd name="connsiteY16" fmla="*/ 179912 h 5021214"/>
              <a:gd name="connsiteX17" fmla="*/ 1915 w 3570057"/>
              <a:gd name="connsiteY17" fmla="*/ 179912 h 5021214"/>
              <a:gd name="connsiteX18" fmla="*/ 1565814 w 3570057"/>
              <a:gd name="connsiteY18" fmla="*/ 0 h 5021214"/>
              <a:gd name="connsiteX19" fmla="*/ 1684112 w 3570057"/>
              <a:gd name="connsiteY19" fmla="*/ 64768 h 5021214"/>
              <a:gd name="connsiteX20" fmla="*/ 3519022 w 3570057"/>
              <a:gd name="connsiteY20" fmla="*/ 2346979 h 5021214"/>
              <a:gd name="connsiteX21" fmla="*/ 3551209 w 3570057"/>
              <a:gd name="connsiteY21" fmla="*/ 2409112 h 5021214"/>
              <a:gd name="connsiteX22" fmla="*/ 3552901 w 3570057"/>
              <a:gd name="connsiteY22" fmla="*/ 2429223 h 5021214"/>
              <a:gd name="connsiteX23" fmla="*/ 3569020 w 3570057"/>
              <a:gd name="connsiteY23" fmla="*/ 2481256 h 5021214"/>
              <a:gd name="connsiteX24" fmla="*/ 3531168 w 3570057"/>
              <a:gd name="connsiteY24" fmla="*/ 2610703 h 5021214"/>
              <a:gd name="connsiteX25" fmla="*/ 1690121 w 3570057"/>
              <a:gd name="connsiteY25" fmla="*/ 4900549 h 5021214"/>
              <a:gd name="connsiteX26" fmla="*/ 1655278 w 3570057"/>
              <a:gd name="connsiteY26" fmla="*/ 4952229 h 5021214"/>
              <a:gd name="connsiteX27" fmla="*/ 1626678 w 3570057"/>
              <a:gd name="connsiteY27" fmla="*/ 4971511 h 5021214"/>
              <a:gd name="connsiteX28" fmla="*/ 1592243 w 3570057"/>
              <a:gd name="connsiteY28" fmla="*/ 5000188 h 5021214"/>
              <a:gd name="connsiteX29" fmla="*/ 1460400 w 3570057"/>
              <a:gd name="connsiteY29" fmla="*/ 5014512 h 5021214"/>
              <a:gd name="connsiteX30" fmla="*/ 194216 w 3570057"/>
              <a:gd name="connsiteY30" fmla="*/ 5020176 h 5021214"/>
              <a:gd name="connsiteX31" fmla="*/ 64769 w 3570057"/>
              <a:gd name="connsiteY31" fmla="*/ 4982325 h 5021214"/>
              <a:gd name="connsiteX32" fmla="*/ 64768 w 3570057"/>
              <a:gd name="connsiteY32" fmla="*/ 4982325 h 5021214"/>
              <a:gd name="connsiteX33" fmla="*/ 0 w 3570057"/>
              <a:gd name="connsiteY33" fmla="*/ 4864027 h 5021214"/>
              <a:gd name="connsiteX34" fmla="*/ 2726 w 3570057"/>
              <a:gd name="connsiteY34" fmla="*/ 4831643 h 5021214"/>
              <a:gd name="connsiteX35" fmla="*/ 1915 w 3570057"/>
              <a:gd name="connsiteY35" fmla="*/ 4827627 h 5021214"/>
              <a:gd name="connsiteX36" fmla="*/ 3886 w 3570057"/>
              <a:gd name="connsiteY36" fmla="*/ 4817868 h 5021214"/>
              <a:gd name="connsiteX37" fmla="*/ 5666 w 3570057"/>
              <a:gd name="connsiteY37" fmla="*/ 4796713 h 5021214"/>
              <a:gd name="connsiteX38" fmla="*/ 9747 w 3570057"/>
              <a:gd name="connsiteY38" fmla="*/ 4788835 h 5021214"/>
              <a:gd name="connsiteX39" fmla="*/ 15763 w 3570057"/>
              <a:gd name="connsiteY39" fmla="*/ 4759037 h 5021214"/>
              <a:gd name="connsiteX40" fmla="*/ 79606 w 3570057"/>
              <a:gd name="connsiteY40" fmla="*/ 4681509 h 5021214"/>
              <a:gd name="connsiteX41" fmla="*/ 1833949 w 3570057"/>
              <a:gd name="connsiteY41" fmla="*/ 2500644 h 5021214"/>
              <a:gd name="connsiteX42" fmla="*/ 89293 w 3570057"/>
              <a:gd name="connsiteY42" fmla="*/ 330687 h 5021214"/>
              <a:gd name="connsiteX43" fmla="*/ 79606 w 3570057"/>
              <a:gd name="connsiteY43" fmla="*/ 326030 h 5021214"/>
              <a:gd name="connsiteX44" fmla="*/ 15763 w 3570057"/>
              <a:gd name="connsiteY44" fmla="*/ 248502 h 5021214"/>
              <a:gd name="connsiteX45" fmla="*/ 1915 w 3570057"/>
              <a:gd name="connsiteY45" fmla="*/ 179912 h 5021214"/>
              <a:gd name="connsiteX46" fmla="*/ 15763 w 3570057"/>
              <a:gd name="connsiteY46" fmla="*/ 111322 h 5021214"/>
              <a:gd name="connsiteX47" fmla="*/ 178128 w 3570057"/>
              <a:gd name="connsiteY47" fmla="*/ 3699 h 5021214"/>
              <a:gd name="connsiteX48" fmla="*/ 1521865 w 3570057"/>
              <a:gd name="connsiteY48" fmla="*/ 3699 h 5021214"/>
              <a:gd name="connsiteX49" fmla="*/ 1565814 w 3570057"/>
              <a:gd name="connsiteY49" fmla="*/ 0 h 5021214"/>
              <a:gd name="connsiteX0" fmla="*/ 1915 w 3570057"/>
              <a:gd name="connsiteY0" fmla="*/ 4827626 h 5021214"/>
              <a:gd name="connsiteX1" fmla="*/ 1915 w 3570057"/>
              <a:gd name="connsiteY1" fmla="*/ 4827627 h 5021214"/>
              <a:gd name="connsiteX2" fmla="*/ 1915 w 3570057"/>
              <a:gd name="connsiteY2" fmla="*/ 4827627 h 5021214"/>
              <a:gd name="connsiteX3" fmla="*/ 1915 w 3570057"/>
              <a:gd name="connsiteY3" fmla="*/ 4827626 h 5021214"/>
              <a:gd name="connsiteX4" fmla="*/ 561952 w 3570057"/>
              <a:gd name="connsiteY4" fmla="*/ 356125 h 5021214"/>
              <a:gd name="connsiteX5" fmla="*/ 2172822 w 3570057"/>
              <a:gd name="connsiteY5" fmla="*/ 2359680 h 5021214"/>
              <a:gd name="connsiteX6" fmla="*/ 2210674 w 3570057"/>
              <a:gd name="connsiteY6" fmla="*/ 2489127 h 5021214"/>
              <a:gd name="connsiteX7" fmla="*/ 2210265 w 3570057"/>
              <a:gd name="connsiteY7" fmla="*/ 2490450 h 5021214"/>
              <a:gd name="connsiteX8" fmla="*/ 2215233 w 3570057"/>
              <a:gd name="connsiteY8" fmla="*/ 2506488 h 5021214"/>
              <a:gd name="connsiteX9" fmla="*/ 2177381 w 3570057"/>
              <a:gd name="connsiteY9" fmla="*/ 2635935 h 5021214"/>
              <a:gd name="connsiteX10" fmla="*/ 556927 w 3570057"/>
              <a:gd name="connsiteY10" fmla="*/ 4651414 h 5021214"/>
              <a:gd name="connsiteX11" fmla="*/ 1438218 w 3570057"/>
              <a:gd name="connsiteY11" fmla="*/ 4651414 h 5021214"/>
              <a:gd name="connsiteX12" fmla="*/ 3178905 w 3570057"/>
              <a:gd name="connsiteY12" fmla="*/ 2486395 h 5021214"/>
              <a:gd name="connsiteX13" fmla="*/ 1466157 w 3570057"/>
              <a:gd name="connsiteY13" fmla="*/ 356125 h 5021214"/>
              <a:gd name="connsiteX14" fmla="*/ 561952 w 3570057"/>
              <a:gd name="connsiteY14" fmla="*/ 356125 h 5021214"/>
              <a:gd name="connsiteX15" fmla="*/ 1915 w 3570057"/>
              <a:gd name="connsiteY15" fmla="*/ 179912 h 5021214"/>
              <a:gd name="connsiteX16" fmla="*/ 1915 w 3570057"/>
              <a:gd name="connsiteY16" fmla="*/ 179912 h 5021214"/>
              <a:gd name="connsiteX17" fmla="*/ 1915 w 3570057"/>
              <a:gd name="connsiteY17" fmla="*/ 179912 h 5021214"/>
              <a:gd name="connsiteX18" fmla="*/ 1565814 w 3570057"/>
              <a:gd name="connsiteY18" fmla="*/ 0 h 5021214"/>
              <a:gd name="connsiteX19" fmla="*/ 1684112 w 3570057"/>
              <a:gd name="connsiteY19" fmla="*/ 64768 h 5021214"/>
              <a:gd name="connsiteX20" fmla="*/ 3519022 w 3570057"/>
              <a:gd name="connsiteY20" fmla="*/ 2346979 h 5021214"/>
              <a:gd name="connsiteX21" fmla="*/ 3551209 w 3570057"/>
              <a:gd name="connsiteY21" fmla="*/ 2409112 h 5021214"/>
              <a:gd name="connsiteX22" fmla="*/ 3552901 w 3570057"/>
              <a:gd name="connsiteY22" fmla="*/ 2429223 h 5021214"/>
              <a:gd name="connsiteX23" fmla="*/ 3569020 w 3570057"/>
              <a:gd name="connsiteY23" fmla="*/ 2481256 h 5021214"/>
              <a:gd name="connsiteX24" fmla="*/ 3531168 w 3570057"/>
              <a:gd name="connsiteY24" fmla="*/ 2610703 h 5021214"/>
              <a:gd name="connsiteX25" fmla="*/ 1690121 w 3570057"/>
              <a:gd name="connsiteY25" fmla="*/ 4900549 h 5021214"/>
              <a:gd name="connsiteX26" fmla="*/ 1655278 w 3570057"/>
              <a:gd name="connsiteY26" fmla="*/ 4952229 h 5021214"/>
              <a:gd name="connsiteX27" fmla="*/ 1626678 w 3570057"/>
              <a:gd name="connsiteY27" fmla="*/ 4971511 h 5021214"/>
              <a:gd name="connsiteX28" fmla="*/ 1592243 w 3570057"/>
              <a:gd name="connsiteY28" fmla="*/ 5000188 h 5021214"/>
              <a:gd name="connsiteX29" fmla="*/ 1460400 w 3570057"/>
              <a:gd name="connsiteY29" fmla="*/ 5014512 h 5021214"/>
              <a:gd name="connsiteX30" fmla="*/ 194216 w 3570057"/>
              <a:gd name="connsiteY30" fmla="*/ 5020176 h 5021214"/>
              <a:gd name="connsiteX31" fmla="*/ 64769 w 3570057"/>
              <a:gd name="connsiteY31" fmla="*/ 4982325 h 5021214"/>
              <a:gd name="connsiteX32" fmla="*/ 64768 w 3570057"/>
              <a:gd name="connsiteY32" fmla="*/ 4982325 h 5021214"/>
              <a:gd name="connsiteX33" fmla="*/ 0 w 3570057"/>
              <a:gd name="connsiteY33" fmla="*/ 4864027 h 5021214"/>
              <a:gd name="connsiteX34" fmla="*/ 2726 w 3570057"/>
              <a:gd name="connsiteY34" fmla="*/ 4831643 h 5021214"/>
              <a:gd name="connsiteX35" fmla="*/ 1915 w 3570057"/>
              <a:gd name="connsiteY35" fmla="*/ 4827627 h 5021214"/>
              <a:gd name="connsiteX36" fmla="*/ 3886 w 3570057"/>
              <a:gd name="connsiteY36" fmla="*/ 4817868 h 5021214"/>
              <a:gd name="connsiteX37" fmla="*/ 5666 w 3570057"/>
              <a:gd name="connsiteY37" fmla="*/ 4796713 h 5021214"/>
              <a:gd name="connsiteX38" fmla="*/ 9747 w 3570057"/>
              <a:gd name="connsiteY38" fmla="*/ 4788835 h 5021214"/>
              <a:gd name="connsiteX39" fmla="*/ 15763 w 3570057"/>
              <a:gd name="connsiteY39" fmla="*/ 4759037 h 5021214"/>
              <a:gd name="connsiteX40" fmla="*/ 79606 w 3570057"/>
              <a:gd name="connsiteY40" fmla="*/ 4681509 h 5021214"/>
              <a:gd name="connsiteX41" fmla="*/ 1833949 w 3570057"/>
              <a:gd name="connsiteY41" fmla="*/ 2500644 h 5021214"/>
              <a:gd name="connsiteX42" fmla="*/ 89293 w 3570057"/>
              <a:gd name="connsiteY42" fmla="*/ 330687 h 5021214"/>
              <a:gd name="connsiteX43" fmla="*/ 15763 w 3570057"/>
              <a:gd name="connsiteY43" fmla="*/ 248502 h 5021214"/>
              <a:gd name="connsiteX44" fmla="*/ 1915 w 3570057"/>
              <a:gd name="connsiteY44" fmla="*/ 179912 h 5021214"/>
              <a:gd name="connsiteX45" fmla="*/ 15763 w 3570057"/>
              <a:gd name="connsiteY45" fmla="*/ 111322 h 5021214"/>
              <a:gd name="connsiteX46" fmla="*/ 178128 w 3570057"/>
              <a:gd name="connsiteY46" fmla="*/ 3699 h 5021214"/>
              <a:gd name="connsiteX47" fmla="*/ 1521865 w 3570057"/>
              <a:gd name="connsiteY47" fmla="*/ 3699 h 5021214"/>
              <a:gd name="connsiteX48" fmla="*/ 1565814 w 3570057"/>
              <a:gd name="connsiteY48" fmla="*/ 0 h 5021214"/>
              <a:gd name="connsiteX0" fmla="*/ 1915 w 3570057"/>
              <a:gd name="connsiteY0" fmla="*/ 4827626 h 5021214"/>
              <a:gd name="connsiteX1" fmla="*/ 1915 w 3570057"/>
              <a:gd name="connsiteY1" fmla="*/ 4827627 h 5021214"/>
              <a:gd name="connsiteX2" fmla="*/ 1915 w 3570057"/>
              <a:gd name="connsiteY2" fmla="*/ 4827627 h 5021214"/>
              <a:gd name="connsiteX3" fmla="*/ 1915 w 3570057"/>
              <a:gd name="connsiteY3" fmla="*/ 4827626 h 5021214"/>
              <a:gd name="connsiteX4" fmla="*/ 561952 w 3570057"/>
              <a:gd name="connsiteY4" fmla="*/ 356125 h 5021214"/>
              <a:gd name="connsiteX5" fmla="*/ 2172822 w 3570057"/>
              <a:gd name="connsiteY5" fmla="*/ 2359680 h 5021214"/>
              <a:gd name="connsiteX6" fmla="*/ 2210674 w 3570057"/>
              <a:gd name="connsiteY6" fmla="*/ 2489127 h 5021214"/>
              <a:gd name="connsiteX7" fmla="*/ 2210265 w 3570057"/>
              <a:gd name="connsiteY7" fmla="*/ 2490450 h 5021214"/>
              <a:gd name="connsiteX8" fmla="*/ 2215233 w 3570057"/>
              <a:gd name="connsiteY8" fmla="*/ 2506488 h 5021214"/>
              <a:gd name="connsiteX9" fmla="*/ 2177381 w 3570057"/>
              <a:gd name="connsiteY9" fmla="*/ 2635935 h 5021214"/>
              <a:gd name="connsiteX10" fmla="*/ 556927 w 3570057"/>
              <a:gd name="connsiteY10" fmla="*/ 4651414 h 5021214"/>
              <a:gd name="connsiteX11" fmla="*/ 1438218 w 3570057"/>
              <a:gd name="connsiteY11" fmla="*/ 4651414 h 5021214"/>
              <a:gd name="connsiteX12" fmla="*/ 3178905 w 3570057"/>
              <a:gd name="connsiteY12" fmla="*/ 2486395 h 5021214"/>
              <a:gd name="connsiteX13" fmla="*/ 1466157 w 3570057"/>
              <a:gd name="connsiteY13" fmla="*/ 356125 h 5021214"/>
              <a:gd name="connsiteX14" fmla="*/ 561952 w 3570057"/>
              <a:gd name="connsiteY14" fmla="*/ 356125 h 5021214"/>
              <a:gd name="connsiteX15" fmla="*/ 1915 w 3570057"/>
              <a:gd name="connsiteY15" fmla="*/ 179912 h 5021214"/>
              <a:gd name="connsiteX16" fmla="*/ 1915 w 3570057"/>
              <a:gd name="connsiteY16" fmla="*/ 179912 h 5021214"/>
              <a:gd name="connsiteX17" fmla="*/ 1915 w 3570057"/>
              <a:gd name="connsiteY17" fmla="*/ 179912 h 5021214"/>
              <a:gd name="connsiteX18" fmla="*/ 1565814 w 3570057"/>
              <a:gd name="connsiteY18" fmla="*/ 0 h 5021214"/>
              <a:gd name="connsiteX19" fmla="*/ 1684112 w 3570057"/>
              <a:gd name="connsiteY19" fmla="*/ 64768 h 5021214"/>
              <a:gd name="connsiteX20" fmla="*/ 3519022 w 3570057"/>
              <a:gd name="connsiteY20" fmla="*/ 2346979 h 5021214"/>
              <a:gd name="connsiteX21" fmla="*/ 3551209 w 3570057"/>
              <a:gd name="connsiteY21" fmla="*/ 2409112 h 5021214"/>
              <a:gd name="connsiteX22" fmla="*/ 3552901 w 3570057"/>
              <a:gd name="connsiteY22" fmla="*/ 2429223 h 5021214"/>
              <a:gd name="connsiteX23" fmla="*/ 3569020 w 3570057"/>
              <a:gd name="connsiteY23" fmla="*/ 2481256 h 5021214"/>
              <a:gd name="connsiteX24" fmla="*/ 3531168 w 3570057"/>
              <a:gd name="connsiteY24" fmla="*/ 2610703 h 5021214"/>
              <a:gd name="connsiteX25" fmla="*/ 1690121 w 3570057"/>
              <a:gd name="connsiteY25" fmla="*/ 4900549 h 5021214"/>
              <a:gd name="connsiteX26" fmla="*/ 1655278 w 3570057"/>
              <a:gd name="connsiteY26" fmla="*/ 4952229 h 5021214"/>
              <a:gd name="connsiteX27" fmla="*/ 1626678 w 3570057"/>
              <a:gd name="connsiteY27" fmla="*/ 4971511 h 5021214"/>
              <a:gd name="connsiteX28" fmla="*/ 1592243 w 3570057"/>
              <a:gd name="connsiteY28" fmla="*/ 5000188 h 5021214"/>
              <a:gd name="connsiteX29" fmla="*/ 1460400 w 3570057"/>
              <a:gd name="connsiteY29" fmla="*/ 5014512 h 5021214"/>
              <a:gd name="connsiteX30" fmla="*/ 194216 w 3570057"/>
              <a:gd name="connsiteY30" fmla="*/ 5020176 h 5021214"/>
              <a:gd name="connsiteX31" fmla="*/ 64769 w 3570057"/>
              <a:gd name="connsiteY31" fmla="*/ 4982325 h 5021214"/>
              <a:gd name="connsiteX32" fmla="*/ 64768 w 3570057"/>
              <a:gd name="connsiteY32" fmla="*/ 4982325 h 5021214"/>
              <a:gd name="connsiteX33" fmla="*/ 0 w 3570057"/>
              <a:gd name="connsiteY33" fmla="*/ 4864027 h 5021214"/>
              <a:gd name="connsiteX34" fmla="*/ 2726 w 3570057"/>
              <a:gd name="connsiteY34" fmla="*/ 4831643 h 5021214"/>
              <a:gd name="connsiteX35" fmla="*/ 1915 w 3570057"/>
              <a:gd name="connsiteY35" fmla="*/ 4827627 h 5021214"/>
              <a:gd name="connsiteX36" fmla="*/ 3886 w 3570057"/>
              <a:gd name="connsiteY36" fmla="*/ 4817868 h 5021214"/>
              <a:gd name="connsiteX37" fmla="*/ 5666 w 3570057"/>
              <a:gd name="connsiteY37" fmla="*/ 4796713 h 5021214"/>
              <a:gd name="connsiteX38" fmla="*/ 9747 w 3570057"/>
              <a:gd name="connsiteY38" fmla="*/ 4788835 h 5021214"/>
              <a:gd name="connsiteX39" fmla="*/ 15763 w 3570057"/>
              <a:gd name="connsiteY39" fmla="*/ 4759037 h 5021214"/>
              <a:gd name="connsiteX40" fmla="*/ 79606 w 3570057"/>
              <a:gd name="connsiteY40" fmla="*/ 4681509 h 5021214"/>
              <a:gd name="connsiteX41" fmla="*/ 1833949 w 3570057"/>
              <a:gd name="connsiteY41" fmla="*/ 2500644 h 5021214"/>
              <a:gd name="connsiteX42" fmla="*/ 15763 w 3570057"/>
              <a:gd name="connsiteY42" fmla="*/ 248502 h 5021214"/>
              <a:gd name="connsiteX43" fmla="*/ 1915 w 3570057"/>
              <a:gd name="connsiteY43" fmla="*/ 179912 h 5021214"/>
              <a:gd name="connsiteX44" fmla="*/ 15763 w 3570057"/>
              <a:gd name="connsiteY44" fmla="*/ 111322 h 5021214"/>
              <a:gd name="connsiteX45" fmla="*/ 178128 w 3570057"/>
              <a:gd name="connsiteY45" fmla="*/ 3699 h 5021214"/>
              <a:gd name="connsiteX46" fmla="*/ 1521865 w 3570057"/>
              <a:gd name="connsiteY46" fmla="*/ 3699 h 5021214"/>
              <a:gd name="connsiteX47" fmla="*/ 1565814 w 3570057"/>
              <a:gd name="connsiteY47" fmla="*/ 0 h 5021214"/>
              <a:gd name="connsiteX0" fmla="*/ 1915 w 3570057"/>
              <a:gd name="connsiteY0" fmla="*/ 4827626 h 5021214"/>
              <a:gd name="connsiteX1" fmla="*/ 1915 w 3570057"/>
              <a:gd name="connsiteY1" fmla="*/ 4827627 h 5021214"/>
              <a:gd name="connsiteX2" fmla="*/ 1915 w 3570057"/>
              <a:gd name="connsiteY2" fmla="*/ 4827627 h 5021214"/>
              <a:gd name="connsiteX3" fmla="*/ 1915 w 3570057"/>
              <a:gd name="connsiteY3" fmla="*/ 4827626 h 5021214"/>
              <a:gd name="connsiteX4" fmla="*/ 561952 w 3570057"/>
              <a:gd name="connsiteY4" fmla="*/ 356125 h 5021214"/>
              <a:gd name="connsiteX5" fmla="*/ 2172822 w 3570057"/>
              <a:gd name="connsiteY5" fmla="*/ 2359680 h 5021214"/>
              <a:gd name="connsiteX6" fmla="*/ 2210674 w 3570057"/>
              <a:gd name="connsiteY6" fmla="*/ 2489127 h 5021214"/>
              <a:gd name="connsiteX7" fmla="*/ 2210265 w 3570057"/>
              <a:gd name="connsiteY7" fmla="*/ 2490450 h 5021214"/>
              <a:gd name="connsiteX8" fmla="*/ 2215233 w 3570057"/>
              <a:gd name="connsiteY8" fmla="*/ 2506488 h 5021214"/>
              <a:gd name="connsiteX9" fmla="*/ 2177381 w 3570057"/>
              <a:gd name="connsiteY9" fmla="*/ 2635935 h 5021214"/>
              <a:gd name="connsiteX10" fmla="*/ 556927 w 3570057"/>
              <a:gd name="connsiteY10" fmla="*/ 4651414 h 5021214"/>
              <a:gd name="connsiteX11" fmla="*/ 1438218 w 3570057"/>
              <a:gd name="connsiteY11" fmla="*/ 4651414 h 5021214"/>
              <a:gd name="connsiteX12" fmla="*/ 3178905 w 3570057"/>
              <a:gd name="connsiteY12" fmla="*/ 2486395 h 5021214"/>
              <a:gd name="connsiteX13" fmla="*/ 1466157 w 3570057"/>
              <a:gd name="connsiteY13" fmla="*/ 356125 h 5021214"/>
              <a:gd name="connsiteX14" fmla="*/ 561952 w 3570057"/>
              <a:gd name="connsiteY14" fmla="*/ 356125 h 5021214"/>
              <a:gd name="connsiteX15" fmla="*/ 1915 w 3570057"/>
              <a:gd name="connsiteY15" fmla="*/ 179912 h 5021214"/>
              <a:gd name="connsiteX16" fmla="*/ 1915 w 3570057"/>
              <a:gd name="connsiteY16" fmla="*/ 179912 h 5021214"/>
              <a:gd name="connsiteX17" fmla="*/ 1915 w 3570057"/>
              <a:gd name="connsiteY17" fmla="*/ 179912 h 5021214"/>
              <a:gd name="connsiteX18" fmla="*/ 1565814 w 3570057"/>
              <a:gd name="connsiteY18" fmla="*/ 0 h 5021214"/>
              <a:gd name="connsiteX19" fmla="*/ 1684112 w 3570057"/>
              <a:gd name="connsiteY19" fmla="*/ 64768 h 5021214"/>
              <a:gd name="connsiteX20" fmla="*/ 3519022 w 3570057"/>
              <a:gd name="connsiteY20" fmla="*/ 2346979 h 5021214"/>
              <a:gd name="connsiteX21" fmla="*/ 3551209 w 3570057"/>
              <a:gd name="connsiteY21" fmla="*/ 2409112 h 5021214"/>
              <a:gd name="connsiteX22" fmla="*/ 3552901 w 3570057"/>
              <a:gd name="connsiteY22" fmla="*/ 2429223 h 5021214"/>
              <a:gd name="connsiteX23" fmla="*/ 3569020 w 3570057"/>
              <a:gd name="connsiteY23" fmla="*/ 2481256 h 5021214"/>
              <a:gd name="connsiteX24" fmla="*/ 3531168 w 3570057"/>
              <a:gd name="connsiteY24" fmla="*/ 2610703 h 5021214"/>
              <a:gd name="connsiteX25" fmla="*/ 1655278 w 3570057"/>
              <a:gd name="connsiteY25" fmla="*/ 4952229 h 5021214"/>
              <a:gd name="connsiteX26" fmla="*/ 1626678 w 3570057"/>
              <a:gd name="connsiteY26" fmla="*/ 4971511 h 5021214"/>
              <a:gd name="connsiteX27" fmla="*/ 1592243 w 3570057"/>
              <a:gd name="connsiteY27" fmla="*/ 5000188 h 5021214"/>
              <a:gd name="connsiteX28" fmla="*/ 1460400 w 3570057"/>
              <a:gd name="connsiteY28" fmla="*/ 5014512 h 5021214"/>
              <a:gd name="connsiteX29" fmla="*/ 194216 w 3570057"/>
              <a:gd name="connsiteY29" fmla="*/ 5020176 h 5021214"/>
              <a:gd name="connsiteX30" fmla="*/ 64769 w 3570057"/>
              <a:gd name="connsiteY30" fmla="*/ 4982325 h 5021214"/>
              <a:gd name="connsiteX31" fmla="*/ 64768 w 3570057"/>
              <a:gd name="connsiteY31" fmla="*/ 4982325 h 5021214"/>
              <a:gd name="connsiteX32" fmla="*/ 0 w 3570057"/>
              <a:gd name="connsiteY32" fmla="*/ 4864027 h 5021214"/>
              <a:gd name="connsiteX33" fmla="*/ 2726 w 3570057"/>
              <a:gd name="connsiteY33" fmla="*/ 4831643 h 5021214"/>
              <a:gd name="connsiteX34" fmla="*/ 1915 w 3570057"/>
              <a:gd name="connsiteY34" fmla="*/ 4827627 h 5021214"/>
              <a:gd name="connsiteX35" fmla="*/ 3886 w 3570057"/>
              <a:gd name="connsiteY35" fmla="*/ 4817868 h 5021214"/>
              <a:gd name="connsiteX36" fmla="*/ 5666 w 3570057"/>
              <a:gd name="connsiteY36" fmla="*/ 4796713 h 5021214"/>
              <a:gd name="connsiteX37" fmla="*/ 9747 w 3570057"/>
              <a:gd name="connsiteY37" fmla="*/ 4788835 h 5021214"/>
              <a:gd name="connsiteX38" fmla="*/ 15763 w 3570057"/>
              <a:gd name="connsiteY38" fmla="*/ 4759037 h 5021214"/>
              <a:gd name="connsiteX39" fmla="*/ 79606 w 3570057"/>
              <a:gd name="connsiteY39" fmla="*/ 4681509 h 5021214"/>
              <a:gd name="connsiteX40" fmla="*/ 1833949 w 3570057"/>
              <a:gd name="connsiteY40" fmla="*/ 2500644 h 5021214"/>
              <a:gd name="connsiteX41" fmla="*/ 15763 w 3570057"/>
              <a:gd name="connsiteY41" fmla="*/ 248502 h 5021214"/>
              <a:gd name="connsiteX42" fmla="*/ 1915 w 3570057"/>
              <a:gd name="connsiteY42" fmla="*/ 179912 h 5021214"/>
              <a:gd name="connsiteX43" fmla="*/ 15763 w 3570057"/>
              <a:gd name="connsiteY43" fmla="*/ 111322 h 5021214"/>
              <a:gd name="connsiteX44" fmla="*/ 178128 w 3570057"/>
              <a:gd name="connsiteY44" fmla="*/ 3699 h 5021214"/>
              <a:gd name="connsiteX45" fmla="*/ 1521865 w 3570057"/>
              <a:gd name="connsiteY45" fmla="*/ 3699 h 5021214"/>
              <a:gd name="connsiteX46" fmla="*/ 1565814 w 3570057"/>
              <a:gd name="connsiteY46" fmla="*/ 0 h 5021214"/>
              <a:gd name="connsiteX0" fmla="*/ 1915 w 3570057"/>
              <a:gd name="connsiteY0" fmla="*/ 4827626 h 5021213"/>
              <a:gd name="connsiteX1" fmla="*/ 1915 w 3570057"/>
              <a:gd name="connsiteY1" fmla="*/ 4827627 h 5021213"/>
              <a:gd name="connsiteX2" fmla="*/ 1915 w 3570057"/>
              <a:gd name="connsiteY2" fmla="*/ 4827627 h 5021213"/>
              <a:gd name="connsiteX3" fmla="*/ 1915 w 3570057"/>
              <a:gd name="connsiteY3" fmla="*/ 4827626 h 5021213"/>
              <a:gd name="connsiteX4" fmla="*/ 561952 w 3570057"/>
              <a:gd name="connsiteY4" fmla="*/ 356125 h 5021213"/>
              <a:gd name="connsiteX5" fmla="*/ 2172822 w 3570057"/>
              <a:gd name="connsiteY5" fmla="*/ 2359680 h 5021213"/>
              <a:gd name="connsiteX6" fmla="*/ 2210674 w 3570057"/>
              <a:gd name="connsiteY6" fmla="*/ 2489127 h 5021213"/>
              <a:gd name="connsiteX7" fmla="*/ 2210265 w 3570057"/>
              <a:gd name="connsiteY7" fmla="*/ 2490450 h 5021213"/>
              <a:gd name="connsiteX8" fmla="*/ 2215233 w 3570057"/>
              <a:gd name="connsiteY8" fmla="*/ 2506488 h 5021213"/>
              <a:gd name="connsiteX9" fmla="*/ 2177381 w 3570057"/>
              <a:gd name="connsiteY9" fmla="*/ 2635935 h 5021213"/>
              <a:gd name="connsiteX10" fmla="*/ 556927 w 3570057"/>
              <a:gd name="connsiteY10" fmla="*/ 4651414 h 5021213"/>
              <a:gd name="connsiteX11" fmla="*/ 1438218 w 3570057"/>
              <a:gd name="connsiteY11" fmla="*/ 4651414 h 5021213"/>
              <a:gd name="connsiteX12" fmla="*/ 3178905 w 3570057"/>
              <a:gd name="connsiteY12" fmla="*/ 2486395 h 5021213"/>
              <a:gd name="connsiteX13" fmla="*/ 1466157 w 3570057"/>
              <a:gd name="connsiteY13" fmla="*/ 356125 h 5021213"/>
              <a:gd name="connsiteX14" fmla="*/ 561952 w 3570057"/>
              <a:gd name="connsiteY14" fmla="*/ 356125 h 5021213"/>
              <a:gd name="connsiteX15" fmla="*/ 1915 w 3570057"/>
              <a:gd name="connsiteY15" fmla="*/ 179912 h 5021213"/>
              <a:gd name="connsiteX16" fmla="*/ 1915 w 3570057"/>
              <a:gd name="connsiteY16" fmla="*/ 179912 h 5021213"/>
              <a:gd name="connsiteX17" fmla="*/ 1915 w 3570057"/>
              <a:gd name="connsiteY17" fmla="*/ 179912 h 5021213"/>
              <a:gd name="connsiteX18" fmla="*/ 1565814 w 3570057"/>
              <a:gd name="connsiteY18" fmla="*/ 0 h 5021213"/>
              <a:gd name="connsiteX19" fmla="*/ 1684112 w 3570057"/>
              <a:gd name="connsiteY19" fmla="*/ 64768 h 5021213"/>
              <a:gd name="connsiteX20" fmla="*/ 3519022 w 3570057"/>
              <a:gd name="connsiteY20" fmla="*/ 2346979 h 5021213"/>
              <a:gd name="connsiteX21" fmla="*/ 3551209 w 3570057"/>
              <a:gd name="connsiteY21" fmla="*/ 2409112 h 5021213"/>
              <a:gd name="connsiteX22" fmla="*/ 3552901 w 3570057"/>
              <a:gd name="connsiteY22" fmla="*/ 2429223 h 5021213"/>
              <a:gd name="connsiteX23" fmla="*/ 3569020 w 3570057"/>
              <a:gd name="connsiteY23" fmla="*/ 2481256 h 5021213"/>
              <a:gd name="connsiteX24" fmla="*/ 3531168 w 3570057"/>
              <a:gd name="connsiteY24" fmla="*/ 2610703 h 5021213"/>
              <a:gd name="connsiteX25" fmla="*/ 1655278 w 3570057"/>
              <a:gd name="connsiteY25" fmla="*/ 4952229 h 5021213"/>
              <a:gd name="connsiteX26" fmla="*/ 1626678 w 3570057"/>
              <a:gd name="connsiteY26" fmla="*/ 4971511 h 5021213"/>
              <a:gd name="connsiteX27" fmla="*/ 1592243 w 3570057"/>
              <a:gd name="connsiteY27" fmla="*/ 5000188 h 5021213"/>
              <a:gd name="connsiteX28" fmla="*/ 194216 w 3570057"/>
              <a:gd name="connsiteY28" fmla="*/ 5020176 h 5021213"/>
              <a:gd name="connsiteX29" fmla="*/ 64769 w 3570057"/>
              <a:gd name="connsiteY29" fmla="*/ 4982325 h 5021213"/>
              <a:gd name="connsiteX30" fmla="*/ 64768 w 3570057"/>
              <a:gd name="connsiteY30" fmla="*/ 4982325 h 5021213"/>
              <a:gd name="connsiteX31" fmla="*/ 0 w 3570057"/>
              <a:gd name="connsiteY31" fmla="*/ 4864027 h 5021213"/>
              <a:gd name="connsiteX32" fmla="*/ 2726 w 3570057"/>
              <a:gd name="connsiteY32" fmla="*/ 4831643 h 5021213"/>
              <a:gd name="connsiteX33" fmla="*/ 1915 w 3570057"/>
              <a:gd name="connsiteY33" fmla="*/ 4827627 h 5021213"/>
              <a:gd name="connsiteX34" fmla="*/ 3886 w 3570057"/>
              <a:gd name="connsiteY34" fmla="*/ 4817868 h 5021213"/>
              <a:gd name="connsiteX35" fmla="*/ 5666 w 3570057"/>
              <a:gd name="connsiteY35" fmla="*/ 4796713 h 5021213"/>
              <a:gd name="connsiteX36" fmla="*/ 9747 w 3570057"/>
              <a:gd name="connsiteY36" fmla="*/ 4788835 h 5021213"/>
              <a:gd name="connsiteX37" fmla="*/ 15763 w 3570057"/>
              <a:gd name="connsiteY37" fmla="*/ 4759037 h 5021213"/>
              <a:gd name="connsiteX38" fmla="*/ 79606 w 3570057"/>
              <a:gd name="connsiteY38" fmla="*/ 4681509 h 5021213"/>
              <a:gd name="connsiteX39" fmla="*/ 1833949 w 3570057"/>
              <a:gd name="connsiteY39" fmla="*/ 2500644 h 5021213"/>
              <a:gd name="connsiteX40" fmla="*/ 15763 w 3570057"/>
              <a:gd name="connsiteY40" fmla="*/ 248502 h 5021213"/>
              <a:gd name="connsiteX41" fmla="*/ 1915 w 3570057"/>
              <a:gd name="connsiteY41" fmla="*/ 179912 h 5021213"/>
              <a:gd name="connsiteX42" fmla="*/ 15763 w 3570057"/>
              <a:gd name="connsiteY42" fmla="*/ 111322 h 5021213"/>
              <a:gd name="connsiteX43" fmla="*/ 178128 w 3570057"/>
              <a:gd name="connsiteY43" fmla="*/ 3699 h 5021213"/>
              <a:gd name="connsiteX44" fmla="*/ 1521865 w 3570057"/>
              <a:gd name="connsiteY44" fmla="*/ 3699 h 5021213"/>
              <a:gd name="connsiteX45" fmla="*/ 1565814 w 3570057"/>
              <a:gd name="connsiteY45" fmla="*/ 0 h 50212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3570057" h="5021213">
                <a:moveTo>
                  <a:pt x="1915" y="4827626"/>
                </a:moveTo>
                <a:lnTo>
                  <a:pt x="1915" y="4827627"/>
                </a:lnTo>
                <a:lnTo>
                  <a:pt x="1915" y="4827627"/>
                </a:lnTo>
                <a:lnTo>
                  <a:pt x="1915" y="4827626"/>
                </a:lnTo>
                <a:close/>
                <a:moveTo>
                  <a:pt x="561952" y="356125"/>
                </a:moveTo>
                <a:lnTo>
                  <a:pt x="2172822" y="2359680"/>
                </a:lnTo>
                <a:cubicBezTo>
                  <a:pt x="2203313" y="2397603"/>
                  <a:pt x="2215545" y="2444294"/>
                  <a:pt x="2210674" y="2489127"/>
                </a:cubicBezTo>
                <a:lnTo>
                  <a:pt x="2210265" y="2490450"/>
                </a:lnTo>
                <a:lnTo>
                  <a:pt x="2215233" y="2506488"/>
                </a:lnTo>
                <a:cubicBezTo>
                  <a:pt x="2220104" y="2551321"/>
                  <a:pt x="2207871" y="2598013"/>
                  <a:pt x="2177381" y="2635935"/>
                </a:cubicBezTo>
                <a:lnTo>
                  <a:pt x="556927" y="4651414"/>
                </a:lnTo>
                <a:lnTo>
                  <a:pt x="1438218" y="4651414"/>
                </a:lnTo>
                <a:lnTo>
                  <a:pt x="3178905" y="2486395"/>
                </a:lnTo>
                <a:lnTo>
                  <a:pt x="1466157" y="356125"/>
                </a:lnTo>
                <a:lnTo>
                  <a:pt x="561952" y="356125"/>
                </a:lnTo>
                <a:close/>
                <a:moveTo>
                  <a:pt x="1915" y="179912"/>
                </a:moveTo>
                <a:lnTo>
                  <a:pt x="1915" y="179912"/>
                </a:lnTo>
                <a:lnTo>
                  <a:pt x="1915" y="179912"/>
                </a:lnTo>
                <a:close/>
                <a:moveTo>
                  <a:pt x="1565814" y="0"/>
                </a:moveTo>
                <a:cubicBezTo>
                  <a:pt x="1610647" y="4871"/>
                  <a:pt x="1653622" y="26845"/>
                  <a:pt x="1684112" y="64768"/>
                </a:cubicBezTo>
                <a:lnTo>
                  <a:pt x="3519022" y="2346979"/>
                </a:lnTo>
                <a:cubicBezTo>
                  <a:pt x="3534267" y="2365941"/>
                  <a:pt x="3544948" y="2387094"/>
                  <a:pt x="3551209" y="2409112"/>
                </a:cubicBezTo>
                <a:lnTo>
                  <a:pt x="3552901" y="2429223"/>
                </a:lnTo>
                <a:lnTo>
                  <a:pt x="3569020" y="2481256"/>
                </a:lnTo>
                <a:cubicBezTo>
                  <a:pt x="3573891" y="2526089"/>
                  <a:pt x="3561658" y="2572780"/>
                  <a:pt x="3531168" y="2610703"/>
                </a:cubicBezTo>
                <a:lnTo>
                  <a:pt x="1655278" y="4952229"/>
                </a:lnTo>
                <a:lnTo>
                  <a:pt x="1626678" y="4971511"/>
                </a:lnTo>
                <a:lnTo>
                  <a:pt x="1592243" y="5000188"/>
                </a:lnTo>
                <a:cubicBezTo>
                  <a:pt x="1353499" y="5008299"/>
                  <a:pt x="448795" y="5023153"/>
                  <a:pt x="194216" y="5020176"/>
                </a:cubicBezTo>
                <a:cubicBezTo>
                  <a:pt x="149383" y="5025047"/>
                  <a:pt x="102692" y="5012815"/>
                  <a:pt x="64769" y="4982325"/>
                </a:cubicBezTo>
                <a:lnTo>
                  <a:pt x="64768" y="4982325"/>
                </a:lnTo>
                <a:cubicBezTo>
                  <a:pt x="26846" y="4951835"/>
                  <a:pt x="4871" y="4908861"/>
                  <a:pt x="0" y="4864027"/>
                </a:cubicBezTo>
                <a:lnTo>
                  <a:pt x="2726" y="4831643"/>
                </a:lnTo>
                <a:lnTo>
                  <a:pt x="1915" y="4827627"/>
                </a:lnTo>
                <a:lnTo>
                  <a:pt x="3886" y="4817868"/>
                </a:lnTo>
                <a:lnTo>
                  <a:pt x="5666" y="4796713"/>
                </a:lnTo>
                <a:lnTo>
                  <a:pt x="9747" y="4788835"/>
                </a:lnTo>
                <a:lnTo>
                  <a:pt x="15763" y="4759037"/>
                </a:lnTo>
                <a:cubicBezTo>
                  <a:pt x="29138" y="4727415"/>
                  <a:pt x="51482" y="4700509"/>
                  <a:pt x="79606" y="4681509"/>
                </a:cubicBezTo>
                <a:lnTo>
                  <a:pt x="1833949" y="2500644"/>
                </a:lnTo>
                <a:lnTo>
                  <a:pt x="15763" y="248502"/>
                </a:lnTo>
                <a:lnTo>
                  <a:pt x="1915" y="179912"/>
                </a:lnTo>
                <a:lnTo>
                  <a:pt x="15763" y="111322"/>
                </a:lnTo>
                <a:cubicBezTo>
                  <a:pt x="42513" y="48077"/>
                  <a:pt x="105138" y="3699"/>
                  <a:pt x="178128" y="3699"/>
                </a:cubicBezTo>
                <a:lnTo>
                  <a:pt x="1521865" y="3699"/>
                </a:lnTo>
                <a:lnTo>
                  <a:pt x="1565814" y="0"/>
                </a:lnTo>
                <a:close/>
              </a:path>
            </a:pathLst>
          </a:cu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a:endParaRPr lang="ru-RU">
              <a:solidFill>
                <a:srgbClr val="00B050"/>
              </a:solidFill>
            </a:endParaRPr>
          </a:p>
        </xdr:txBody>
      </xdr:sp>
      <xdr:sp macro="" textlink="">
        <xdr:nvSpPr>
          <xdr:cNvPr id="459" name="Полилиния 23">
            <a:extLst>
              <a:ext uri="{FF2B5EF4-FFF2-40B4-BE49-F238E27FC236}">
                <a16:creationId xmlns:a16="http://schemas.microsoft.com/office/drawing/2014/main" id="{F48ADA11-3E4E-26B5-544A-190DA943D21B}"/>
              </a:ext>
            </a:extLst>
          </xdr:cNvPr>
          <xdr:cNvSpPr/>
        </xdr:nvSpPr>
        <xdr:spPr>
          <a:xfrm>
            <a:off x="4436736" y="1072624"/>
            <a:ext cx="3570057" cy="5021213"/>
          </a:xfrm>
          <a:custGeom>
            <a:avLst/>
            <a:gdLst>
              <a:gd name="connsiteX0" fmla="*/ 1565814 w 3570057"/>
              <a:gd name="connsiteY0" fmla="*/ 0 h 5021214"/>
              <a:gd name="connsiteX1" fmla="*/ 1684112 w 3570057"/>
              <a:gd name="connsiteY1" fmla="*/ 64768 h 5021214"/>
              <a:gd name="connsiteX2" fmla="*/ 3519022 w 3570057"/>
              <a:gd name="connsiteY2" fmla="*/ 2346979 h 5021214"/>
              <a:gd name="connsiteX3" fmla="*/ 3551209 w 3570057"/>
              <a:gd name="connsiteY3" fmla="*/ 2409112 h 5021214"/>
              <a:gd name="connsiteX4" fmla="*/ 3552901 w 3570057"/>
              <a:gd name="connsiteY4" fmla="*/ 2429223 h 5021214"/>
              <a:gd name="connsiteX5" fmla="*/ 3569020 w 3570057"/>
              <a:gd name="connsiteY5" fmla="*/ 2481256 h 5021214"/>
              <a:gd name="connsiteX6" fmla="*/ 3531168 w 3570057"/>
              <a:gd name="connsiteY6" fmla="*/ 2610703 h 5021214"/>
              <a:gd name="connsiteX7" fmla="*/ 1690121 w 3570057"/>
              <a:gd name="connsiteY7" fmla="*/ 4900549 h 5021214"/>
              <a:gd name="connsiteX8" fmla="*/ 1655278 w 3570057"/>
              <a:gd name="connsiteY8" fmla="*/ 4952229 h 5021214"/>
              <a:gd name="connsiteX9" fmla="*/ 1626678 w 3570057"/>
              <a:gd name="connsiteY9" fmla="*/ 4971512 h 5021214"/>
              <a:gd name="connsiteX10" fmla="*/ 1592243 w 3570057"/>
              <a:gd name="connsiteY10" fmla="*/ 5000188 h 5021214"/>
              <a:gd name="connsiteX11" fmla="*/ 1460400 w 3570057"/>
              <a:gd name="connsiteY11" fmla="*/ 5014512 h 5021214"/>
              <a:gd name="connsiteX12" fmla="*/ 1439800 w 3570057"/>
              <a:gd name="connsiteY12" fmla="*/ 5003840 h 5021214"/>
              <a:gd name="connsiteX13" fmla="*/ 246954 w 3570057"/>
              <a:gd name="connsiteY13" fmla="*/ 5003839 h 5021214"/>
              <a:gd name="connsiteX14" fmla="*/ 194216 w 3570057"/>
              <a:gd name="connsiteY14" fmla="*/ 5020176 h 5021214"/>
              <a:gd name="connsiteX15" fmla="*/ 64769 w 3570057"/>
              <a:gd name="connsiteY15" fmla="*/ 4982325 h 5021214"/>
              <a:gd name="connsiteX16" fmla="*/ 64769 w 3570057"/>
              <a:gd name="connsiteY16" fmla="*/ 4982325 h 5021214"/>
              <a:gd name="connsiteX17" fmla="*/ 0 w 3570057"/>
              <a:gd name="connsiteY17" fmla="*/ 4864027 h 5021214"/>
              <a:gd name="connsiteX18" fmla="*/ 2726 w 3570057"/>
              <a:gd name="connsiteY18" fmla="*/ 4831644 h 5021214"/>
              <a:gd name="connsiteX19" fmla="*/ 1915 w 3570057"/>
              <a:gd name="connsiteY19" fmla="*/ 4827627 h 5021214"/>
              <a:gd name="connsiteX20" fmla="*/ 3886 w 3570057"/>
              <a:gd name="connsiteY20" fmla="*/ 4817865 h 5021214"/>
              <a:gd name="connsiteX21" fmla="*/ 5666 w 3570057"/>
              <a:gd name="connsiteY21" fmla="*/ 4796713 h 5021214"/>
              <a:gd name="connsiteX22" fmla="*/ 9747 w 3570057"/>
              <a:gd name="connsiteY22" fmla="*/ 4788836 h 5021214"/>
              <a:gd name="connsiteX23" fmla="*/ 15763 w 3570057"/>
              <a:gd name="connsiteY23" fmla="*/ 4759037 h 5021214"/>
              <a:gd name="connsiteX24" fmla="*/ 79606 w 3570057"/>
              <a:gd name="connsiteY24" fmla="*/ 4681509 h 5021214"/>
              <a:gd name="connsiteX25" fmla="*/ 81100 w 3570057"/>
              <a:gd name="connsiteY25" fmla="*/ 4680790 h 5021214"/>
              <a:gd name="connsiteX26" fmla="*/ 1902721 w 3570057"/>
              <a:gd name="connsiteY26" fmla="*/ 2415107 h 5021214"/>
              <a:gd name="connsiteX27" fmla="*/ 2021019 w 3570057"/>
              <a:gd name="connsiteY27" fmla="*/ 2350339 h 5021214"/>
              <a:gd name="connsiteX28" fmla="*/ 2150466 w 3570057"/>
              <a:gd name="connsiteY28" fmla="*/ 2388191 h 5021214"/>
              <a:gd name="connsiteX29" fmla="*/ 2150465 w 3570057"/>
              <a:gd name="connsiteY29" fmla="*/ 2388191 h 5021214"/>
              <a:gd name="connsiteX30" fmla="*/ 2177381 w 3570057"/>
              <a:gd name="connsiteY30" fmla="*/ 2635935 h 5021214"/>
              <a:gd name="connsiteX31" fmla="*/ 556927 w 3570057"/>
              <a:gd name="connsiteY31" fmla="*/ 4651414 h 5021214"/>
              <a:gd name="connsiteX32" fmla="*/ 1438219 w 3570057"/>
              <a:gd name="connsiteY32" fmla="*/ 4651414 h 5021214"/>
              <a:gd name="connsiteX33" fmla="*/ 3178905 w 3570057"/>
              <a:gd name="connsiteY33" fmla="*/ 2486395 h 5021214"/>
              <a:gd name="connsiteX34" fmla="*/ 1466157 w 3570057"/>
              <a:gd name="connsiteY34" fmla="*/ 356125 h 5021214"/>
              <a:gd name="connsiteX35" fmla="*/ 561952 w 3570057"/>
              <a:gd name="connsiteY35" fmla="*/ 356125 h 5021214"/>
              <a:gd name="connsiteX36" fmla="*/ 1498533 w 3570057"/>
              <a:gd name="connsiteY36" fmla="*/ 1521018 h 5021214"/>
              <a:gd name="connsiteX37" fmla="*/ 1471617 w 3570057"/>
              <a:gd name="connsiteY37" fmla="*/ 1768763 h 5021214"/>
              <a:gd name="connsiteX38" fmla="*/ 1471617 w 3570057"/>
              <a:gd name="connsiteY38" fmla="*/ 1768763 h 5021214"/>
              <a:gd name="connsiteX39" fmla="*/ 1223872 w 3570057"/>
              <a:gd name="connsiteY39" fmla="*/ 1741847 h 5021214"/>
              <a:gd name="connsiteX40" fmla="*/ 89293 w 3570057"/>
              <a:gd name="connsiteY40" fmla="*/ 330687 h 5021214"/>
              <a:gd name="connsiteX41" fmla="*/ 79606 w 3570057"/>
              <a:gd name="connsiteY41" fmla="*/ 326030 h 5021214"/>
              <a:gd name="connsiteX42" fmla="*/ 15763 w 3570057"/>
              <a:gd name="connsiteY42" fmla="*/ 248502 h 5021214"/>
              <a:gd name="connsiteX43" fmla="*/ 1915 w 3570057"/>
              <a:gd name="connsiteY43" fmla="*/ 179912 h 5021214"/>
              <a:gd name="connsiteX44" fmla="*/ 15763 w 3570057"/>
              <a:gd name="connsiteY44" fmla="*/ 111322 h 5021214"/>
              <a:gd name="connsiteX45" fmla="*/ 178128 w 3570057"/>
              <a:gd name="connsiteY45" fmla="*/ 3699 h 5021214"/>
              <a:gd name="connsiteX46" fmla="*/ 1521865 w 3570057"/>
              <a:gd name="connsiteY46" fmla="*/ 3699 h 5021214"/>
              <a:gd name="connsiteX0" fmla="*/ 1565814 w 3570057"/>
              <a:gd name="connsiteY0" fmla="*/ 0 h 5021214"/>
              <a:gd name="connsiteX1" fmla="*/ 1684112 w 3570057"/>
              <a:gd name="connsiteY1" fmla="*/ 64768 h 5021214"/>
              <a:gd name="connsiteX2" fmla="*/ 3519022 w 3570057"/>
              <a:gd name="connsiteY2" fmla="*/ 2346979 h 5021214"/>
              <a:gd name="connsiteX3" fmla="*/ 3551209 w 3570057"/>
              <a:gd name="connsiteY3" fmla="*/ 2409112 h 5021214"/>
              <a:gd name="connsiteX4" fmla="*/ 3552901 w 3570057"/>
              <a:gd name="connsiteY4" fmla="*/ 2429223 h 5021214"/>
              <a:gd name="connsiteX5" fmla="*/ 3569020 w 3570057"/>
              <a:gd name="connsiteY5" fmla="*/ 2481256 h 5021214"/>
              <a:gd name="connsiteX6" fmla="*/ 3531168 w 3570057"/>
              <a:gd name="connsiteY6" fmla="*/ 2610703 h 5021214"/>
              <a:gd name="connsiteX7" fmla="*/ 1690121 w 3570057"/>
              <a:gd name="connsiteY7" fmla="*/ 4900549 h 5021214"/>
              <a:gd name="connsiteX8" fmla="*/ 1655278 w 3570057"/>
              <a:gd name="connsiteY8" fmla="*/ 4952229 h 5021214"/>
              <a:gd name="connsiteX9" fmla="*/ 1626678 w 3570057"/>
              <a:gd name="connsiteY9" fmla="*/ 4971512 h 5021214"/>
              <a:gd name="connsiteX10" fmla="*/ 1592243 w 3570057"/>
              <a:gd name="connsiteY10" fmla="*/ 5000188 h 5021214"/>
              <a:gd name="connsiteX11" fmla="*/ 1460400 w 3570057"/>
              <a:gd name="connsiteY11" fmla="*/ 5014512 h 5021214"/>
              <a:gd name="connsiteX12" fmla="*/ 1439800 w 3570057"/>
              <a:gd name="connsiteY12" fmla="*/ 5003840 h 5021214"/>
              <a:gd name="connsiteX13" fmla="*/ 194216 w 3570057"/>
              <a:gd name="connsiteY13" fmla="*/ 5020176 h 5021214"/>
              <a:gd name="connsiteX14" fmla="*/ 64769 w 3570057"/>
              <a:gd name="connsiteY14" fmla="*/ 4982325 h 5021214"/>
              <a:gd name="connsiteX15" fmla="*/ 64769 w 3570057"/>
              <a:gd name="connsiteY15" fmla="*/ 4982325 h 5021214"/>
              <a:gd name="connsiteX16" fmla="*/ 0 w 3570057"/>
              <a:gd name="connsiteY16" fmla="*/ 4864027 h 5021214"/>
              <a:gd name="connsiteX17" fmla="*/ 2726 w 3570057"/>
              <a:gd name="connsiteY17" fmla="*/ 4831644 h 5021214"/>
              <a:gd name="connsiteX18" fmla="*/ 1915 w 3570057"/>
              <a:gd name="connsiteY18" fmla="*/ 4827627 h 5021214"/>
              <a:gd name="connsiteX19" fmla="*/ 3886 w 3570057"/>
              <a:gd name="connsiteY19" fmla="*/ 4817865 h 5021214"/>
              <a:gd name="connsiteX20" fmla="*/ 5666 w 3570057"/>
              <a:gd name="connsiteY20" fmla="*/ 4796713 h 5021214"/>
              <a:gd name="connsiteX21" fmla="*/ 9747 w 3570057"/>
              <a:gd name="connsiteY21" fmla="*/ 4788836 h 5021214"/>
              <a:gd name="connsiteX22" fmla="*/ 15763 w 3570057"/>
              <a:gd name="connsiteY22" fmla="*/ 4759037 h 5021214"/>
              <a:gd name="connsiteX23" fmla="*/ 79606 w 3570057"/>
              <a:gd name="connsiteY23" fmla="*/ 4681509 h 5021214"/>
              <a:gd name="connsiteX24" fmla="*/ 81100 w 3570057"/>
              <a:gd name="connsiteY24" fmla="*/ 4680790 h 5021214"/>
              <a:gd name="connsiteX25" fmla="*/ 1902721 w 3570057"/>
              <a:gd name="connsiteY25" fmla="*/ 2415107 h 5021214"/>
              <a:gd name="connsiteX26" fmla="*/ 2021019 w 3570057"/>
              <a:gd name="connsiteY26" fmla="*/ 2350339 h 5021214"/>
              <a:gd name="connsiteX27" fmla="*/ 2150466 w 3570057"/>
              <a:gd name="connsiteY27" fmla="*/ 2388191 h 5021214"/>
              <a:gd name="connsiteX28" fmla="*/ 2150465 w 3570057"/>
              <a:gd name="connsiteY28" fmla="*/ 2388191 h 5021214"/>
              <a:gd name="connsiteX29" fmla="*/ 2177381 w 3570057"/>
              <a:gd name="connsiteY29" fmla="*/ 2635935 h 5021214"/>
              <a:gd name="connsiteX30" fmla="*/ 556927 w 3570057"/>
              <a:gd name="connsiteY30" fmla="*/ 4651414 h 5021214"/>
              <a:gd name="connsiteX31" fmla="*/ 1438219 w 3570057"/>
              <a:gd name="connsiteY31" fmla="*/ 4651414 h 5021214"/>
              <a:gd name="connsiteX32" fmla="*/ 3178905 w 3570057"/>
              <a:gd name="connsiteY32" fmla="*/ 2486395 h 5021214"/>
              <a:gd name="connsiteX33" fmla="*/ 1466157 w 3570057"/>
              <a:gd name="connsiteY33" fmla="*/ 356125 h 5021214"/>
              <a:gd name="connsiteX34" fmla="*/ 561952 w 3570057"/>
              <a:gd name="connsiteY34" fmla="*/ 356125 h 5021214"/>
              <a:gd name="connsiteX35" fmla="*/ 1498533 w 3570057"/>
              <a:gd name="connsiteY35" fmla="*/ 1521018 h 5021214"/>
              <a:gd name="connsiteX36" fmla="*/ 1471617 w 3570057"/>
              <a:gd name="connsiteY36" fmla="*/ 1768763 h 5021214"/>
              <a:gd name="connsiteX37" fmla="*/ 1471617 w 3570057"/>
              <a:gd name="connsiteY37" fmla="*/ 1768763 h 5021214"/>
              <a:gd name="connsiteX38" fmla="*/ 1223872 w 3570057"/>
              <a:gd name="connsiteY38" fmla="*/ 1741847 h 5021214"/>
              <a:gd name="connsiteX39" fmla="*/ 89293 w 3570057"/>
              <a:gd name="connsiteY39" fmla="*/ 330687 h 5021214"/>
              <a:gd name="connsiteX40" fmla="*/ 79606 w 3570057"/>
              <a:gd name="connsiteY40" fmla="*/ 326030 h 5021214"/>
              <a:gd name="connsiteX41" fmla="*/ 15763 w 3570057"/>
              <a:gd name="connsiteY41" fmla="*/ 248502 h 5021214"/>
              <a:gd name="connsiteX42" fmla="*/ 1915 w 3570057"/>
              <a:gd name="connsiteY42" fmla="*/ 179912 h 5021214"/>
              <a:gd name="connsiteX43" fmla="*/ 15763 w 3570057"/>
              <a:gd name="connsiteY43" fmla="*/ 111322 h 5021214"/>
              <a:gd name="connsiteX44" fmla="*/ 178128 w 3570057"/>
              <a:gd name="connsiteY44" fmla="*/ 3699 h 5021214"/>
              <a:gd name="connsiteX45" fmla="*/ 1521865 w 3570057"/>
              <a:gd name="connsiteY45" fmla="*/ 3699 h 5021214"/>
              <a:gd name="connsiteX46" fmla="*/ 1565814 w 3570057"/>
              <a:gd name="connsiteY46" fmla="*/ 0 h 5021214"/>
              <a:gd name="connsiteX0" fmla="*/ 1565814 w 3570057"/>
              <a:gd name="connsiteY0" fmla="*/ 0 h 5021214"/>
              <a:gd name="connsiteX1" fmla="*/ 1684112 w 3570057"/>
              <a:gd name="connsiteY1" fmla="*/ 64768 h 5021214"/>
              <a:gd name="connsiteX2" fmla="*/ 3519022 w 3570057"/>
              <a:gd name="connsiteY2" fmla="*/ 2346979 h 5021214"/>
              <a:gd name="connsiteX3" fmla="*/ 3551209 w 3570057"/>
              <a:gd name="connsiteY3" fmla="*/ 2409112 h 5021214"/>
              <a:gd name="connsiteX4" fmla="*/ 3552901 w 3570057"/>
              <a:gd name="connsiteY4" fmla="*/ 2429223 h 5021214"/>
              <a:gd name="connsiteX5" fmla="*/ 3569020 w 3570057"/>
              <a:gd name="connsiteY5" fmla="*/ 2481256 h 5021214"/>
              <a:gd name="connsiteX6" fmla="*/ 3531168 w 3570057"/>
              <a:gd name="connsiteY6" fmla="*/ 2610703 h 5021214"/>
              <a:gd name="connsiteX7" fmla="*/ 1690121 w 3570057"/>
              <a:gd name="connsiteY7" fmla="*/ 4900549 h 5021214"/>
              <a:gd name="connsiteX8" fmla="*/ 1655278 w 3570057"/>
              <a:gd name="connsiteY8" fmla="*/ 4952229 h 5021214"/>
              <a:gd name="connsiteX9" fmla="*/ 1626678 w 3570057"/>
              <a:gd name="connsiteY9" fmla="*/ 4971512 h 5021214"/>
              <a:gd name="connsiteX10" fmla="*/ 1592243 w 3570057"/>
              <a:gd name="connsiteY10" fmla="*/ 5000188 h 5021214"/>
              <a:gd name="connsiteX11" fmla="*/ 1460400 w 3570057"/>
              <a:gd name="connsiteY11" fmla="*/ 5014512 h 5021214"/>
              <a:gd name="connsiteX12" fmla="*/ 194216 w 3570057"/>
              <a:gd name="connsiteY12" fmla="*/ 5020176 h 5021214"/>
              <a:gd name="connsiteX13" fmla="*/ 64769 w 3570057"/>
              <a:gd name="connsiteY13" fmla="*/ 4982325 h 5021214"/>
              <a:gd name="connsiteX14" fmla="*/ 64769 w 3570057"/>
              <a:gd name="connsiteY14" fmla="*/ 4982325 h 5021214"/>
              <a:gd name="connsiteX15" fmla="*/ 0 w 3570057"/>
              <a:gd name="connsiteY15" fmla="*/ 4864027 h 5021214"/>
              <a:gd name="connsiteX16" fmla="*/ 2726 w 3570057"/>
              <a:gd name="connsiteY16" fmla="*/ 4831644 h 5021214"/>
              <a:gd name="connsiteX17" fmla="*/ 1915 w 3570057"/>
              <a:gd name="connsiteY17" fmla="*/ 4827627 h 5021214"/>
              <a:gd name="connsiteX18" fmla="*/ 3886 w 3570057"/>
              <a:gd name="connsiteY18" fmla="*/ 4817865 h 5021214"/>
              <a:gd name="connsiteX19" fmla="*/ 5666 w 3570057"/>
              <a:gd name="connsiteY19" fmla="*/ 4796713 h 5021214"/>
              <a:gd name="connsiteX20" fmla="*/ 9747 w 3570057"/>
              <a:gd name="connsiteY20" fmla="*/ 4788836 h 5021214"/>
              <a:gd name="connsiteX21" fmla="*/ 15763 w 3570057"/>
              <a:gd name="connsiteY21" fmla="*/ 4759037 h 5021214"/>
              <a:gd name="connsiteX22" fmla="*/ 79606 w 3570057"/>
              <a:gd name="connsiteY22" fmla="*/ 4681509 h 5021214"/>
              <a:gd name="connsiteX23" fmla="*/ 81100 w 3570057"/>
              <a:gd name="connsiteY23" fmla="*/ 4680790 h 5021214"/>
              <a:gd name="connsiteX24" fmla="*/ 1902721 w 3570057"/>
              <a:gd name="connsiteY24" fmla="*/ 2415107 h 5021214"/>
              <a:gd name="connsiteX25" fmla="*/ 2021019 w 3570057"/>
              <a:gd name="connsiteY25" fmla="*/ 2350339 h 5021214"/>
              <a:gd name="connsiteX26" fmla="*/ 2150466 w 3570057"/>
              <a:gd name="connsiteY26" fmla="*/ 2388191 h 5021214"/>
              <a:gd name="connsiteX27" fmla="*/ 2150465 w 3570057"/>
              <a:gd name="connsiteY27" fmla="*/ 2388191 h 5021214"/>
              <a:gd name="connsiteX28" fmla="*/ 2177381 w 3570057"/>
              <a:gd name="connsiteY28" fmla="*/ 2635935 h 5021214"/>
              <a:gd name="connsiteX29" fmla="*/ 556927 w 3570057"/>
              <a:gd name="connsiteY29" fmla="*/ 4651414 h 5021214"/>
              <a:gd name="connsiteX30" fmla="*/ 1438219 w 3570057"/>
              <a:gd name="connsiteY30" fmla="*/ 4651414 h 5021214"/>
              <a:gd name="connsiteX31" fmla="*/ 3178905 w 3570057"/>
              <a:gd name="connsiteY31" fmla="*/ 2486395 h 5021214"/>
              <a:gd name="connsiteX32" fmla="*/ 1466157 w 3570057"/>
              <a:gd name="connsiteY32" fmla="*/ 356125 h 5021214"/>
              <a:gd name="connsiteX33" fmla="*/ 561952 w 3570057"/>
              <a:gd name="connsiteY33" fmla="*/ 356125 h 5021214"/>
              <a:gd name="connsiteX34" fmla="*/ 1498533 w 3570057"/>
              <a:gd name="connsiteY34" fmla="*/ 1521018 h 5021214"/>
              <a:gd name="connsiteX35" fmla="*/ 1471617 w 3570057"/>
              <a:gd name="connsiteY35" fmla="*/ 1768763 h 5021214"/>
              <a:gd name="connsiteX36" fmla="*/ 1471617 w 3570057"/>
              <a:gd name="connsiteY36" fmla="*/ 1768763 h 5021214"/>
              <a:gd name="connsiteX37" fmla="*/ 1223872 w 3570057"/>
              <a:gd name="connsiteY37" fmla="*/ 1741847 h 5021214"/>
              <a:gd name="connsiteX38" fmla="*/ 89293 w 3570057"/>
              <a:gd name="connsiteY38" fmla="*/ 330687 h 5021214"/>
              <a:gd name="connsiteX39" fmla="*/ 79606 w 3570057"/>
              <a:gd name="connsiteY39" fmla="*/ 326030 h 5021214"/>
              <a:gd name="connsiteX40" fmla="*/ 15763 w 3570057"/>
              <a:gd name="connsiteY40" fmla="*/ 248502 h 5021214"/>
              <a:gd name="connsiteX41" fmla="*/ 1915 w 3570057"/>
              <a:gd name="connsiteY41" fmla="*/ 179912 h 5021214"/>
              <a:gd name="connsiteX42" fmla="*/ 15763 w 3570057"/>
              <a:gd name="connsiteY42" fmla="*/ 111322 h 5021214"/>
              <a:gd name="connsiteX43" fmla="*/ 178128 w 3570057"/>
              <a:gd name="connsiteY43" fmla="*/ 3699 h 5021214"/>
              <a:gd name="connsiteX44" fmla="*/ 1521865 w 3570057"/>
              <a:gd name="connsiteY44" fmla="*/ 3699 h 5021214"/>
              <a:gd name="connsiteX45" fmla="*/ 1565814 w 3570057"/>
              <a:gd name="connsiteY45" fmla="*/ 0 h 5021214"/>
              <a:gd name="connsiteX0" fmla="*/ 1565814 w 3570057"/>
              <a:gd name="connsiteY0" fmla="*/ 0 h 5021214"/>
              <a:gd name="connsiteX1" fmla="*/ 1684112 w 3570057"/>
              <a:gd name="connsiteY1" fmla="*/ 64768 h 5021214"/>
              <a:gd name="connsiteX2" fmla="*/ 3519022 w 3570057"/>
              <a:gd name="connsiteY2" fmla="*/ 2346979 h 5021214"/>
              <a:gd name="connsiteX3" fmla="*/ 3551209 w 3570057"/>
              <a:gd name="connsiteY3" fmla="*/ 2409112 h 5021214"/>
              <a:gd name="connsiteX4" fmla="*/ 3552901 w 3570057"/>
              <a:gd name="connsiteY4" fmla="*/ 2429223 h 5021214"/>
              <a:gd name="connsiteX5" fmla="*/ 3569020 w 3570057"/>
              <a:gd name="connsiteY5" fmla="*/ 2481256 h 5021214"/>
              <a:gd name="connsiteX6" fmla="*/ 3531168 w 3570057"/>
              <a:gd name="connsiteY6" fmla="*/ 2610703 h 5021214"/>
              <a:gd name="connsiteX7" fmla="*/ 1690121 w 3570057"/>
              <a:gd name="connsiteY7" fmla="*/ 4900549 h 5021214"/>
              <a:gd name="connsiteX8" fmla="*/ 1655278 w 3570057"/>
              <a:gd name="connsiteY8" fmla="*/ 4952229 h 5021214"/>
              <a:gd name="connsiteX9" fmla="*/ 1626678 w 3570057"/>
              <a:gd name="connsiteY9" fmla="*/ 4971512 h 5021214"/>
              <a:gd name="connsiteX10" fmla="*/ 1592243 w 3570057"/>
              <a:gd name="connsiteY10" fmla="*/ 5000188 h 5021214"/>
              <a:gd name="connsiteX11" fmla="*/ 1460400 w 3570057"/>
              <a:gd name="connsiteY11" fmla="*/ 5014512 h 5021214"/>
              <a:gd name="connsiteX12" fmla="*/ 194216 w 3570057"/>
              <a:gd name="connsiteY12" fmla="*/ 5020176 h 5021214"/>
              <a:gd name="connsiteX13" fmla="*/ 64769 w 3570057"/>
              <a:gd name="connsiteY13" fmla="*/ 4982325 h 5021214"/>
              <a:gd name="connsiteX14" fmla="*/ 64769 w 3570057"/>
              <a:gd name="connsiteY14" fmla="*/ 4982325 h 5021214"/>
              <a:gd name="connsiteX15" fmla="*/ 0 w 3570057"/>
              <a:gd name="connsiteY15" fmla="*/ 4864027 h 5021214"/>
              <a:gd name="connsiteX16" fmla="*/ 2726 w 3570057"/>
              <a:gd name="connsiteY16" fmla="*/ 4831644 h 5021214"/>
              <a:gd name="connsiteX17" fmla="*/ 1915 w 3570057"/>
              <a:gd name="connsiteY17" fmla="*/ 4827627 h 5021214"/>
              <a:gd name="connsiteX18" fmla="*/ 3886 w 3570057"/>
              <a:gd name="connsiteY18" fmla="*/ 4817865 h 5021214"/>
              <a:gd name="connsiteX19" fmla="*/ 5666 w 3570057"/>
              <a:gd name="connsiteY19" fmla="*/ 4796713 h 5021214"/>
              <a:gd name="connsiteX20" fmla="*/ 9747 w 3570057"/>
              <a:gd name="connsiteY20" fmla="*/ 4788836 h 5021214"/>
              <a:gd name="connsiteX21" fmla="*/ 15763 w 3570057"/>
              <a:gd name="connsiteY21" fmla="*/ 4759037 h 5021214"/>
              <a:gd name="connsiteX22" fmla="*/ 79606 w 3570057"/>
              <a:gd name="connsiteY22" fmla="*/ 4681509 h 5021214"/>
              <a:gd name="connsiteX23" fmla="*/ 1902721 w 3570057"/>
              <a:gd name="connsiteY23" fmla="*/ 2415107 h 5021214"/>
              <a:gd name="connsiteX24" fmla="*/ 2021019 w 3570057"/>
              <a:gd name="connsiteY24" fmla="*/ 2350339 h 5021214"/>
              <a:gd name="connsiteX25" fmla="*/ 2150466 w 3570057"/>
              <a:gd name="connsiteY25" fmla="*/ 2388191 h 5021214"/>
              <a:gd name="connsiteX26" fmla="*/ 2150465 w 3570057"/>
              <a:gd name="connsiteY26" fmla="*/ 2388191 h 5021214"/>
              <a:gd name="connsiteX27" fmla="*/ 2177381 w 3570057"/>
              <a:gd name="connsiteY27" fmla="*/ 2635935 h 5021214"/>
              <a:gd name="connsiteX28" fmla="*/ 556927 w 3570057"/>
              <a:gd name="connsiteY28" fmla="*/ 4651414 h 5021214"/>
              <a:gd name="connsiteX29" fmla="*/ 1438219 w 3570057"/>
              <a:gd name="connsiteY29" fmla="*/ 4651414 h 5021214"/>
              <a:gd name="connsiteX30" fmla="*/ 3178905 w 3570057"/>
              <a:gd name="connsiteY30" fmla="*/ 2486395 h 5021214"/>
              <a:gd name="connsiteX31" fmla="*/ 1466157 w 3570057"/>
              <a:gd name="connsiteY31" fmla="*/ 356125 h 5021214"/>
              <a:gd name="connsiteX32" fmla="*/ 561952 w 3570057"/>
              <a:gd name="connsiteY32" fmla="*/ 356125 h 5021214"/>
              <a:gd name="connsiteX33" fmla="*/ 1498533 w 3570057"/>
              <a:gd name="connsiteY33" fmla="*/ 1521018 h 5021214"/>
              <a:gd name="connsiteX34" fmla="*/ 1471617 w 3570057"/>
              <a:gd name="connsiteY34" fmla="*/ 1768763 h 5021214"/>
              <a:gd name="connsiteX35" fmla="*/ 1471617 w 3570057"/>
              <a:gd name="connsiteY35" fmla="*/ 1768763 h 5021214"/>
              <a:gd name="connsiteX36" fmla="*/ 1223872 w 3570057"/>
              <a:gd name="connsiteY36" fmla="*/ 1741847 h 5021214"/>
              <a:gd name="connsiteX37" fmla="*/ 89293 w 3570057"/>
              <a:gd name="connsiteY37" fmla="*/ 330687 h 5021214"/>
              <a:gd name="connsiteX38" fmla="*/ 79606 w 3570057"/>
              <a:gd name="connsiteY38" fmla="*/ 326030 h 5021214"/>
              <a:gd name="connsiteX39" fmla="*/ 15763 w 3570057"/>
              <a:gd name="connsiteY39" fmla="*/ 248502 h 5021214"/>
              <a:gd name="connsiteX40" fmla="*/ 1915 w 3570057"/>
              <a:gd name="connsiteY40" fmla="*/ 179912 h 5021214"/>
              <a:gd name="connsiteX41" fmla="*/ 15763 w 3570057"/>
              <a:gd name="connsiteY41" fmla="*/ 111322 h 5021214"/>
              <a:gd name="connsiteX42" fmla="*/ 178128 w 3570057"/>
              <a:gd name="connsiteY42" fmla="*/ 3699 h 5021214"/>
              <a:gd name="connsiteX43" fmla="*/ 1521865 w 3570057"/>
              <a:gd name="connsiteY43" fmla="*/ 3699 h 5021214"/>
              <a:gd name="connsiteX44" fmla="*/ 1565814 w 3570057"/>
              <a:gd name="connsiteY44" fmla="*/ 0 h 5021214"/>
              <a:gd name="connsiteX0" fmla="*/ 1565814 w 3570057"/>
              <a:gd name="connsiteY0" fmla="*/ 0 h 5021213"/>
              <a:gd name="connsiteX1" fmla="*/ 1684112 w 3570057"/>
              <a:gd name="connsiteY1" fmla="*/ 64768 h 5021213"/>
              <a:gd name="connsiteX2" fmla="*/ 3519022 w 3570057"/>
              <a:gd name="connsiteY2" fmla="*/ 2346979 h 5021213"/>
              <a:gd name="connsiteX3" fmla="*/ 3551209 w 3570057"/>
              <a:gd name="connsiteY3" fmla="*/ 2409112 h 5021213"/>
              <a:gd name="connsiteX4" fmla="*/ 3552901 w 3570057"/>
              <a:gd name="connsiteY4" fmla="*/ 2429223 h 5021213"/>
              <a:gd name="connsiteX5" fmla="*/ 3569020 w 3570057"/>
              <a:gd name="connsiteY5" fmla="*/ 2481256 h 5021213"/>
              <a:gd name="connsiteX6" fmla="*/ 3531168 w 3570057"/>
              <a:gd name="connsiteY6" fmla="*/ 2610703 h 5021213"/>
              <a:gd name="connsiteX7" fmla="*/ 1690121 w 3570057"/>
              <a:gd name="connsiteY7" fmla="*/ 4900549 h 5021213"/>
              <a:gd name="connsiteX8" fmla="*/ 1655278 w 3570057"/>
              <a:gd name="connsiteY8" fmla="*/ 4952229 h 5021213"/>
              <a:gd name="connsiteX9" fmla="*/ 1626678 w 3570057"/>
              <a:gd name="connsiteY9" fmla="*/ 4971512 h 5021213"/>
              <a:gd name="connsiteX10" fmla="*/ 1592243 w 3570057"/>
              <a:gd name="connsiteY10" fmla="*/ 5000188 h 5021213"/>
              <a:gd name="connsiteX11" fmla="*/ 194216 w 3570057"/>
              <a:gd name="connsiteY11" fmla="*/ 5020176 h 5021213"/>
              <a:gd name="connsiteX12" fmla="*/ 64769 w 3570057"/>
              <a:gd name="connsiteY12" fmla="*/ 4982325 h 5021213"/>
              <a:gd name="connsiteX13" fmla="*/ 64769 w 3570057"/>
              <a:gd name="connsiteY13" fmla="*/ 4982325 h 5021213"/>
              <a:gd name="connsiteX14" fmla="*/ 0 w 3570057"/>
              <a:gd name="connsiteY14" fmla="*/ 4864027 h 5021213"/>
              <a:gd name="connsiteX15" fmla="*/ 2726 w 3570057"/>
              <a:gd name="connsiteY15" fmla="*/ 4831644 h 5021213"/>
              <a:gd name="connsiteX16" fmla="*/ 1915 w 3570057"/>
              <a:gd name="connsiteY16" fmla="*/ 4827627 h 5021213"/>
              <a:gd name="connsiteX17" fmla="*/ 3886 w 3570057"/>
              <a:gd name="connsiteY17" fmla="*/ 4817865 h 5021213"/>
              <a:gd name="connsiteX18" fmla="*/ 5666 w 3570057"/>
              <a:gd name="connsiteY18" fmla="*/ 4796713 h 5021213"/>
              <a:gd name="connsiteX19" fmla="*/ 9747 w 3570057"/>
              <a:gd name="connsiteY19" fmla="*/ 4788836 h 5021213"/>
              <a:gd name="connsiteX20" fmla="*/ 15763 w 3570057"/>
              <a:gd name="connsiteY20" fmla="*/ 4759037 h 5021213"/>
              <a:gd name="connsiteX21" fmla="*/ 79606 w 3570057"/>
              <a:gd name="connsiteY21" fmla="*/ 4681509 h 5021213"/>
              <a:gd name="connsiteX22" fmla="*/ 1902721 w 3570057"/>
              <a:gd name="connsiteY22" fmla="*/ 2415107 h 5021213"/>
              <a:gd name="connsiteX23" fmla="*/ 2021019 w 3570057"/>
              <a:gd name="connsiteY23" fmla="*/ 2350339 h 5021213"/>
              <a:gd name="connsiteX24" fmla="*/ 2150466 w 3570057"/>
              <a:gd name="connsiteY24" fmla="*/ 2388191 h 5021213"/>
              <a:gd name="connsiteX25" fmla="*/ 2150465 w 3570057"/>
              <a:gd name="connsiteY25" fmla="*/ 2388191 h 5021213"/>
              <a:gd name="connsiteX26" fmla="*/ 2177381 w 3570057"/>
              <a:gd name="connsiteY26" fmla="*/ 2635935 h 5021213"/>
              <a:gd name="connsiteX27" fmla="*/ 556927 w 3570057"/>
              <a:gd name="connsiteY27" fmla="*/ 4651414 h 5021213"/>
              <a:gd name="connsiteX28" fmla="*/ 1438219 w 3570057"/>
              <a:gd name="connsiteY28" fmla="*/ 4651414 h 5021213"/>
              <a:gd name="connsiteX29" fmla="*/ 3178905 w 3570057"/>
              <a:gd name="connsiteY29" fmla="*/ 2486395 h 5021213"/>
              <a:gd name="connsiteX30" fmla="*/ 1466157 w 3570057"/>
              <a:gd name="connsiteY30" fmla="*/ 356125 h 5021213"/>
              <a:gd name="connsiteX31" fmla="*/ 561952 w 3570057"/>
              <a:gd name="connsiteY31" fmla="*/ 356125 h 5021213"/>
              <a:gd name="connsiteX32" fmla="*/ 1498533 w 3570057"/>
              <a:gd name="connsiteY32" fmla="*/ 1521018 h 5021213"/>
              <a:gd name="connsiteX33" fmla="*/ 1471617 w 3570057"/>
              <a:gd name="connsiteY33" fmla="*/ 1768763 h 5021213"/>
              <a:gd name="connsiteX34" fmla="*/ 1471617 w 3570057"/>
              <a:gd name="connsiteY34" fmla="*/ 1768763 h 5021213"/>
              <a:gd name="connsiteX35" fmla="*/ 1223872 w 3570057"/>
              <a:gd name="connsiteY35" fmla="*/ 1741847 h 5021213"/>
              <a:gd name="connsiteX36" fmla="*/ 89293 w 3570057"/>
              <a:gd name="connsiteY36" fmla="*/ 330687 h 5021213"/>
              <a:gd name="connsiteX37" fmla="*/ 79606 w 3570057"/>
              <a:gd name="connsiteY37" fmla="*/ 326030 h 5021213"/>
              <a:gd name="connsiteX38" fmla="*/ 15763 w 3570057"/>
              <a:gd name="connsiteY38" fmla="*/ 248502 h 5021213"/>
              <a:gd name="connsiteX39" fmla="*/ 1915 w 3570057"/>
              <a:gd name="connsiteY39" fmla="*/ 179912 h 5021213"/>
              <a:gd name="connsiteX40" fmla="*/ 15763 w 3570057"/>
              <a:gd name="connsiteY40" fmla="*/ 111322 h 5021213"/>
              <a:gd name="connsiteX41" fmla="*/ 178128 w 3570057"/>
              <a:gd name="connsiteY41" fmla="*/ 3699 h 5021213"/>
              <a:gd name="connsiteX42" fmla="*/ 1521865 w 3570057"/>
              <a:gd name="connsiteY42" fmla="*/ 3699 h 5021213"/>
              <a:gd name="connsiteX43" fmla="*/ 1565814 w 3570057"/>
              <a:gd name="connsiteY43" fmla="*/ 0 h 5021213"/>
              <a:gd name="connsiteX0" fmla="*/ 1565814 w 3570057"/>
              <a:gd name="connsiteY0" fmla="*/ 0 h 5021213"/>
              <a:gd name="connsiteX1" fmla="*/ 1684112 w 3570057"/>
              <a:gd name="connsiteY1" fmla="*/ 64768 h 5021213"/>
              <a:gd name="connsiteX2" fmla="*/ 3519022 w 3570057"/>
              <a:gd name="connsiteY2" fmla="*/ 2346979 h 5021213"/>
              <a:gd name="connsiteX3" fmla="*/ 3551209 w 3570057"/>
              <a:gd name="connsiteY3" fmla="*/ 2409112 h 5021213"/>
              <a:gd name="connsiteX4" fmla="*/ 3552901 w 3570057"/>
              <a:gd name="connsiteY4" fmla="*/ 2429223 h 5021213"/>
              <a:gd name="connsiteX5" fmla="*/ 3569020 w 3570057"/>
              <a:gd name="connsiteY5" fmla="*/ 2481256 h 5021213"/>
              <a:gd name="connsiteX6" fmla="*/ 3531168 w 3570057"/>
              <a:gd name="connsiteY6" fmla="*/ 2610703 h 5021213"/>
              <a:gd name="connsiteX7" fmla="*/ 1690121 w 3570057"/>
              <a:gd name="connsiteY7" fmla="*/ 4900549 h 5021213"/>
              <a:gd name="connsiteX8" fmla="*/ 1655278 w 3570057"/>
              <a:gd name="connsiteY8" fmla="*/ 4952229 h 5021213"/>
              <a:gd name="connsiteX9" fmla="*/ 1626678 w 3570057"/>
              <a:gd name="connsiteY9" fmla="*/ 4971512 h 5021213"/>
              <a:gd name="connsiteX10" fmla="*/ 1592243 w 3570057"/>
              <a:gd name="connsiteY10" fmla="*/ 5000188 h 5021213"/>
              <a:gd name="connsiteX11" fmla="*/ 194216 w 3570057"/>
              <a:gd name="connsiteY11" fmla="*/ 5020176 h 5021213"/>
              <a:gd name="connsiteX12" fmla="*/ 64769 w 3570057"/>
              <a:gd name="connsiteY12" fmla="*/ 4982325 h 5021213"/>
              <a:gd name="connsiteX13" fmla="*/ 64769 w 3570057"/>
              <a:gd name="connsiteY13" fmla="*/ 4982325 h 5021213"/>
              <a:gd name="connsiteX14" fmla="*/ 0 w 3570057"/>
              <a:gd name="connsiteY14" fmla="*/ 4864027 h 5021213"/>
              <a:gd name="connsiteX15" fmla="*/ 2726 w 3570057"/>
              <a:gd name="connsiteY15" fmla="*/ 4831644 h 5021213"/>
              <a:gd name="connsiteX16" fmla="*/ 1915 w 3570057"/>
              <a:gd name="connsiteY16" fmla="*/ 4827627 h 5021213"/>
              <a:gd name="connsiteX17" fmla="*/ 3886 w 3570057"/>
              <a:gd name="connsiteY17" fmla="*/ 4817865 h 5021213"/>
              <a:gd name="connsiteX18" fmla="*/ 5666 w 3570057"/>
              <a:gd name="connsiteY18" fmla="*/ 4796713 h 5021213"/>
              <a:gd name="connsiteX19" fmla="*/ 9747 w 3570057"/>
              <a:gd name="connsiteY19" fmla="*/ 4788836 h 5021213"/>
              <a:gd name="connsiteX20" fmla="*/ 15763 w 3570057"/>
              <a:gd name="connsiteY20" fmla="*/ 4759037 h 5021213"/>
              <a:gd name="connsiteX21" fmla="*/ 79606 w 3570057"/>
              <a:gd name="connsiteY21" fmla="*/ 4681509 h 5021213"/>
              <a:gd name="connsiteX22" fmla="*/ 1902721 w 3570057"/>
              <a:gd name="connsiteY22" fmla="*/ 2415107 h 5021213"/>
              <a:gd name="connsiteX23" fmla="*/ 2021019 w 3570057"/>
              <a:gd name="connsiteY23" fmla="*/ 2350339 h 5021213"/>
              <a:gd name="connsiteX24" fmla="*/ 2150466 w 3570057"/>
              <a:gd name="connsiteY24" fmla="*/ 2388191 h 5021213"/>
              <a:gd name="connsiteX25" fmla="*/ 2150465 w 3570057"/>
              <a:gd name="connsiteY25" fmla="*/ 2388191 h 5021213"/>
              <a:gd name="connsiteX26" fmla="*/ 2177381 w 3570057"/>
              <a:gd name="connsiteY26" fmla="*/ 2635935 h 5021213"/>
              <a:gd name="connsiteX27" fmla="*/ 556927 w 3570057"/>
              <a:gd name="connsiteY27" fmla="*/ 4651414 h 5021213"/>
              <a:gd name="connsiteX28" fmla="*/ 1438219 w 3570057"/>
              <a:gd name="connsiteY28" fmla="*/ 4651414 h 5021213"/>
              <a:gd name="connsiteX29" fmla="*/ 3178905 w 3570057"/>
              <a:gd name="connsiteY29" fmla="*/ 2486395 h 5021213"/>
              <a:gd name="connsiteX30" fmla="*/ 1466157 w 3570057"/>
              <a:gd name="connsiteY30" fmla="*/ 356125 h 5021213"/>
              <a:gd name="connsiteX31" fmla="*/ 561952 w 3570057"/>
              <a:gd name="connsiteY31" fmla="*/ 356125 h 5021213"/>
              <a:gd name="connsiteX32" fmla="*/ 1498533 w 3570057"/>
              <a:gd name="connsiteY32" fmla="*/ 1521018 h 5021213"/>
              <a:gd name="connsiteX33" fmla="*/ 1471617 w 3570057"/>
              <a:gd name="connsiteY33" fmla="*/ 1768763 h 5021213"/>
              <a:gd name="connsiteX34" fmla="*/ 1471617 w 3570057"/>
              <a:gd name="connsiteY34" fmla="*/ 1768763 h 5021213"/>
              <a:gd name="connsiteX35" fmla="*/ 1223872 w 3570057"/>
              <a:gd name="connsiteY35" fmla="*/ 1741847 h 5021213"/>
              <a:gd name="connsiteX36" fmla="*/ 89293 w 3570057"/>
              <a:gd name="connsiteY36" fmla="*/ 330687 h 5021213"/>
              <a:gd name="connsiteX37" fmla="*/ 15763 w 3570057"/>
              <a:gd name="connsiteY37" fmla="*/ 248502 h 5021213"/>
              <a:gd name="connsiteX38" fmla="*/ 1915 w 3570057"/>
              <a:gd name="connsiteY38" fmla="*/ 179912 h 5021213"/>
              <a:gd name="connsiteX39" fmla="*/ 15763 w 3570057"/>
              <a:gd name="connsiteY39" fmla="*/ 111322 h 5021213"/>
              <a:gd name="connsiteX40" fmla="*/ 178128 w 3570057"/>
              <a:gd name="connsiteY40" fmla="*/ 3699 h 5021213"/>
              <a:gd name="connsiteX41" fmla="*/ 1521865 w 3570057"/>
              <a:gd name="connsiteY41" fmla="*/ 3699 h 5021213"/>
              <a:gd name="connsiteX42" fmla="*/ 1565814 w 3570057"/>
              <a:gd name="connsiteY42" fmla="*/ 0 h 5021213"/>
              <a:gd name="connsiteX0" fmla="*/ 1565814 w 3570057"/>
              <a:gd name="connsiteY0" fmla="*/ 0 h 5021213"/>
              <a:gd name="connsiteX1" fmla="*/ 1684112 w 3570057"/>
              <a:gd name="connsiteY1" fmla="*/ 64768 h 5021213"/>
              <a:gd name="connsiteX2" fmla="*/ 3519022 w 3570057"/>
              <a:gd name="connsiteY2" fmla="*/ 2346979 h 5021213"/>
              <a:gd name="connsiteX3" fmla="*/ 3551209 w 3570057"/>
              <a:gd name="connsiteY3" fmla="*/ 2409112 h 5021213"/>
              <a:gd name="connsiteX4" fmla="*/ 3552901 w 3570057"/>
              <a:gd name="connsiteY4" fmla="*/ 2429223 h 5021213"/>
              <a:gd name="connsiteX5" fmla="*/ 3569020 w 3570057"/>
              <a:gd name="connsiteY5" fmla="*/ 2481256 h 5021213"/>
              <a:gd name="connsiteX6" fmla="*/ 3531168 w 3570057"/>
              <a:gd name="connsiteY6" fmla="*/ 2610703 h 5021213"/>
              <a:gd name="connsiteX7" fmla="*/ 1690121 w 3570057"/>
              <a:gd name="connsiteY7" fmla="*/ 4900549 h 5021213"/>
              <a:gd name="connsiteX8" fmla="*/ 1655278 w 3570057"/>
              <a:gd name="connsiteY8" fmla="*/ 4952229 h 5021213"/>
              <a:gd name="connsiteX9" fmla="*/ 1626678 w 3570057"/>
              <a:gd name="connsiteY9" fmla="*/ 4971512 h 5021213"/>
              <a:gd name="connsiteX10" fmla="*/ 1592243 w 3570057"/>
              <a:gd name="connsiteY10" fmla="*/ 5000188 h 5021213"/>
              <a:gd name="connsiteX11" fmla="*/ 194216 w 3570057"/>
              <a:gd name="connsiteY11" fmla="*/ 5020176 h 5021213"/>
              <a:gd name="connsiteX12" fmla="*/ 64769 w 3570057"/>
              <a:gd name="connsiteY12" fmla="*/ 4982325 h 5021213"/>
              <a:gd name="connsiteX13" fmla="*/ 64769 w 3570057"/>
              <a:gd name="connsiteY13" fmla="*/ 4982325 h 5021213"/>
              <a:gd name="connsiteX14" fmla="*/ 0 w 3570057"/>
              <a:gd name="connsiteY14" fmla="*/ 4864027 h 5021213"/>
              <a:gd name="connsiteX15" fmla="*/ 2726 w 3570057"/>
              <a:gd name="connsiteY15" fmla="*/ 4831644 h 5021213"/>
              <a:gd name="connsiteX16" fmla="*/ 1915 w 3570057"/>
              <a:gd name="connsiteY16" fmla="*/ 4827627 h 5021213"/>
              <a:gd name="connsiteX17" fmla="*/ 3886 w 3570057"/>
              <a:gd name="connsiteY17" fmla="*/ 4817865 h 5021213"/>
              <a:gd name="connsiteX18" fmla="*/ 5666 w 3570057"/>
              <a:gd name="connsiteY18" fmla="*/ 4796713 h 5021213"/>
              <a:gd name="connsiteX19" fmla="*/ 9747 w 3570057"/>
              <a:gd name="connsiteY19" fmla="*/ 4788836 h 5021213"/>
              <a:gd name="connsiteX20" fmla="*/ 15763 w 3570057"/>
              <a:gd name="connsiteY20" fmla="*/ 4759037 h 5021213"/>
              <a:gd name="connsiteX21" fmla="*/ 79606 w 3570057"/>
              <a:gd name="connsiteY21" fmla="*/ 4681509 h 5021213"/>
              <a:gd name="connsiteX22" fmla="*/ 1902721 w 3570057"/>
              <a:gd name="connsiteY22" fmla="*/ 2415107 h 5021213"/>
              <a:gd name="connsiteX23" fmla="*/ 2021019 w 3570057"/>
              <a:gd name="connsiteY23" fmla="*/ 2350339 h 5021213"/>
              <a:gd name="connsiteX24" fmla="*/ 2150466 w 3570057"/>
              <a:gd name="connsiteY24" fmla="*/ 2388191 h 5021213"/>
              <a:gd name="connsiteX25" fmla="*/ 2150465 w 3570057"/>
              <a:gd name="connsiteY25" fmla="*/ 2388191 h 5021213"/>
              <a:gd name="connsiteX26" fmla="*/ 2177381 w 3570057"/>
              <a:gd name="connsiteY26" fmla="*/ 2635935 h 5021213"/>
              <a:gd name="connsiteX27" fmla="*/ 556927 w 3570057"/>
              <a:gd name="connsiteY27" fmla="*/ 4651414 h 5021213"/>
              <a:gd name="connsiteX28" fmla="*/ 1438219 w 3570057"/>
              <a:gd name="connsiteY28" fmla="*/ 4651414 h 5021213"/>
              <a:gd name="connsiteX29" fmla="*/ 3178905 w 3570057"/>
              <a:gd name="connsiteY29" fmla="*/ 2486395 h 5021213"/>
              <a:gd name="connsiteX30" fmla="*/ 1466157 w 3570057"/>
              <a:gd name="connsiteY30" fmla="*/ 356125 h 5021213"/>
              <a:gd name="connsiteX31" fmla="*/ 561952 w 3570057"/>
              <a:gd name="connsiteY31" fmla="*/ 356125 h 5021213"/>
              <a:gd name="connsiteX32" fmla="*/ 1498533 w 3570057"/>
              <a:gd name="connsiteY32" fmla="*/ 1521018 h 5021213"/>
              <a:gd name="connsiteX33" fmla="*/ 1471617 w 3570057"/>
              <a:gd name="connsiteY33" fmla="*/ 1768763 h 5021213"/>
              <a:gd name="connsiteX34" fmla="*/ 1471617 w 3570057"/>
              <a:gd name="connsiteY34" fmla="*/ 1768763 h 5021213"/>
              <a:gd name="connsiteX35" fmla="*/ 1223872 w 3570057"/>
              <a:gd name="connsiteY35" fmla="*/ 1741847 h 5021213"/>
              <a:gd name="connsiteX36" fmla="*/ 15763 w 3570057"/>
              <a:gd name="connsiteY36" fmla="*/ 248502 h 5021213"/>
              <a:gd name="connsiteX37" fmla="*/ 1915 w 3570057"/>
              <a:gd name="connsiteY37" fmla="*/ 179912 h 5021213"/>
              <a:gd name="connsiteX38" fmla="*/ 15763 w 3570057"/>
              <a:gd name="connsiteY38" fmla="*/ 111322 h 5021213"/>
              <a:gd name="connsiteX39" fmla="*/ 178128 w 3570057"/>
              <a:gd name="connsiteY39" fmla="*/ 3699 h 5021213"/>
              <a:gd name="connsiteX40" fmla="*/ 1521865 w 3570057"/>
              <a:gd name="connsiteY40" fmla="*/ 3699 h 5021213"/>
              <a:gd name="connsiteX41" fmla="*/ 1565814 w 3570057"/>
              <a:gd name="connsiteY41" fmla="*/ 0 h 50212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Lst>
            <a:rect l="l" t="t" r="r" b="b"/>
            <a:pathLst>
              <a:path w="3570057" h="5021213">
                <a:moveTo>
                  <a:pt x="1565814" y="0"/>
                </a:moveTo>
                <a:cubicBezTo>
                  <a:pt x="1610647" y="4871"/>
                  <a:pt x="1653622" y="26845"/>
                  <a:pt x="1684112" y="64768"/>
                </a:cubicBezTo>
                <a:lnTo>
                  <a:pt x="3519022" y="2346979"/>
                </a:lnTo>
                <a:cubicBezTo>
                  <a:pt x="3534267" y="2365941"/>
                  <a:pt x="3544948" y="2387094"/>
                  <a:pt x="3551209" y="2409112"/>
                </a:cubicBezTo>
                <a:lnTo>
                  <a:pt x="3552901" y="2429223"/>
                </a:lnTo>
                <a:lnTo>
                  <a:pt x="3569020" y="2481256"/>
                </a:lnTo>
                <a:cubicBezTo>
                  <a:pt x="3573891" y="2526089"/>
                  <a:pt x="3561658" y="2572780"/>
                  <a:pt x="3531168" y="2610703"/>
                </a:cubicBezTo>
                <a:lnTo>
                  <a:pt x="1690121" y="4900549"/>
                </a:lnTo>
                <a:lnTo>
                  <a:pt x="1655278" y="4952229"/>
                </a:lnTo>
                <a:lnTo>
                  <a:pt x="1626678" y="4971512"/>
                </a:lnTo>
                <a:lnTo>
                  <a:pt x="1592243" y="5000188"/>
                </a:lnTo>
                <a:cubicBezTo>
                  <a:pt x="1353499" y="5008299"/>
                  <a:pt x="448795" y="5023153"/>
                  <a:pt x="194216" y="5020176"/>
                </a:cubicBezTo>
                <a:cubicBezTo>
                  <a:pt x="149383" y="5025047"/>
                  <a:pt x="102692" y="5012815"/>
                  <a:pt x="64769" y="4982325"/>
                </a:cubicBezTo>
                <a:lnTo>
                  <a:pt x="64769" y="4982325"/>
                </a:lnTo>
                <a:cubicBezTo>
                  <a:pt x="26846" y="4951835"/>
                  <a:pt x="4872" y="4908861"/>
                  <a:pt x="0" y="4864027"/>
                </a:cubicBezTo>
                <a:lnTo>
                  <a:pt x="2726" y="4831644"/>
                </a:lnTo>
                <a:lnTo>
                  <a:pt x="1915" y="4827627"/>
                </a:lnTo>
                <a:lnTo>
                  <a:pt x="3886" y="4817865"/>
                </a:lnTo>
                <a:lnTo>
                  <a:pt x="5666" y="4796713"/>
                </a:lnTo>
                <a:lnTo>
                  <a:pt x="9747" y="4788836"/>
                </a:lnTo>
                <a:lnTo>
                  <a:pt x="15763" y="4759037"/>
                </a:lnTo>
                <a:cubicBezTo>
                  <a:pt x="29138" y="4727415"/>
                  <a:pt x="51482" y="4700509"/>
                  <a:pt x="79606" y="4681509"/>
                </a:cubicBezTo>
                <a:lnTo>
                  <a:pt x="1902721" y="2415107"/>
                </a:lnTo>
                <a:cubicBezTo>
                  <a:pt x="1933211" y="2377184"/>
                  <a:pt x="1976186" y="2355210"/>
                  <a:pt x="2021019" y="2350339"/>
                </a:cubicBezTo>
                <a:cubicBezTo>
                  <a:pt x="2065852" y="2345469"/>
                  <a:pt x="2112543" y="2357701"/>
                  <a:pt x="2150466" y="2388191"/>
                </a:cubicBezTo>
                <a:lnTo>
                  <a:pt x="2150465" y="2388191"/>
                </a:lnTo>
                <a:cubicBezTo>
                  <a:pt x="2226311" y="2449171"/>
                  <a:pt x="2238362" y="2560090"/>
                  <a:pt x="2177381" y="2635935"/>
                </a:cubicBezTo>
                <a:lnTo>
                  <a:pt x="556927" y="4651414"/>
                </a:lnTo>
                <a:lnTo>
                  <a:pt x="1438219" y="4651414"/>
                </a:lnTo>
                <a:lnTo>
                  <a:pt x="3178905" y="2486395"/>
                </a:lnTo>
                <a:lnTo>
                  <a:pt x="1466157" y="356125"/>
                </a:lnTo>
                <a:lnTo>
                  <a:pt x="561952" y="356125"/>
                </a:lnTo>
                <a:lnTo>
                  <a:pt x="1498533" y="1521018"/>
                </a:lnTo>
                <a:cubicBezTo>
                  <a:pt x="1559514" y="1596864"/>
                  <a:pt x="1547463" y="1707783"/>
                  <a:pt x="1471617" y="1768763"/>
                </a:cubicBezTo>
                <a:lnTo>
                  <a:pt x="1471617" y="1768763"/>
                </a:lnTo>
                <a:cubicBezTo>
                  <a:pt x="1395771" y="1829743"/>
                  <a:pt x="1284852" y="1817692"/>
                  <a:pt x="1223872" y="1741847"/>
                </a:cubicBezTo>
                <a:lnTo>
                  <a:pt x="15763" y="248502"/>
                </a:lnTo>
                <a:lnTo>
                  <a:pt x="1915" y="179912"/>
                </a:lnTo>
                <a:lnTo>
                  <a:pt x="15763" y="111322"/>
                </a:lnTo>
                <a:cubicBezTo>
                  <a:pt x="42513" y="48077"/>
                  <a:pt x="105138" y="3699"/>
                  <a:pt x="178128" y="3699"/>
                </a:cubicBezTo>
                <a:lnTo>
                  <a:pt x="1521865" y="3699"/>
                </a:lnTo>
                <a:lnTo>
                  <a:pt x="1565814" y="0"/>
                </a:lnTo>
                <a:close/>
              </a:path>
            </a:pathLst>
          </a:cu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a:endParaRPr lang="ru-RU">
              <a:solidFill>
                <a:srgbClr val="00B050"/>
              </a:solidFill>
            </a:endParaRPr>
          </a:p>
        </xdr:txBody>
      </xdr:sp>
    </xdr:grpSp>
    <xdr:clientData/>
  </xdr:twoCellAnchor>
  <xdr:twoCellAnchor>
    <xdr:from>
      <xdr:col>0</xdr:col>
      <xdr:colOff>0</xdr:colOff>
      <xdr:row>33</xdr:row>
      <xdr:rowOff>124239</xdr:rowOff>
    </xdr:from>
    <xdr:to>
      <xdr:col>17</xdr:col>
      <xdr:colOff>362939</xdr:colOff>
      <xdr:row>38</xdr:row>
      <xdr:rowOff>181195</xdr:rowOff>
    </xdr:to>
    <xdr:sp macro="" textlink="">
      <xdr:nvSpPr>
        <xdr:cNvPr id="476" name="Заголовок 1">
          <a:extLst>
            <a:ext uri="{FF2B5EF4-FFF2-40B4-BE49-F238E27FC236}">
              <a16:creationId xmlns:a16="http://schemas.microsoft.com/office/drawing/2014/main" id="{924590F1-9CE8-05CB-A2DD-BAB03166BD01}"/>
            </a:ext>
          </a:extLst>
        </xdr:cNvPr>
        <xdr:cNvSpPr>
          <a:spLocks noGrp="1"/>
        </xdr:cNvSpPr>
      </xdr:nvSpPr>
      <xdr:spPr>
        <a:xfrm>
          <a:off x="0" y="6137413"/>
          <a:ext cx="10782461" cy="968043"/>
        </a:xfrm>
        <a:prstGeom prst="rect">
          <a:avLst/>
        </a:prstGeom>
      </xdr:spPr>
      <xdr:txBody>
        <a:bodyPr wrap="square"/>
        <a:lstStyle>
          <a:lvl1pPr marL="0" indent="0" algn="l" rtl="0" eaLnBrk="0" fontAlgn="base" hangingPunct="0">
            <a:lnSpc>
              <a:spcPct val="100000"/>
            </a:lnSpc>
            <a:spcBef>
              <a:spcPct val="0"/>
            </a:spcBef>
            <a:spcAft>
              <a:spcPct val="0"/>
            </a:spcAft>
            <a:defRPr lang="en-US" sz="2900" kern="1200" cap="all" spc="0" baseline="0" dirty="0">
              <a:solidFill>
                <a:srgbClr val="001031"/>
              </a:solidFill>
              <a:latin typeface="Segoe UI Black"/>
              <a:cs typeface="Arial" pitchFamily="34" charset="0"/>
            </a:defRPr>
          </a:lvl1pPr>
          <a:lvl2pPr algn="l" rtl="0" eaLnBrk="0" fontAlgn="base" hangingPunct="0">
            <a:lnSpc>
              <a:spcPct val="90000"/>
            </a:lnSpc>
            <a:spcBef>
              <a:spcPct val="0"/>
            </a:spcBef>
            <a:spcAft>
              <a:spcPct val="0"/>
            </a:spcAft>
            <a:defRPr sz="4400">
              <a:solidFill>
                <a:srgbClr val="001031"/>
              </a:solidFill>
              <a:latin typeface="Segoe UI Black" panose="020B0A02040204020203" pitchFamily="34" charset="0"/>
            </a:defRPr>
          </a:lvl2pPr>
          <a:lvl3pPr algn="l" rtl="0" eaLnBrk="0" fontAlgn="base" hangingPunct="0">
            <a:lnSpc>
              <a:spcPct val="90000"/>
            </a:lnSpc>
            <a:spcBef>
              <a:spcPct val="0"/>
            </a:spcBef>
            <a:spcAft>
              <a:spcPct val="0"/>
            </a:spcAft>
            <a:defRPr sz="4400">
              <a:solidFill>
                <a:srgbClr val="001031"/>
              </a:solidFill>
              <a:latin typeface="Segoe UI Black" panose="020B0A02040204020203" pitchFamily="34" charset="0"/>
            </a:defRPr>
          </a:lvl3pPr>
          <a:lvl4pPr algn="l" rtl="0" eaLnBrk="0" fontAlgn="base" hangingPunct="0">
            <a:lnSpc>
              <a:spcPct val="90000"/>
            </a:lnSpc>
            <a:spcBef>
              <a:spcPct val="0"/>
            </a:spcBef>
            <a:spcAft>
              <a:spcPct val="0"/>
            </a:spcAft>
            <a:defRPr sz="4400">
              <a:solidFill>
                <a:srgbClr val="001031"/>
              </a:solidFill>
              <a:latin typeface="Segoe UI Black" panose="020B0A02040204020203" pitchFamily="34" charset="0"/>
            </a:defRPr>
          </a:lvl4pPr>
          <a:lvl5pPr algn="l" rtl="0" eaLnBrk="0" fontAlgn="base" hangingPunct="0">
            <a:lnSpc>
              <a:spcPct val="90000"/>
            </a:lnSpc>
            <a:spcBef>
              <a:spcPct val="0"/>
            </a:spcBef>
            <a:spcAft>
              <a:spcPct val="0"/>
            </a:spcAft>
            <a:defRPr sz="4400">
              <a:solidFill>
                <a:srgbClr val="001031"/>
              </a:solidFill>
              <a:latin typeface="Segoe UI Black" panose="020B0A02040204020203" pitchFamily="34" charset="0"/>
            </a:defRPr>
          </a:lvl5pPr>
          <a:lvl6pPr marL="457200" algn="l" rtl="0" fontAlgn="base">
            <a:lnSpc>
              <a:spcPct val="90000"/>
            </a:lnSpc>
            <a:spcBef>
              <a:spcPct val="0"/>
            </a:spcBef>
            <a:spcAft>
              <a:spcPct val="0"/>
            </a:spcAft>
            <a:defRPr sz="4400">
              <a:solidFill>
                <a:srgbClr val="001031"/>
              </a:solidFill>
              <a:latin typeface="Segoe UI Black" panose="020B0A02040204020203" pitchFamily="34" charset="0"/>
            </a:defRPr>
          </a:lvl6pPr>
          <a:lvl7pPr marL="914400" algn="l" rtl="0" fontAlgn="base">
            <a:lnSpc>
              <a:spcPct val="90000"/>
            </a:lnSpc>
            <a:spcBef>
              <a:spcPct val="0"/>
            </a:spcBef>
            <a:spcAft>
              <a:spcPct val="0"/>
            </a:spcAft>
            <a:defRPr sz="4400">
              <a:solidFill>
                <a:srgbClr val="001031"/>
              </a:solidFill>
              <a:latin typeface="Segoe UI Black" panose="020B0A02040204020203" pitchFamily="34" charset="0"/>
            </a:defRPr>
          </a:lvl7pPr>
          <a:lvl8pPr marL="1371600" algn="l" rtl="0" fontAlgn="base">
            <a:lnSpc>
              <a:spcPct val="90000"/>
            </a:lnSpc>
            <a:spcBef>
              <a:spcPct val="0"/>
            </a:spcBef>
            <a:spcAft>
              <a:spcPct val="0"/>
            </a:spcAft>
            <a:defRPr sz="4400">
              <a:solidFill>
                <a:srgbClr val="001031"/>
              </a:solidFill>
              <a:latin typeface="Segoe UI Black" panose="020B0A02040204020203" pitchFamily="34" charset="0"/>
            </a:defRPr>
          </a:lvl8pPr>
          <a:lvl9pPr marL="1828800" algn="l" rtl="0" fontAlgn="base">
            <a:lnSpc>
              <a:spcPct val="90000"/>
            </a:lnSpc>
            <a:spcBef>
              <a:spcPct val="0"/>
            </a:spcBef>
            <a:spcAft>
              <a:spcPct val="0"/>
            </a:spcAft>
            <a:defRPr sz="4400">
              <a:solidFill>
                <a:srgbClr val="001031"/>
              </a:solidFill>
              <a:latin typeface="Segoe UI Black" panose="020B0A02040204020203" pitchFamily="34" charset="0"/>
            </a:defRPr>
          </a:lvl9pPr>
        </a:lstStyle>
        <a:p>
          <a:pPr algn="ctr"/>
          <a:r>
            <a:rPr lang="ru-RU"/>
            <a:t>ОБЩИЙ ВЗГЛЯД НА </a:t>
          </a:r>
          <a:r>
            <a:rPr lang="en-US"/>
            <a:t>DEV</a:t>
          </a:r>
          <a:r>
            <a:rPr lang="en-US">
              <a:solidFill>
                <a:srgbClr val="00C3FF"/>
              </a:solidFill>
            </a:rPr>
            <a:t>SEC</a:t>
          </a:r>
          <a:r>
            <a:rPr lang="en-US"/>
            <a:t>OPS</a:t>
          </a:r>
          <a:endParaRPr lang="ru-RU"/>
        </a:p>
      </xdr:txBody>
    </xdr:sp>
    <xdr:clientData/>
  </xdr:twoCellAnchor>
  <xdr:twoCellAnchor>
    <xdr:from>
      <xdr:col>0</xdr:col>
      <xdr:colOff>131576</xdr:colOff>
      <xdr:row>45</xdr:row>
      <xdr:rowOff>97668</xdr:rowOff>
    </xdr:from>
    <xdr:to>
      <xdr:col>9</xdr:col>
      <xdr:colOff>151176</xdr:colOff>
      <xdr:row>51</xdr:row>
      <xdr:rowOff>160443</xdr:rowOff>
    </xdr:to>
    <xdr:sp macro="" textlink="">
      <xdr:nvSpPr>
        <xdr:cNvPr id="477" name="Скругленный прямоугольник 2">
          <a:extLst>
            <a:ext uri="{FF2B5EF4-FFF2-40B4-BE49-F238E27FC236}">
              <a16:creationId xmlns:a16="http://schemas.microsoft.com/office/drawing/2014/main" id="{F0F5AEFD-CFFD-34FD-9CC0-935FF882E024}"/>
            </a:ext>
          </a:extLst>
        </xdr:cNvPr>
        <xdr:cNvSpPr/>
      </xdr:nvSpPr>
      <xdr:spPr>
        <a:xfrm>
          <a:off x="131576" y="8297451"/>
          <a:ext cx="5535817" cy="1156079"/>
        </a:xfrm>
        <a:prstGeom prst="roundRect">
          <a:avLst/>
        </a:prstGeom>
        <a:solidFill>
          <a:srgbClr val="FFFFFF">
            <a:alpha val="56000"/>
          </a:srgbClr>
        </a:solidFill>
        <a:ln w="19050">
          <a:solidFill>
            <a:srgbClr val="00C3FF"/>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400" b="1"/>
            <a:t>ИНСТРУМЕНТАЛЬНЫЙ АНАЛИЗ НА НАЛИЧИЕ ДЕФЕКТОВ ИБ</a:t>
          </a:r>
          <a:endParaRPr lang="en-US" sz="1400" b="1"/>
        </a:p>
      </xdr:txBody>
    </xdr:sp>
    <xdr:clientData/>
  </xdr:twoCellAnchor>
  <xdr:twoCellAnchor>
    <xdr:from>
      <xdr:col>0</xdr:col>
      <xdr:colOff>131568</xdr:colOff>
      <xdr:row>52</xdr:row>
      <xdr:rowOff>143013</xdr:rowOff>
    </xdr:from>
    <xdr:to>
      <xdr:col>9</xdr:col>
      <xdr:colOff>151171</xdr:colOff>
      <xdr:row>59</xdr:row>
      <xdr:rowOff>29284</xdr:rowOff>
    </xdr:to>
    <xdr:sp macro="" textlink="">
      <xdr:nvSpPr>
        <xdr:cNvPr id="478" name="Скругленный прямоугольник 3">
          <a:extLst>
            <a:ext uri="{FF2B5EF4-FFF2-40B4-BE49-F238E27FC236}">
              <a16:creationId xmlns:a16="http://schemas.microsoft.com/office/drawing/2014/main" id="{B01BF5BC-A54F-4D7A-E227-700B6F8E9B9D}"/>
            </a:ext>
          </a:extLst>
        </xdr:cNvPr>
        <xdr:cNvSpPr/>
      </xdr:nvSpPr>
      <xdr:spPr>
        <a:xfrm>
          <a:off x="131568" y="9618317"/>
          <a:ext cx="5535820" cy="1161793"/>
        </a:xfrm>
        <a:prstGeom prst="roundRect">
          <a:avLst/>
        </a:prstGeom>
        <a:solidFill>
          <a:srgbClr val="FFFFFF">
            <a:alpha val="56000"/>
          </a:srgbClr>
        </a:solidFill>
        <a:ln w="19050">
          <a:solidFill>
            <a:srgbClr val="00C3FF"/>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400" b="1"/>
            <a:t>АНАЛИЗ ПО В РЕЖИМЕ RUNTIME - PREPROD</a:t>
          </a:r>
          <a:endParaRPr lang="en-US" sz="1400" b="1"/>
        </a:p>
      </xdr:txBody>
    </xdr:sp>
    <xdr:clientData/>
  </xdr:twoCellAnchor>
  <xdr:twoCellAnchor>
    <xdr:from>
      <xdr:col>16</xdr:col>
      <xdr:colOff>22589</xdr:colOff>
      <xdr:row>38</xdr:row>
      <xdr:rowOff>39669</xdr:rowOff>
    </xdr:from>
    <xdr:to>
      <xdr:col>18</xdr:col>
      <xdr:colOff>457374</xdr:colOff>
      <xdr:row>66</xdr:row>
      <xdr:rowOff>72721</xdr:rowOff>
    </xdr:to>
    <xdr:sp macro="" textlink="">
      <xdr:nvSpPr>
        <xdr:cNvPr id="479" name="Скругленный прямоугольник 4">
          <a:extLst>
            <a:ext uri="{FF2B5EF4-FFF2-40B4-BE49-F238E27FC236}">
              <a16:creationId xmlns:a16="http://schemas.microsoft.com/office/drawing/2014/main" id="{4D3CA224-7222-D0BB-28B9-CF753D240F8D}"/>
            </a:ext>
          </a:extLst>
        </xdr:cNvPr>
        <xdr:cNvSpPr/>
      </xdr:nvSpPr>
      <xdr:spPr>
        <a:xfrm>
          <a:off x="9829198" y="6963930"/>
          <a:ext cx="1660611" cy="5135139"/>
        </a:xfrm>
        <a:prstGeom prst="roundRect">
          <a:avLst>
            <a:gd name="adj" fmla="val 7766"/>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400" b="1"/>
            <a:t>КОНТРОЛЬ И ФОРМИРОВАНИЕ ТРЕБОВАНИЙ ИБ К ПО</a:t>
          </a:r>
        </a:p>
      </xdr:txBody>
    </xdr:sp>
    <xdr:clientData/>
  </xdr:twoCellAnchor>
  <xdr:twoCellAnchor>
    <xdr:from>
      <xdr:col>9</xdr:col>
      <xdr:colOff>285148</xdr:colOff>
      <xdr:row>38</xdr:row>
      <xdr:rowOff>39669</xdr:rowOff>
    </xdr:from>
    <xdr:to>
      <xdr:col>15</xdr:col>
      <xdr:colOff>503436</xdr:colOff>
      <xdr:row>44</xdr:row>
      <xdr:rowOff>110064</xdr:rowOff>
    </xdr:to>
    <xdr:sp macro="" textlink="">
      <xdr:nvSpPr>
        <xdr:cNvPr id="480" name="Скругленный прямоугольник 5">
          <a:extLst>
            <a:ext uri="{FF2B5EF4-FFF2-40B4-BE49-F238E27FC236}">
              <a16:creationId xmlns:a16="http://schemas.microsoft.com/office/drawing/2014/main" id="{67A2BA24-32ED-6F0C-9ED3-1F90E1B737A1}"/>
            </a:ext>
          </a:extLst>
        </xdr:cNvPr>
        <xdr:cNvSpPr/>
      </xdr:nvSpPr>
      <xdr:spPr>
        <a:xfrm>
          <a:off x="5801365" y="6963930"/>
          <a:ext cx="3895767" cy="1163699"/>
        </a:xfrm>
        <a:prstGeom prst="roundRect">
          <a:avLst>
            <a:gd name="adj" fmla="val 13047"/>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400" b="1"/>
            <a:t>ОБУЧЕНИЕ И БАЗА ЗНАНИЙ</a:t>
          </a:r>
          <a:endParaRPr lang="en-US" sz="1400" b="1"/>
        </a:p>
      </xdr:txBody>
    </xdr:sp>
    <xdr:clientData/>
  </xdr:twoCellAnchor>
  <xdr:twoCellAnchor>
    <xdr:from>
      <xdr:col>9</xdr:col>
      <xdr:colOff>285148</xdr:colOff>
      <xdr:row>45</xdr:row>
      <xdr:rowOff>97668</xdr:rowOff>
    </xdr:from>
    <xdr:to>
      <xdr:col>15</xdr:col>
      <xdr:colOff>503435</xdr:colOff>
      <xdr:row>51</xdr:row>
      <xdr:rowOff>160443</xdr:rowOff>
    </xdr:to>
    <xdr:sp macro="" textlink="">
      <xdr:nvSpPr>
        <xdr:cNvPr id="481" name="Скругленный прямоугольник 6">
          <a:extLst>
            <a:ext uri="{FF2B5EF4-FFF2-40B4-BE49-F238E27FC236}">
              <a16:creationId xmlns:a16="http://schemas.microsoft.com/office/drawing/2014/main" id="{A949673E-C320-6878-EF31-191395E1C354}"/>
            </a:ext>
          </a:extLst>
        </xdr:cNvPr>
        <xdr:cNvSpPr/>
      </xdr:nvSpPr>
      <xdr:spPr>
        <a:xfrm>
          <a:off x="5801365" y="8297451"/>
          <a:ext cx="3895766" cy="1156079"/>
        </a:xfrm>
        <a:prstGeom prst="roundRect">
          <a:avLst/>
        </a:prstGeom>
        <a:solidFill>
          <a:srgbClr val="FFFFFF">
            <a:alpha val="56000"/>
          </a:srgbClr>
        </a:solidFill>
        <a:ln w="19050">
          <a:solidFill>
            <a:srgbClr val="00C3FF"/>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400" b="1">
              <a:solidFill>
                <a:srgbClr val="001031"/>
              </a:solidFill>
              <a:latin typeface="Segoe UI" panose="020B0502040204020203" pitchFamily="34" charset="0"/>
            </a:rPr>
            <a:t>ЗАЩИТА ОКРУЖЕНИЯ РАЗРАБОТКИ</a:t>
          </a:r>
          <a:endParaRPr lang="en-US" sz="1400" b="1">
            <a:solidFill>
              <a:srgbClr val="001031"/>
            </a:solidFill>
            <a:latin typeface="Segoe UI" panose="020B0502040204020203" pitchFamily="34" charset="0"/>
          </a:endParaRPr>
        </a:p>
      </xdr:txBody>
    </xdr:sp>
    <xdr:clientData/>
  </xdr:twoCellAnchor>
  <xdr:twoCellAnchor>
    <xdr:from>
      <xdr:col>0</xdr:col>
      <xdr:colOff>131577</xdr:colOff>
      <xdr:row>38</xdr:row>
      <xdr:rowOff>46610</xdr:rowOff>
    </xdr:from>
    <xdr:to>
      <xdr:col>9</xdr:col>
      <xdr:colOff>151176</xdr:colOff>
      <xdr:row>44</xdr:row>
      <xdr:rowOff>115099</xdr:rowOff>
    </xdr:to>
    <xdr:sp macro="" textlink="">
      <xdr:nvSpPr>
        <xdr:cNvPr id="482" name="Скругленный прямоугольник 7">
          <a:extLst>
            <a:ext uri="{FF2B5EF4-FFF2-40B4-BE49-F238E27FC236}">
              <a16:creationId xmlns:a16="http://schemas.microsoft.com/office/drawing/2014/main" id="{7FA5B7AE-D3AF-7C37-0ADA-7A3620C18B1D}"/>
            </a:ext>
          </a:extLst>
        </xdr:cNvPr>
        <xdr:cNvSpPr/>
      </xdr:nvSpPr>
      <xdr:spPr>
        <a:xfrm>
          <a:off x="131577" y="6970871"/>
          <a:ext cx="5535816" cy="1161793"/>
        </a:xfrm>
        <a:prstGeom prst="roundRect">
          <a:avLst/>
        </a:prstGeom>
        <a:solidFill>
          <a:srgbClr val="FFFFFF">
            <a:alpha val="56000"/>
          </a:srgbClr>
        </a:solidFill>
        <a:ln w="19050">
          <a:solidFill>
            <a:srgbClr val="00C3FF"/>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400" b="1"/>
            <a:t>КОНТРОЛЬ ИБ АРТЕФАКТОВ, ЗАВИСИМОСТЕЙ И ОБРАЗОВ</a:t>
          </a:r>
          <a:endParaRPr lang="en-US" sz="1400" b="1"/>
        </a:p>
      </xdr:txBody>
    </xdr:sp>
    <xdr:clientData/>
  </xdr:twoCellAnchor>
  <xdr:twoCellAnchor>
    <xdr:from>
      <xdr:col>9</xdr:col>
      <xdr:colOff>285148</xdr:colOff>
      <xdr:row>52</xdr:row>
      <xdr:rowOff>143013</xdr:rowOff>
    </xdr:from>
    <xdr:to>
      <xdr:col>15</xdr:col>
      <xdr:colOff>503436</xdr:colOff>
      <xdr:row>59</xdr:row>
      <xdr:rowOff>29285</xdr:rowOff>
    </xdr:to>
    <xdr:sp macro="" textlink="">
      <xdr:nvSpPr>
        <xdr:cNvPr id="483" name="Скругленный прямоугольник 9">
          <a:extLst>
            <a:ext uri="{FF2B5EF4-FFF2-40B4-BE49-F238E27FC236}">
              <a16:creationId xmlns:a16="http://schemas.microsoft.com/office/drawing/2014/main" id="{FA7EF3F6-5589-7A48-BAE6-B4F73E74508C}"/>
            </a:ext>
          </a:extLst>
        </xdr:cNvPr>
        <xdr:cNvSpPr/>
      </xdr:nvSpPr>
      <xdr:spPr>
        <a:xfrm>
          <a:off x="5801365" y="9618317"/>
          <a:ext cx="3895767" cy="1161794"/>
        </a:xfrm>
        <a:prstGeom prst="roundRect">
          <a:avLst/>
        </a:prstGeom>
        <a:solidFill>
          <a:srgbClr val="FFFFFF">
            <a:alpha val="56000"/>
          </a:srgbClr>
        </a:solidFill>
        <a:ln w="19050">
          <a:solidFill>
            <a:srgbClr val="00C3FF"/>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400" b="1"/>
            <a:t>ЗАЩИТА ПО И ИНФРАСТРУКТУРЫ В РЕЖИМЕ RUNTIME</a:t>
          </a:r>
          <a:endParaRPr lang="en-US" sz="1400" b="1"/>
        </a:p>
      </xdr:txBody>
    </xdr:sp>
    <xdr:clientData/>
  </xdr:twoCellAnchor>
  <xdr:twoCellAnchor>
    <xdr:from>
      <xdr:col>12</xdr:col>
      <xdr:colOff>456793</xdr:colOff>
      <xdr:row>60</xdr:row>
      <xdr:rowOff>11854</xdr:rowOff>
    </xdr:from>
    <xdr:to>
      <xdr:col>15</xdr:col>
      <xdr:colOff>503436</xdr:colOff>
      <xdr:row>66</xdr:row>
      <xdr:rowOff>72722</xdr:rowOff>
    </xdr:to>
    <xdr:sp macro="" textlink="">
      <xdr:nvSpPr>
        <xdr:cNvPr id="484" name="Скругленный прямоугольник 10">
          <a:extLst>
            <a:ext uri="{FF2B5EF4-FFF2-40B4-BE49-F238E27FC236}">
              <a16:creationId xmlns:a16="http://schemas.microsoft.com/office/drawing/2014/main" id="{D6DCC810-C07C-ABE9-CA84-7CD292803C9E}"/>
            </a:ext>
          </a:extLst>
        </xdr:cNvPr>
        <xdr:cNvSpPr/>
      </xdr:nvSpPr>
      <xdr:spPr>
        <a:xfrm>
          <a:off x="7811750" y="10944897"/>
          <a:ext cx="1885382" cy="1154173"/>
        </a:xfrm>
        <a:prstGeom prst="roundRect">
          <a:avLst/>
        </a:prstGeom>
        <a:solidFill>
          <a:srgbClr val="FFFFFF">
            <a:alpha val="56000"/>
          </a:srgbClr>
        </a:solidFill>
        <a:ln w="6350">
          <a:solidFill>
            <a:srgbClr val="FFFFFF">
              <a:lumMod val="50000"/>
            </a:srgbClr>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400" b="1">
              <a:solidFill>
                <a:srgbClr val="FFFFFF">
                  <a:lumMod val="65000"/>
                </a:srgbClr>
              </a:solidFill>
              <a:latin typeface="Segoe UI" panose="020B0502040204020203" pitchFamily="34" charset="0"/>
            </a:rPr>
            <a:t>СМЕЖНЫЕ</a:t>
          </a:r>
          <a:endParaRPr lang="en-US" sz="1400" b="1">
            <a:solidFill>
              <a:srgbClr val="FFFFFF">
                <a:lumMod val="65000"/>
              </a:srgbClr>
            </a:solidFill>
            <a:latin typeface="Segoe UI" panose="020B0502040204020203" pitchFamily="34" charset="0"/>
          </a:endParaRPr>
        </a:p>
        <a:p>
          <a:pPr algn="ctr"/>
          <a:r>
            <a:rPr lang="ru-RU" sz="1400" b="1">
              <a:solidFill>
                <a:srgbClr val="FFFFFF">
                  <a:lumMod val="65000"/>
                </a:srgbClr>
              </a:solidFill>
              <a:latin typeface="Segoe UI" panose="020B0502040204020203" pitchFamily="34" charset="0"/>
            </a:rPr>
            <a:t>ПРОЦЕССЫ</a:t>
          </a:r>
          <a:endParaRPr lang="en-US" sz="1400" b="1">
            <a:solidFill>
              <a:srgbClr val="FFFFFF">
                <a:lumMod val="65000"/>
              </a:srgbClr>
            </a:solidFill>
            <a:latin typeface="Segoe UI" panose="020B0502040204020203" pitchFamily="34" charset="0"/>
          </a:endParaRPr>
        </a:p>
      </xdr:txBody>
    </xdr:sp>
    <xdr:clientData/>
  </xdr:twoCellAnchor>
  <xdr:twoCellAnchor>
    <xdr:from>
      <xdr:col>3</xdr:col>
      <xdr:colOff>94921</xdr:colOff>
      <xdr:row>67</xdr:row>
      <xdr:rowOff>34274</xdr:rowOff>
    </xdr:from>
    <xdr:to>
      <xdr:col>4</xdr:col>
      <xdr:colOff>72522</xdr:colOff>
      <xdr:row>68</xdr:row>
      <xdr:rowOff>111718</xdr:rowOff>
    </xdr:to>
    <xdr:sp macro="" textlink="">
      <xdr:nvSpPr>
        <xdr:cNvPr id="485" name="Скругленный прямоугольник 12">
          <a:extLst>
            <a:ext uri="{FF2B5EF4-FFF2-40B4-BE49-F238E27FC236}">
              <a16:creationId xmlns:a16="http://schemas.microsoft.com/office/drawing/2014/main" id="{EB362337-9284-14F9-A5AF-A3AA276C7278}"/>
            </a:ext>
          </a:extLst>
        </xdr:cNvPr>
        <xdr:cNvSpPr/>
      </xdr:nvSpPr>
      <xdr:spPr bwMode="auto">
        <a:xfrm>
          <a:off x="1933660" y="12242839"/>
          <a:ext cx="590514" cy="259662"/>
        </a:xfrm>
        <a:prstGeom prst="roundRect">
          <a:avLst/>
        </a:prstGeom>
        <a:solidFill>
          <a:srgbClr val="FFFFFF">
            <a:alpha val="56000"/>
          </a:srgbClr>
        </a:solidFill>
        <a:ln w="6350">
          <a:solidFill>
            <a:srgbClr val="00C3FF"/>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en-US" sz="1400" b="1">
              <a:solidFill>
                <a:srgbClr val="001031"/>
              </a:solidFill>
              <a:latin typeface="Segoe UI" panose="020B0502040204020203" pitchFamily="34" charset="0"/>
            </a:rPr>
            <a:t>XXX</a:t>
          </a:r>
        </a:p>
      </xdr:txBody>
    </xdr:sp>
    <xdr:clientData/>
  </xdr:twoCellAnchor>
  <xdr:twoCellAnchor>
    <xdr:from>
      <xdr:col>4</xdr:col>
      <xdr:colOff>148721</xdr:colOff>
      <xdr:row>67</xdr:row>
      <xdr:rowOff>34274</xdr:rowOff>
    </xdr:from>
    <xdr:to>
      <xdr:col>6</xdr:col>
      <xdr:colOff>258724</xdr:colOff>
      <xdr:row>68</xdr:row>
      <xdr:rowOff>111718</xdr:rowOff>
    </xdr:to>
    <xdr:sp macro="" textlink="">
      <xdr:nvSpPr>
        <xdr:cNvPr id="486" name="TextBox 13">
          <a:extLst>
            <a:ext uri="{FF2B5EF4-FFF2-40B4-BE49-F238E27FC236}">
              <a16:creationId xmlns:a16="http://schemas.microsoft.com/office/drawing/2014/main" id="{55EF9CB1-A90B-C278-F2A1-C7E867E05CB8}"/>
            </a:ext>
          </a:extLst>
        </xdr:cNvPr>
        <xdr:cNvSpPr txBox="1"/>
      </xdr:nvSpPr>
      <xdr:spPr>
        <a:xfrm>
          <a:off x="2600373" y="12242839"/>
          <a:ext cx="1335829" cy="259662"/>
        </a:xfrm>
        <a:prstGeom prst="rect">
          <a:avLst/>
        </a:prstGeom>
        <a:noFill/>
      </xdr:spPr>
      <xdr:txBody>
        <a:bodyPr wrap="square" lIns="0" tIns="0" rIns="0" bIns="0" rtlCol="0" anchor="ctr">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r>
            <a:rPr lang="ru-RU" sz="1400">
              <a:latin typeface="Segoe UI" panose="020B0502040204020203" pitchFamily="34" charset="0"/>
              <a:ea typeface="Segoe UI" panose="020B0502040204020203" pitchFamily="34" charset="0"/>
              <a:cs typeface="Segoe UI" panose="020B0502040204020203" pitchFamily="34" charset="0"/>
            </a:rPr>
            <a:t>Уклон в технику</a:t>
          </a:r>
          <a:endParaRPr lang="en-US" sz="1400">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6</xdr:col>
      <xdr:colOff>476337</xdr:colOff>
      <xdr:row>67</xdr:row>
      <xdr:rowOff>34274</xdr:rowOff>
    </xdr:from>
    <xdr:to>
      <xdr:col>7</xdr:col>
      <xdr:colOff>453938</xdr:colOff>
      <xdr:row>68</xdr:row>
      <xdr:rowOff>111718</xdr:rowOff>
    </xdr:to>
    <xdr:sp macro="" textlink="">
      <xdr:nvSpPr>
        <xdr:cNvPr id="487" name="Скругленный прямоугольник 14">
          <a:extLst>
            <a:ext uri="{FF2B5EF4-FFF2-40B4-BE49-F238E27FC236}">
              <a16:creationId xmlns:a16="http://schemas.microsoft.com/office/drawing/2014/main" id="{AAF06EAF-B12D-DDC3-E3F1-8CE7157DB746}"/>
            </a:ext>
          </a:extLst>
        </xdr:cNvPr>
        <xdr:cNvSpPr/>
      </xdr:nvSpPr>
      <xdr:spPr bwMode="auto">
        <a:xfrm>
          <a:off x="4153815" y="12242839"/>
          <a:ext cx="590514" cy="259662"/>
        </a:xfrm>
        <a:prstGeom prst="roundRect">
          <a:avLst/>
        </a:prstGeom>
        <a:solidFill>
          <a:srgbClr val="B4F74B">
            <a:lumMod val="20000"/>
            <a:lumOff val="80000"/>
            <a:alpha val="46000"/>
          </a:srgbClr>
        </a:solidFill>
        <a:ln w="63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en-US" sz="1400" b="1">
              <a:solidFill>
                <a:srgbClr val="001031"/>
              </a:solidFill>
              <a:latin typeface="Segoe UI" panose="020B0502040204020203" pitchFamily="34" charset="0"/>
            </a:rPr>
            <a:t>XXX</a:t>
          </a:r>
        </a:p>
      </xdr:txBody>
    </xdr:sp>
    <xdr:clientData/>
  </xdr:twoCellAnchor>
  <xdr:twoCellAnchor>
    <xdr:from>
      <xdr:col>7</xdr:col>
      <xdr:colOff>530137</xdr:colOff>
      <xdr:row>67</xdr:row>
      <xdr:rowOff>34274</xdr:rowOff>
    </xdr:from>
    <xdr:to>
      <xdr:col>10</xdr:col>
      <xdr:colOff>206508</xdr:colOff>
      <xdr:row>68</xdr:row>
      <xdr:rowOff>111718</xdr:rowOff>
    </xdr:to>
    <xdr:sp macro="" textlink="">
      <xdr:nvSpPr>
        <xdr:cNvPr id="488" name="TextBox 15">
          <a:extLst>
            <a:ext uri="{FF2B5EF4-FFF2-40B4-BE49-F238E27FC236}">
              <a16:creationId xmlns:a16="http://schemas.microsoft.com/office/drawing/2014/main" id="{3C45D2E4-EF1D-E4E2-B1A8-2A2E8CACE0FA}"/>
            </a:ext>
          </a:extLst>
        </xdr:cNvPr>
        <xdr:cNvSpPr txBox="1"/>
      </xdr:nvSpPr>
      <xdr:spPr>
        <a:xfrm>
          <a:off x="4820528" y="12242839"/>
          <a:ext cx="1515110" cy="259662"/>
        </a:xfrm>
        <a:prstGeom prst="rect">
          <a:avLst/>
        </a:prstGeom>
        <a:noFill/>
      </xdr:spPr>
      <xdr:txBody>
        <a:bodyPr wrap="square" lIns="0" tIns="0" rIns="0" bIns="0" rtlCol="0" anchor="ctr">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r>
            <a:rPr lang="ru-RU" sz="1400">
              <a:latin typeface="Segoe UI" panose="020B0502040204020203" pitchFamily="34" charset="0"/>
              <a:ea typeface="Segoe UI" panose="020B0502040204020203" pitchFamily="34" charset="0"/>
              <a:cs typeface="Segoe UI" panose="020B0502040204020203" pitchFamily="34" charset="0"/>
            </a:rPr>
            <a:t>Уклон в процессы</a:t>
          </a:r>
          <a:endParaRPr lang="en-US" sz="1400">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6</xdr:col>
      <xdr:colOff>422759</xdr:colOff>
      <xdr:row>60</xdr:row>
      <xdr:rowOff>11854</xdr:rowOff>
    </xdr:from>
    <xdr:to>
      <xdr:col>12</xdr:col>
      <xdr:colOff>272538</xdr:colOff>
      <xdr:row>66</xdr:row>
      <xdr:rowOff>72722</xdr:rowOff>
    </xdr:to>
    <xdr:sp macro="" textlink="">
      <xdr:nvSpPr>
        <xdr:cNvPr id="489" name="Скругленный прямоугольник 16">
          <a:extLst>
            <a:ext uri="{FF2B5EF4-FFF2-40B4-BE49-F238E27FC236}">
              <a16:creationId xmlns:a16="http://schemas.microsoft.com/office/drawing/2014/main" id="{746C4AD5-7159-63C5-4213-4CA2E3E6A090}"/>
            </a:ext>
          </a:extLst>
        </xdr:cNvPr>
        <xdr:cNvSpPr/>
      </xdr:nvSpPr>
      <xdr:spPr>
        <a:xfrm>
          <a:off x="4100237" y="10944897"/>
          <a:ext cx="3527258" cy="1154173"/>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400" b="1"/>
            <a:t>УПРАВЛЕНИЕ ИБ ДЕФЕКТАМИ</a:t>
          </a:r>
          <a:endParaRPr lang="en-US" sz="1400" b="1"/>
        </a:p>
      </xdr:txBody>
    </xdr:sp>
    <xdr:clientData/>
  </xdr:twoCellAnchor>
  <xdr:twoCellAnchor>
    <xdr:from>
      <xdr:col>0</xdr:col>
      <xdr:colOff>131576</xdr:colOff>
      <xdr:row>60</xdr:row>
      <xdr:rowOff>11854</xdr:rowOff>
    </xdr:from>
    <xdr:to>
      <xdr:col>6</xdr:col>
      <xdr:colOff>169553</xdr:colOff>
      <xdr:row>66</xdr:row>
      <xdr:rowOff>72722</xdr:rowOff>
    </xdr:to>
    <xdr:sp macro="" textlink="">
      <xdr:nvSpPr>
        <xdr:cNvPr id="490" name="Скругленный прямоугольник 17">
          <a:extLst>
            <a:ext uri="{FF2B5EF4-FFF2-40B4-BE49-F238E27FC236}">
              <a16:creationId xmlns:a16="http://schemas.microsoft.com/office/drawing/2014/main" id="{FE594946-C8ED-0B45-CC34-F6AB7B0B7211}"/>
            </a:ext>
          </a:extLst>
        </xdr:cNvPr>
        <xdr:cNvSpPr/>
      </xdr:nvSpPr>
      <xdr:spPr>
        <a:xfrm>
          <a:off x="131576" y="10944897"/>
          <a:ext cx="3715455" cy="1154173"/>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400" b="1"/>
            <a:t>ФУНКЦИОНАЛЬНЫЕ РОЛИ</a:t>
          </a:r>
          <a:endParaRPr lang="en-US" sz="1400" b="1"/>
        </a:p>
      </xdr:txBody>
    </xdr:sp>
    <xdr:clientData/>
  </xdr:twoCellAnchor>
  <xdr:twoCellAnchor>
    <xdr:from>
      <xdr:col>9</xdr:col>
      <xdr:colOff>13110</xdr:colOff>
      <xdr:row>71</xdr:row>
      <xdr:rowOff>115870</xdr:rowOff>
    </xdr:from>
    <xdr:to>
      <xdr:col>9</xdr:col>
      <xdr:colOff>514639</xdr:colOff>
      <xdr:row>74</xdr:row>
      <xdr:rowOff>168497</xdr:rowOff>
    </xdr:to>
    <xdr:grpSp>
      <xdr:nvGrpSpPr>
        <xdr:cNvPr id="492" name="Группа 491">
          <a:extLst>
            <a:ext uri="{FF2B5EF4-FFF2-40B4-BE49-F238E27FC236}">
              <a16:creationId xmlns:a16="http://schemas.microsoft.com/office/drawing/2014/main" id="{0C0A3415-88A9-41C0-9D3B-5496FA18CEF0}"/>
            </a:ext>
          </a:extLst>
        </xdr:cNvPr>
        <xdr:cNvGrpSpPr/>
      </xdr:nvGrpSpPr>
      <xdr:grpSpPr>
        <a:xfrm rot="5400000">
          <a:off x="5470708" y="13431860"/>
          <a:ext cx="612921" cy="501529"/>
          <a:chOff x="2074536" y="1072624"/>
          <a:chExt cx="5932257" cy="5021213"/>
        </a:xfrm>
        <a:solidFill>
          <a:schemeClr val="accent2"/>
        </a:solidFill>
      </xdr:grpSpPr>
      <xdr:sp macro="" textlink="">
        <xdr:nvSpPr>
          <xdr:cNvPr id="493" name="Полилиния 22">
            <a:extLst>
              <a:ext uri="{FF2B5EF4-FFF2-40B4-BE49-F238E27FC236}">
                <a16:creationId xmlns:a16="http://schemas.microsoft.com/office/drawing/2014/main" id="{17FAF821-B684-BBEC-5027-6466D19EC08A}"/>
              </a:ext>
            </a:extLst>
          </xdr:cNvPr>
          <xdr:cNvSpPr/>
        </xdr:nvSpPr>
        <xdr:spPr>
          <a:xfrm>
            <a:off x="2074536" y="1072624"/>
            <a:ext cx="3570057" cy="5021213"/>
          </a:xfrm>
          <a:custGeom>
            <a:avLst/>
            <a:gdLst>
              <a:gd name="connsiteX0" fmla="*/ 1915 w 3570057"/>
              <a:gd name="connsiteY0" fmla="*/ 4827626 h 5021214"/>
              <a:gd name="connsiteX1" fmla="*/ 1915 w 3570057"/>
              <a:gd name="connsiteY1" fmla="*/ 4827627 h 5021214"/>
              <a:gd name="connsiteX2" fmla="*/ 1915 w 3570057"/>
              <a:gd name="connsiteY2" fmla="*/ 4827627 h 5021214"/>
              <a:gd name="connsiteX3" fmla="*/ 561952 w 3570057"/>
              <a:gd name="connsiteY3" fmla="*/ 356125 h 5021214"/>
              <a:gd name="connsiteX4" fmla="*/ 2172822 w 3570057"/>
              <a:gd name="connsiteY4" fmla="*/ 2359680 h 5021214"/>
              <a:gd name="connsiteX5" fmla="*/ 2210674 w 3570057"/>
              <a:gd name="connsiteY5" fmla="*/ 2489127 h 5021214"/>
              <a:gd name="connsiteX6" fmla="*/ 2210265 w 3570057"/>
              <a:gd name="connsiteY6" fmla="*/ 2490450 h 5021214"/>
              <a:gd name="connsiteX7" fmla="*/ 2215233 w 3570057"/>
              <a:gd name="connsiteY7" fmla="*/ 2506488 h 5021214"/>
              <a:gd name="connsiteX8" fmla="*/ 2177381 w 3570057"/>
              <a:gd name="connsiteY8" fmla="*/ 2635935 h 5021214"/>
              <a:gd name="connsiteX9" fmla="*/ 556927 w 3570057"/>
              <a:gd name="connsiteY9" fmla="*/ 4651414 h 5021214"/>
              <a:gd name="connsiteX10" fmla="*/ 1438218 w 3570057"/>
              <a:gd name="connsiteY10" fmla="*/ 4651414 h 5021214"/>
              <a:gd name="connsiteX11" fmla="*/ 3178905 w 3570057"/>
              <a:gd name="connsiteY11" fmla="*/ 2486395 h 5021214"/>
              <a:gd name="connsiteX12" fmla="*/ 1466157 w 3570057"/>
              <a:gd name="connsiteY12" fmla="*/ 356125 h 5021214"/>
              <a:gd name="connsiteX13" fmla="*/ 1915 w 3570057"/>
              <a:gd name="connsiteY13" fmla="*/ 179912 h 5021214"/>
              <a:gd name="connsiteX14" fmla="*/ 1915 w 3570057"/>
              <a:gd name="connsiteY14" fmla="*/ 179912 h 5021214"/>
              <a:gd name="connsiteX15" fmla="*/ 1915 w 3570057"/>
              <a:gd name="connsiteY15" fmla="*/ 179912 h 5021214"/>
              <a:gd name="connsiteX16" fmla="*/ 1565814 w 3570057"/>
              <a:gd name="connsiteY16" fmla="*/ 0 h 5021214"/>
              <a:gd name="connsiteX17" fmla="*/ 1684112 w 3570057"/>
              <a:gd name="connsiteY17" fmla="*/ 64768 h 5021214"/>
              <a:gd name="connsiteX18" fmla="*/ 3519022 w 3570057"/>
              <a:gd name="connsiteY18" fmla="*/ 2346979 h 5021214"/>
              <a:gd name="connsiteX19" fmla="*/ 3551209 w 3570057"/>
              <a:gd name="connsiteY19" fmla="*/ 2409112 h 5021214"/>
              <a:gd name="connsiteX20" fmla="*/ 3552901 w 3570057"/>
              <a:gd name="connsiteY20" fmla="*/ 2429223 h 5021214"/>
              <a:gd name="connsiteX21" fmla="*/ 3569020 w 3570057"/>
              <a:gd name="connsiteY21" fmla="*/ 2481256 h 5021214"/>
              <a:gd name="connsiteX22" fmla="*/ 3531168 w 3570057"/>
              <a:gd name="connsiteY22" fmla="*/ 2610703 h 5021214"/>
              <a:gd name="connsiteX23" fmla="*/ 1690121 w 3570057"/>
              <a:gd name="connsiteY23" fmla="*/ 4900549 h 5021214"/>
              <a:gd name="connsiteX24" fmla="*/ 1655278 w 3570057"/>
              <a:gd name="connsiteY24" fmla="*/ 4952229 h 5021214"/>
              <a:gd name="connsiteX25" fmla="*/ 1626678 w 3570057"/>
              <a:gd name="connsiteY25" fmla="*/ 4971511 h 5021214"/>
              <a:gd name="connsiteX26" fmla="*/ 1592243 w 3570057"/>
              <a:gd name="connsiteY26" fmla="*/ 5000188 h 5021214"/>
              <a:gd name="connsiteX27" fmla="*/ 1460400 w 3570057"/>
              <a:gd name="connsiteY27" fmla="*/ 5014512 h 5021214"/>
              <a:gd name="connsiteX28" fmla="*/ 1439800 w 3570057"/>
              <a:gd name="connsiteY28" fmla="*/ 5003840 h 5021214"/>
              <a:gd name="connsiteX29" fmla="*/ 246954 w 3570057"/>
              <a:gd name="connsiteY29" fmla="*/ 5003839 h 5021214"/>
              <a:gd name="connsiteX30" fmla="*/ 194216 w 3570057"/>
              <a:gd name="connsiteY30" fmla="*/ 5020176 h 5021214"/>
              <a:gd name="connsiteX31" fmla="*/ 64769 w 3570057"/>
              <a:gd name="connsiteY31" fmla="*/ 4982325 h 5021214"/>
              <a:gd name="connsiteX32" fmla="*/ 64768 w 3570057"/>
              <a:gd name="connsiteY32" fmla="*/ 4982325 h 5021214"/>
              <a:gd name="connsiteX33" fmla="*/ 0 w 3570057"/>
              <a:gd name="connsiteY33" fmla="*/ 4864027 h 5021214"/>
              <a:gd name="connsiteX34" fmla="*/ 2726 w 3570057"/>
              <a:gd name="connsiteY34" fmla="*/ 4831643 h 5021214"/>
              <a:gd name="connsiteX35" fmla="*/ 1915 w 3570057"/>
              <a:gd name="connsiteY35" fmla="*/ 4827627 h 5021214"/>
              <a:gd name="connsiteX36" fmla="*/ 3886 w 3570057"/>
              <a:gd name="connsiteY36" fmla="*/ 4817868 h 5021214"/>
              <a:gd name="connsiteX37" fmla="*/ 5666 w 3570057"/>
              <a:gd name="connsiteY37" fmla="*/ 4796713 h 5021214"/>
              <a:gd name="connsiteX38" fmla="*/ 9747 w 3570057"/>
              <a:gd name="connsiteY38" fmla="*/ 4788835 h 5021214"/>
              <a:gd name="connsiteX39" fmla="*/ 15763 w 3570057"/>
              <a:gd name="connsiteY39" fmla="*/ 4759037 h 5021214"/>
              <a:gd name="connsiteX40" fmla="*/ 79606 w 3570057"/>
              <a:gd name="connsiteY40" fmla="*/ 4681509 h 5021214"/>
              <a:gd name="connsiteX41" fmla="*/ 81100 w 3570057"/>
              <a:gd name="connsiteY41" fmla="*/ 4680791 h 5021214"/>
              <a:gd name="connsiteX42" fmla="*/ 1833949 w 3570057"/>
              <a:gd name="connsiteY42" fmla="*/ 2500644 h 5021214"/>
              <a:gd name="connsiteX43" fmla="*/ 89293 w 3570057"/>
              <a:gd name="connsiteY43" fmla="*/ 330687 h 5021214"/>
              <a:gd name="connsiteX44" fmla="*/ 79606 w 3570057"/>
              <a:gd name="connsiteY44" fmla="*/ 326030 h 5021214"/>
              <a:gd name="connsiteX45" fmla="*/ 15763 w 3570057"/>
              <a:gd name="connsiteY45" fmla="*/ 248502 h 5021214"/>
              <a:gd name="connsiteX46" fmla="*/ 1915 w 3570057"/>
              <a:gd name="connsiteY46" fmla="*/ 179912 h 5021214"/>
              <a:gd name="connsiteX47" fmla="*/ 15763 w 3570057"/>
              <a:gd name="connsiteY47" fmla="*/ 111322 h 5021214"/>
              <a:gd name="connsiteX48" fmla="*/ 178128 w 3570057"/>
              <a:gd name="connsiteY48" fmla="*/ 3699 h 5021214"/>
              <a:gd name="connsiteX49" fmla="*/ 1521865 w 3570057"/>
              <a:gd name="connsiteY49" fmla="*/ 3699 h 5021214"/>
              <a:gd name="connsiteX0" fmla="*/ 1915 w 3570057"/>
              <a:gd name="connsiteY0" fmla="*/ 4827626 h 5021214"/>
              <a:gd name="connsiteX1" fmla="*/ 1915 w 3570057"/>
              <a:gd name="connsiteY1" fmla="*/ 4827627 h 5021214"/>
              <a:gd name="connsiteX2" fmla="*/ 1915 w 3570057"/>
              <a:gd name="connsiteY2" fmla="*/ 4827627 h 5021214"/>
              <a:gd name="connsiteX3" fmla="*/ 1915 w 3570057"/>
              <a:gd name="connsiteY3" fmla="*/ 4827626 h 5021214"/>
              <a:gd name="connsiteX4" fmla="*/ 561952 w 3570057"/>
              <a:gd name="connsiteY4" fmla="*/ 356125 h 5021214"/>
              <a:gd name="connsiteX5" fmla="*/ 2172822 w 3570057"/>
              <a:gd name="connsiteY5" fmla="*/ 2359680 h 5021214"/>
              <a:gd name="connsiteX6" fmla="*/ 2210674 w 3570057"/>
              <a:gd name="connsiteY6" fmla="*/ 2489127 h 5021214"/>
              <a:gd name="connsiteX7" fmla="*/ 2210265 w 3570057"/>
              <a:gd name="connsiteY7" fmla="*/ 2490450 h 5021214"/>
              <a:gd name="connsiteX8" fmla="*/ 2215233 w 3570057"/>
              <a:gd name="connsiteY8" fmla="*/ 2506488 h 5021214"/>
              <a:gd name="connsiteX9" fmla="*/ 2177381 w 3570057"/>
              <a:gd name="connsiteY9" fmla="*/ 2635935 h 5021214"/>
              <a:gd name="connsiteX10" fmla="*/ 556927 w 3570057"/>
              <a:gd name="connsiteY10" fmla="*/ 4651414 h 5021214"/>
              <a:gd name="connsiteX11" fmla="*/ 1438218 w 3570057"/>
              <a:gd name="connsiteY11" fmla="*/ 4651414 h 5021214"/>
              <a:gd name="connsiteX12" fmla="*/ 3178905 w 3570057"/>
              <a:gd name="connsiteY12" fmla="*/ 2486395 h 5021214"/>
              <a:gd name="connsiteX13" fmla="*/ 1466157 w 3570057"/>
              <a:gd name="connsiteY13" fmla="*/ 356125 h 5021214"/>
              <a:gd name="connsiteX14" fmla="*/ 561952 w 3570057"/>
              <a:gd name="connsiteY14" fmla="*/ 356125 h 5021214"/>
              <a:gd name="connsiteX15" fmla="*/ 1915 w 3570057"/>
              <a:gd name="connsiteY15" fmla="*/ 179912 h 5021214"/>
              <a:gd name="connsiteX16" fmla="*/ 1915 w 3570057"/>
              <a:gd name="connsiteY16" fmla="*/ 179912 h 5021214"/>
              <a:gd name="connsiteX17" fmla="*/ 1915 w 3570057"/>
              <a:gd name="connsiteY17" fmla="*/ 179912 h 5021214"/>
              <a:gd name="connsiteX18" fmla="*/ 1565814 w 3570057"/>
              <a:gd name="connsiteY18" fmla="*/ 0 h 5021214"/>
              <a:gd name="connsiteX19" fmla="*/ 1684112 w 3570057"/>
              <a:gd name="connsiteY19" fmla="*/ 64768 h 5021214"/>
              <a:gd name="connsiteX20" fmla="*/ 3519022 w 3570057"/>
              <a:gd name="connsiteY20" fmla="*/ 2346979 h 5021214"/>
              <a:gd name="connsiteX21" fmla="*/ 3551209 w 3570057"/>
              <a:gd name="connsiteY21" fmla="*/ 2409112 h 5021214"/>
              <a:gd name="connsiteX22" fmla="*/ 3552901 w 3570057"/>
              <a:gd name="connsiteY22" fmla="*/ 2429223 h 5021214"/>
              <a:gd name="connsiteX23" fmla="*/ 3569020 w 3570057"/>
              <a:gd name="connsiteY23" fmla="*/ 2481256 h 5021214"/>
              <a:gd name="connsiteX24" fmla="*/ 3531168 w 3570057"/>
              <a:gd name="connsiteY24" fmla="*/ 2610703 h 5021214"/>
              <a:gd name="connsiteX25" fmla="*/ 1690121 w 3570057"/>
              <a:gd name="connsiteY25" fmla="*/ 4900549 h 5021214"/>
              <a:gd name="connsiteX26" fmla="*/ 1655278 w 3570057"/>
              <a:gd name="connsiteY26" fmla="*/ 4952229 h 5021214"/>
              <a:gd name="connsiteX27" fmla="*/ 1626678 w 3570057"/>
              <a:gd name="connsiteY27" fmla="*/ 4971511 h 5021214"/>
              <a:gd name="connsiteX28" fmla="*/ 1592243 w 3570057"/>
              <a:gd name="connsiteY28" fmla="*/ 5000188 h 5021214"/>
              <a:gd name="connsiteX29" fmla="*/ 1460400 w 3570057"/>
              <a:gd name="connsiteY29" fmla="*/ 5014512 h 5021214"/>
              <a:gd name="connsiteX30" fmla="*/ 1439800 w 3570057"/>
              <a:gd name="connsiteY30" fmla="*/ 5003840 h 5021214"/>
              <a:gd name="connsiteX31" fmla="*/ 246954 w 3570057"/>
              <a:gd name="connsiteY31" fmla="*/ 5003839 h 5021214"/>
              <a:gd name="connsiteX32" fmla="*/ 194216 w 3570057"/>
              <a:gd name="connsiteY32" fmla="*/ 5020176 h 5021214"/>
              <a:gd name="connsiteX33" fmla="*/ 64769 w 3570057"/>
              <a:gd name="connsiteY33" fmla="*/ 4982325 h 5021214"/>
              <a:gd name="connsiteX34" fmla="*/ 64768 w 3570057"/>
              <a:gd name="connsiteY34" fmla="*/ 4982325 h 5021214"/>
              <a:gd name="connsiteX35" fmla="*/ 0 w 3570057"/>
              <a:gd name="connsiteY35" fmla="*/ 4864027 h 5021214"/>
              <a:gd name="connsiteX36" fmla="*/ 2726 w 3570057"/>
              <a:gd name="connsiteY36" fmla="*/ 4831643 h 5021214"/>
              <a:gd name="connsiteX37" fmla="*/ 1915 w 3570057"/>
              <a:gd name="connsiteY37" fmla="*/ 4827627 h 5021214"/>
              <a:gd name="connsiteX38" fmla="*/ 3886 w 3570057"/>
              <a:gd name="connsiteY38" fmla="*/ 4817868 h 5021214"/>
              <a:gd name="connsiteX39" fmla="*/ 5666 w 3570057"/>
              <a:gd name="connsiteY39" fmla="*/ 4796713 h 5021214"/>
              <a:gd name="connsiteX40" fmla="*/ 9747 w 3570057"/>
              <a:gd name="connsiteY40" fmla="*/ 4788835 h 5021214"/>
              <a:gd name="connsiteX41" fmla="*/ 15763 w 3570057"/>
              <a:gd name="connsiteY41" fmla="*/ 4759037 h 5021214"/>
              <a:gd name="connsiteX42" fmla="*/ 79606 w 3570057"/>
              <a:gd name="connsiteY42" fmla="*/ 4681509 h 5021214"/>
              <a:gd name="connsiteX43" fmla="*/ 1833949 w 3570057"/>
              <a:gd name="connsiteY43" fmla="*/ 2500644 h 5021214"/>
              <a:gd name="connsiteX44" fmla="*/ 89293 w 3570057"/>
              <a:gd name="connsiteY44" fmla="*/ 330687 h 5021214"/>
              <a:gd name="connsiteX45" fmla="*/ 79606 w 3570057"/>
              <a:gd name="connsiteY45" fmla="*/ 326030 h 5021214"/>
              <a:gd name="connsiteX46" fmla="*/ 15763 w 3570057"/>
              <a:gd name="connsiteY46" fmla="*/ 248502 h 5021214"/>
              <a:gd name="connsiteX47" fmla="*/ 1915 w 3570057"/>
              <a:gd name="connsiteY47" fmla="*/ 179912 h 5021214"/>
              <a:gd name="connsiteX48" fmla="*/ 15763 w 3570057"/>
              <a:gd name="connsiteY48" fmla="*/ 111322 h 5021214"/>
              <a:gd name="connsiteX49" fmla="*/ 178128 w 3570057"/>
              <a:gd name="connsiteY49" fmla="*/ 3699 h 5021214"/>
              <a:gd name="connsiteX50" fmla="*/ 1521865 w 3570057"/>
              <a:gd name="connsiteY50" fmla="*/ 3699 h 5021214"/>
              <a:gd name="connsiteX51" fmla="*/ 1565814 w 3570057"/>
              <a:gd name="connsiteY51" fmla="*/ 0 h 5021214"/>
              <a:gd name="connsiteX0" fmla="*/ 1915 w 3570057"/>
              <a:gd name="connsiteY0" fmla="*/ 4827626 h 5021214"/>
              <a:gd name="connsiteX1" fmla="*/ 1915 w 3570057"/>
              <a:gd name="connsiteY1" fmla="*/ 4827627 h 5021214"/>
              <a:gd name="connsiteX2" fmla="*/ 1915 w 3570057"/>
              <a:gd name="connsiteY2" fmla="*/ 4827627 h 5021214"/>
              <a:gd name="connsiteX3" fmla="*/ 1915 w 3570057"/>
              <a:gd name="connsiteY3" fmla="*/ 4827626 h 5021214"/>
              <a:gd name="connsiteX4" fmla="*/ 561952 w 3570057"/>
              <a:gd name="connsiteY4" fmla="*/ 356125 h 5021214"/>
              <a:gd name="connsiteX5" fmla="*/ 2172822 w 3570057"/>
              <a:gd name="connsiteY5" fmla="*/ 2359680 h 5021214"/>
              <a:gd name="connsiteX6" fmla="*/ 2210674 w 3570057"/>
              <a:gd name="connsiteY6" fmla="*/ 2489127 h 5021214"/>
              <a:gd name="connsiteX7" fmla="*/ 2210265 w 3570057"/>
              <a:gd name="connsiteY7" fmla="*/ 2490450 h 5021214"/>
              <a:gd name="connsiteX8" fmla="*/ 2215233 w 3570057"/>
              <a:gd name="connsiteY8" fmla="*/ 2506488 h 5021214"/>
              <a:gd name="connsiteX9" fmla="*/ 2177381 w 3570057"/>
              <a:gd name="connsiteY9" fmla="*/ 2635935 h 5021214"/>
              <a:gd name="connsiteX10" fmla="*/ 556927 w 3570057"/>
              <a:gd name="connsiteY10" fmla="*/ 4651414 h 5021214"/>
              <a:gd name="connsiteX11" fmla="*/ 1438218 w 3570057"/>
              <a:gd name="connsiteY11" fmla="*/ 4651414 h 5021214"/>
              <a:gd name="connsiteX12" fmla="*/ 3178905 w 3570057"/>
              <a:gd name="connsiteY12" fmla="*/ 2486395 h 5021214"/>
              <a:gd name="connsiteX13" fmla="*/ 1466157 w 3570057"/>
              <a:gd name="connsiteY13" fmla="*/ 356125 h 5021214"/>
              <a:gd name="connsiteX14" fmla="*/ 561952 w 3570057"/>
              <a:gd name="connsiteY14" fmla="*/ 356125 h 5021214"/>
              <a:gd name="connsiteX15" fmla="*/ 1915 w 3570057"/>
              <a:gd name="connsiteY15" fmla="*/ 179912 h 5021214"/>
              <a:gd name="connsiteX16" fmla="*/ 1915 w 3570057"/>
              <a:gd name="connsiteY16" fmla="*/ 179912 h 5021214"/>
              <a:gd name="connsiteX17" fmla="*/ 1915 w 3570057"/>
              <a:gd name="connsiteY17" fmla="*/ 179912 h 5021214"/>
              <a:gd name="connsiteX18" fmla="*/ 1565814 w 3570057"/>
              <a:gd name="connsiteY18" fmla="*/ 0 h 5021214"/>
              <a:gd name="connsiteX19" fmla="*/ 1684112 w 3570057"/>
              <a:gd name="connsiteY19" fmla="*/ 64768 h 5021214"/>
              <a:gd name="connsiteX20" fmla="*/ 3519022 w 3570057"/>
              <a:gd name="connsiteY20" fmla="*/ 2346979 h 5021214"/>
              <a:gd name="connsiteX21" fmla="*/ 3551209 w 3570057"/>
              <a:gd name="connsiteY21" fmla="*/ 2409112 h 5021214"/>
              <a:gd name="connsiteX22" fmla="*/ 3552901 w 3570057"/>
              <a:gd name="connsiteY22" fmla="*/ 2429223 h 5021214"/>
              <a:gd name="connsiteX23" fmla="*/ 3569020 w 3570057"/>
              <a:gd name="connsiteY23" fmla="*/ 2481256 h 5021214"/>
              <a:gd name="connsiteX24" fmla="*/ 3531168 w 3570057"/>
              <a:gd name="connsiteY24" fmla="*/ 2610703 h 5021214"/>
              <a:gd name="connsiteX25" fmla="*/ 1690121 w 3570057"/>
              <a:gd name="connsiteY25" fmla="*/ 4900549 h 5021214"/>
              <a:gd name="connsiteX26" fmla="*/ 1655278 w 3570057"/>
              <a:gd name="connsiteY26" fmla="*/ 4952229 h 5021214"/>
              <a:gd name="connsiteX27" fmla="*/ 1626678 w 3570057"/>
              <a:gd name="connsiteY27" fmla="*/ 4971511 h 5021214"/>
              <a:gd name="connsiteX28" fmla="*/ 1592243 w 3570057"/>
              <a:gd name="connsiteY28" fmla="*/ 5000188 h 5021214"/>
              <a:gd name="connsiteX29" fmla="*/ 1460400 w 3570057"/>
              <a:gd name="connsiteY29" fmla="*/ 5014512 h 5021214"/>
              <a:gd name="connsiteX30" fmla="*/ 1439800 w 3570057"/>
              <a:gd name="connsiteY30" fmla="*/ 5003840 h 5021214"/>
              <a:gd name="connsiteX31" fmla="*/ 194216 w 3570057"/>
              <a:gd name="connsiteY31" fmla="*/ 5020176 h 5021214"/>
              <a:gd name="connsiteX32" fmla="*/ 64769 w 3570057"/>
              <a:gd name="connsiteY32" fmla="*/ 4982325 h 5021214"/>
              <a:gd name="connsiteX33" fmla="*/ 64768 w 3570057"/>
              <a:gd name="connsiteY33" fmla="*/ 4982325 h 5021214"/>
              <a:gd name="connsiteX34" fmla="*/ 0 w 3570057"/>
              <a:gd name="connsiteY34" fmla="*/ 4864027 h 5021214"/>
              <a:gd name="connsiteX35" fmla="*/ 2726 w 3570057"/>
              <a:gd name="connsiteY35" fmla="*/ 4831643 h 5021214"/>
              <a:gd name="connsiteX36" fmla="*/ 1915 w 3570057"/>
              <a:gd name="connsiteY36" fmla="*/ 4827627 h 5021214"/>
              <a:gd name="connsiteX37" fmla="*/ 3886 w 3570057"/>
              <a:gd name="connsiteY37" fmla="*/ 4817868 h 5021214"/>
              <a:gd name="connsiteX38" fmla="*/ 5666 w 3570057"/>
              <a:gd name="connsiteY38" fmla="*/ 4796713 h 5021214"/>
              <a:gd name="connsiteX39" fmla="*/ 9747 w 3570057"/>
              <a:gd name="connsiteY39" fmla="*/ 4788835 h 5021214"/>
              <a:gd name="connsiteX40" fmla="*/ 15763 w 3570057"/>
              <a:gd name="connsiteY40" fmla="*/ 4759037 h 5021214"/>
              <a:gd name="connsiteX41" fmla="*/ 79606 w 3570057"/>
              <a:gd name="connsiteY41" fmla="*/ 4681509 h 5021214"/>
              <a:gd name="connsiteX42" fmla="*/ 1833949 w 3570057"/>
              <a:gd name="connsiteY42" fmla="*/ 2500644 h 5021214"/>
              <a:gd name="connsiteX43" fmla="*/ 89293 w 3570057"/>
              <a:gd name="connsiteY43" fmla="*/ 330687 h 5021214"/>
              <a:gd name="connsiteX44" fmla="*/ 79606 w 3570057"/>
              <a:gd name="connsiteY44" fmla="*/ 326030 h 5021214"/>
              <a:gd name="connsiteX45" fmla="*/ 15763 w 3570057"/>
              <a:gd name="connsiteY45" fmla="*/ 248502 h 5021214"/>
              <a:gd name="connsiteX46" fmla="*/ 1915 w 3570057"/>
              <a:gd name="connsiteY46" fmla="*/ 179912 h 5021214"/>
              <a:gd name="connsiteX47" fmla="*/ 15763 w 3570057"/>
              <a:gd name="connsiteY47" fmla="*/ 111322 h 5021214"/>
              <a:gd name="connsiteX48" fmla="*/ 178128 w 3570057"/>
              <a:gd name="connsiteY48" fmla="*/ 3699 h 5021214"/>
              <a:gd name="connsiteX49" fmla="*/ 1521865 w 3570057"/>
              <a:gd name="connsiteY49" fmla="*/ 3699 h 5021214"/>
              <a:gd name="connsiteX50" fmla="*/ 1565814 w 3570057"/>
              <a:gd name="connsiteY50" fmla="*/ 0 h 5021214"/>
              <a:gd name="connsiteX0" fmla="*/ 1915 w 3570057"/>
              <a:gd name="connsiteY0" fmla="*/ 4827626 h 5021214"/>
              <a:gd name="connsiteX1" fmla="*/ 1915 w 3570057"/>
              <a:gd name="connsiteY1" fmla="*/ 4827627 h 5021214"/>
              <a:gd name="connsiteX2" fmla="*/ 1915 w 3570057"/>
              <a:gd name="connsiteY2" fmla="*/ 4827627 h 5021214"/>
              <a:gd name="connsiteX3" fmla="*/ 1915 w 3570057"/>
              <a:gd name="connsiteY3" fmla="*/ 4827626 h 5021214"/>
              <a:gd name="connsiteX4" fmla="*/ 561952 w 3570057"/>
              <a:gd name="connsiteY4" fmla="*/ 356125 h 5021214"/>
              <a:gd name="connsiteX5" fmla="*/ 2172822 w 3570057"/>
              <a:gd name="connsiteY5" fmla="*/ 2359680 h 5021214"/>
              <a:gd name="connsiteX6" fmla="*/ 2210674 w 3570057"/>
              <a:gd name="connsiteY6" fmla="*/ 2489127 h 5021214"/>
              <a:gd name="connsiteX7" fmla="*/ 2210265 w 3570057"/>
              <a:gd name="connsiteY7" fmla="*/ 2490450 h 5021214"/>
              <a:gd name="connsiteX8" fmla="*/ 2215233 w 3570057"/>
              <a:gd name="connsiteY8" fmla="*/ 2506488 h 5021214"/>
              <a:gd name="connsiteX9" fmla="*/ 2177381 w 3570057"/>
              <a:gd name="connsiteY9" fmla="*/ 2635935 h 5021214"/>
              <a:gd name="connsiteX10" fmla="*/ 556927 w 3570057"/>
              <a:gd name="connsiteY10" fmla="*/ 4651414 h 5021214"/>
              <a:gd name="connsiteX11" fmla="*/ 1438218 w 3570057"/>
              <a:gd name="connsiteY11" fmla="*/ 4651414 h 5021214"/>
              <a:gd name="connsiteX12" fmla="*/ 3178905 w 3570057"/>
              <a:gd name="connsiteY12" fmla="*/ 2486395 h 5021214"/>
              <a:gd name="connsiteX13" fmla="*/ 1466157 w 3570057"/>
              <a:gd name="connsiteY13" fmla="*/ 356125 h 5021214"/>
              <a:gd name="connsiteX14" fmla="*/ 561952 w 3570057"/>
              <a:gd name="connsiteY14" fmla="*/ 356125 h 5021214"/>
              <a:gd name="connsiteX15" fmla="*/ 1915 w 3570057"/>
              <a:gd name="connsiteY15" fmla="*/ 179912 h 5021214"/>
              <a:gd name="connsiteX16" fmla="*/ 1915 w 3570057"/>
              <a:gd name="connsiteY16" fmla="*/ 179912 h 5021214"/>
              <a:gd name="connsiteX17" fmla="*/ 1915 w 3570057"/>
              <a:gd name="connsiteY17" fmla="*/ 179912 h 5021214"/>
              <a:gd name="connsiteX18" fmla="*/ 1565814 w 3570057"/>
              <a:gd name="connsiteY18" fmla="*/ 0 h 5021214"/>
              <a:gd name="connsiteX19" fmla="*/ 1684112 w 3570057"/>
              <a:gd name="connsiteY19" fmla="*/ 64768 h 5021214"/>
              <a:gd name="connsiteX20" fmla="*/ 3519022 w 3570057"/>
              <a:gd name="connsiteY20" fmla="*/ 2346979 h 5021214"/>
              <a:gd name="connsiteX21" fmla="*/ 3551209 w 3570057"/>
              <a:gd name="connsiteY21" fmla="*/ 2409112 h 5021214"/>
              <a:gd name="connsiteX22" fmla="*/ 3552901 w 3570057"/>
              <a:gd name="connsiteY22" fmla="*/ 2429223 h 5021214"/>
              <a:gd name="connsiteX23" fmla="*/ 3569020 w 3570057"/>
              <a:gd name="connsiteY23" fmla="*/ 2481256 h 5021214"/>
              <a:gd name="connsiteX24" fmla="*/ 3531168 w 3570057"/>
              <a:gd name="connsiteY24" fmla="*/ 2610703 h 5021214"/>
              <a:gd name="connsiteX25" fmla="*/ 1690121 w 3570057"/>
              <a:gd name="connsiteY25" fmla="*/ 4900549 h 5021214"/>
              <a:gd name="connsiteX26" fmla="*/ 1655278 w 3570057"/>
              <a:gd name="connsiteY26" fmla="*/ 4952229 h 5021214"/>
              <a:gd name="connsiteX27" fmla="*/ 1626678 w 3570057"/>
              <a:gd name="connsiteY27" fmla="*/ 4971511 h 5021214"/>
              <a:gd name="connsiteX28" fmla="*/ 1592243 w 3570057"/>
              <a:gd name="connsiteY28" fmla="*/ 5000188 h 5021214"/>
              <a:gd name="connsiteX29" fmla="*/ 1460400 w 3570057"/>
              <a:gd name="connsiteY29" fmla="*/ 5014512 h 5021214"/>
              <a:gd name="connsiteX30" fmla="*/ 194216 w 3570057"/>
              <a:gd name="connsiteY30" fmla="*/ 5020176 h 5021214"/>
              <a:gd name="connsiteX31" fmla="*/ 64769 w 3570057"/>
              <a:gd name="connsiteY31" fmla="*/ 4982325 h 5021214"/>
              <a:gd name="connsiteX32" fmla="*/ 64768 w 3570057"/>
              <a:gd name="connsiteY32" fmla="*/ 4982325 h 5021214"/>
              <a:gd name="connsiteX33" fmla="*/ 0 w 3570057"/>
              <a:gd name="connsiteY33" fmla="*/ 4864027 h 5021214"/>
              <a:gd name="connsiteX34" fmla="*/ 2726 w 3570057"/>
              <a:gd name="connsiteY34" fmla="*/ 4831643 h 5021214"/>
              <a:gd name="connsiteX35" fmla="*/ 1915 w 3570057"/>
              <a:gd name="connsiteY35" fmla="*/ 4827627 h 5021214"/>
              <a:gd name="connsiteX36" fmla="*/ 3886 w 3570057"/>
              <a:gd name="connsiteY36" fmla="*/ 4817868 h 5021214"/>
              <a:gd name="connsiteX37" fmla="*/ 5666 w 3570057"/>
              <a:gd name="connsiteY37" fmla="*/ 4796713 h 5021214"/>
              <a:gd name="connsiteX38" fmla="*/ 9747 w 3570057"/>
              <a:gd name="connsiteY38" fmla="*/ 4788835 h 5021214"/>
              <a:gd name="connsiteX39" fmla="*/ 15763 w 3570057"/>
              <a:gd name="connsiteY39" fmla="*/ 4759037 h 5021214"/>
              <a:gd name="connsiteX40" fmla="*/ 79606 w 3570057"/>
              <a:gd name="connsiteY40" fmla="*/ 4681509 h 5021214"/>
              <a:gd name="connsiteX41" fmla="*/ 1833949 w 3570057"/>
              <a:gd name="connsiteY41" fmla="*/ 2500644 h 5021214"/>
              <a:gd name="connsiteX42" fmla="*/ 89293 w 3570057"/>
              <a:gd name="connsiteY42" fmla="*/ 330687 h 5021214"/>
              <a:gd name="connsiteX43" fmla="*/ 79606 w 3570057"/>
              <a:gd name="connsiteY43" fmla="*/ 326030 h 5021214"/>
              <a:gd name="connsiteX44" fmla="*/ 15763 w 3570057"/>
              <a:gd name="connsiteY44" fmla="*/ 248502 h 5021214"/>
              <a:gd name="connsiteX45" fmla="*/ 1915 w 3570057"/>
              <a:gd name="connsiteY45" fmla="*/ 179912 h 5021214"/>
              <a:gd name="connsiteX46" fmla="*/ 15763 w 3570057"/>
              <a:gd name="connsiteY46" fmla="*/ 111322 h 5021214"/>
              <a:gd name="connsiteX47" fmla="*/ 178128 w 3570057"/>
              <a:gd name="connsiteY47" fmla="*/ 3699 h 5021214"/>
              <a:gd name="connsiteX48" fmla="*/ 1521865 w 3570057"/>
              <a:gd name="connsiteY48" fmla="*/ 3699 h 5021214"/>
              <a:gd name="connsiteX49" fmla="*/ 1565814 w 3570057"/>
              <a:gd name="connsiteY49" fmla="*/ 0 h 5021214"/>
              <a:gd name="connsiteX0" fmla="*/ 1915 w 3570057"/>
              <a:gd name="connsiteY0" fmla="*/ 4827626 h 5021214"/>
              <a:gd name="connsiteX1" fmla="*/ 1915 w 3570057"/>
              <a:gd name="connsiteY1" fmla="*/ 4827627 h 5021214"/>
              <a:gd name="connsiteX2" fmla="*/ 1915 w 3570057"/>
              <a:gd name="connsiteY2" fmla="*/ 4827627 h 5021214"/>
              <a:gd name="connsiteX3" fmla="*/ 1915 w 3570057"/>
              <a:gd name="connsiteY3" fmla="*/ 4827626 h 5021214"/>
              <a:gd name="connsiteX4" fmla="*/ 561952 w 3570057"/>
              <a:gd name="connsiteY4" fmla="*/ 356125 h 5021214"/>
              <a:gd name="connsiteX5" fmla="*/ 2172822 w 3570057"/>
              <a:gd name="connsiteY5" fmla="*/ 2359680 h 5021214"/>
              <a:gd name="connsiteX6" fmla="*/ 2210674 w 3570057"/>
              <a:gd name="connsiteY6" fmla="*/ 2489127 h 5021214"/>
              <a:gd name="connsiteX7" fmla="*/ 2210265 w 3570057"/>
              <a:gd name="connsiteY7" fmla="*/ 2490450 h 5021214"/>
              <a:gd name="connsiteX8" fmla="*/ 2215233 w 3570057"/>
              <a:gd name="connsiteY8" fmla="*/ 2506488 h 5021214"/>
              <a:gd name="connsiteX9" fmla="*/ 2177381 w 3570057"/>
              <a:gd name="connsiteY9" fmla="*/ 2635935 h 5021214"/>
              <a:gd name="connsiteX10" fmla="*/ 556927 w 3570057"/>
              <a:gd name="connsiteY10" fmla="*/ 4651414 h 5021214"/>
              <a:gd name="connsiteX11" fmla="*/ 1438218 w 3570057"/>
              <a:gd name="connsiteY11" fmla="*/ 4651414 h 5021214"/>
              <a:gd name="connsiteX12" fmla="*/ 3178905 w 3570057"/>
              <a:gd name="connsiteY12" fmla="*/ 2486395 h 5021214"/>
              <a:gd name="connsiteX13" fmla="*/ 1466157 w 3570057"/>
              <a:gd name="connsiteY13" fmla="*/ 356125 h 5021214"/>
              <a:gd name="connsiteX14" fmla="*/ 561952 w 3570057"/>
              <a:gd name="connsiteY14" fmla="*/ 356125 h 5021214"/>
              <a:gd name="connsiteX15" fmla="*/ 1915 w 3570057"/>
              <a:gd name="connsiteY15" fmla="*/ 179912 h 5021214"/>
              <a:gd name="connsiteX16" fmla="*/ 1915 w 3570057"/>
              <a:gd name="connsiteY16" fmla="*/ 179912 h 5021214"/>
              <a:gd name="connsiteX17" fmla="*/ 1915 w 3570057"/>
              <a:gd name="connsiteY17" fmla="*/ 179912 h 5021214"/>
              <a:gd name="connsiteX18" fmla="*/ 1565814 w 3570057"/>
              <a:gd name="connsiteY18" fmla="*/ 0 h 5021214"/>
              <a:gd name="connsiteX19" fmla="*/ 1684112 w 3570057"/>
              <a:gd name="connsiteY19" fmla="*/ 64768 h 5021214"/>
              <a:gd name="connsiteX20" fmla="*/ 3519022 w 3570057"/>
              <a:gd name="connsiteY20" fmla="*/ 2346979 h 5021214"/>
              <a:gd name="connsiteX21" fmla="*/ 3551209 w 3570057"/>
              <a:gd name="connsiteY21" fmla="*/ 2409112 h 5021214"/>
              <a:gd name="connsiteX22" fmla="*/ 3552901 w 3570057"/>
              <a:gd name="connsiteY22" fmla="*/ 2429223 h 5021214"/>
              <a:gd name="connsiteX23" fmla="*/ 3569020 w 3570057"/>
              <a:gd name="connsiteY23" fmla="*/ 2481256 h 5021214"/>
              <a:gd name="connsiteX24" fmla="*/ 3531168 w 3570057"/>
              <a:gd name="connsiteY24" fmla="*/ 2610703 h 5021214"/>
              <a:gd name="connsiteX25" fmla="*/ 1690121 w 3570057"/>
              <a:gd name="connsiteY25" fmla="*/ 4900549 h 5021214"/>
              <a:gd name="connsiteX26" fmla="*/ 1655278 w 3570057"/>
              <a:gd name="connsiteY26" fmla="*/ 4952229 h 5021214"/>
              <a:gd name="connsiteX27" fmla="*/ 1626678 w 3570057"/>
              <a:gd name="connsiteY27" fmla="*/ 4971511 h 5021214"/>
              <a:gd name="connsiteX28" fmla="*/ 1592243 w 3570057"/>
              <a:gd name="connsiteY28" fmla="*/ 5000188 h 5021214"/>
              <a:gd name="connsiteX29" fmla="*/ 1460400 w 3570057"/>
              <a:gd name="connsiteY29" fmla="*/ 5014512 h 5021214"/>
              <a:gd name="connsiteX30" fmla="*/ 194216 w 3570057"/>
              <a:gd name="connsiteY30" fmla="*/ 5020176 h 5021214"/>
              <a:gd name="connsiteX31" fmla="*/ 64769 w 3570057"/>
              <a:gd name="connsiteY31" fmla="*/ 4982325 h 5021214"/>
              <a:gd name="connsiteX32" fmla="*/ 64768 w 3570057"/>
              <a:gd name="connsiteY32" fmla="*/ 4982325 h 5021214"/>
              <a:gd name="connsiteX33" fmla="*/ 0 w 3570057"/>
              <a:gd name="connsiteY33" fmla="*/ 4864027 h 5021214"/>
              <a:gd name="connsiteX34" fmla="*/ 2726 w 3570057"/>
              <a:gd name="connsiteY34" fmla="*/ 4831643 h 5021214"/>
              <a:gd name="connsiteX35" fmla="*/ 1915 w 3570057"/>
              <a:gd name="connsiteY35" fmla="*/ 4827627 h 5021214"/>
              <a:gd name="connsiteX36" fmla="*/ 3886 w 3570057"/>
              <a:gd name="connsiteY36" fmla="*/ 4817868 h 5021214"/>
              <a:gd name="connsiteX37" fmla="*/ 5666 w 3570057"/>
              <a:gd name="connsiteY37" fmla="*/ 4796713 h 5021214"/>
              <a:gd name="connsiteX38" fmla="*/ 9747 w 3570057"/>
              <a:gd name="connsiteY38" fmla="*/ 4788835 h 5021214"/>
              <a:gd name="connsiteX39" fmla="*/ 15763 w 3570057"/>
              <a:gd name="connsiteY39" fmla="*/ 4759037 h 5021214"/>
              <a:gd name="connsiteX40" fmla="*/ 79606 w 3570057"/>
              <a:gd name="connsiteY40" fmla="*/ 4681509 h 5021214"/>
              <a:gd name="connsiteX41" fmla="*/ 1833949 w 3570057"/>
              <a:gd name="connsiteY41" fmla="*/ 2500644 h 5021214"/>
              <a:gd name="connsiteX42" fmla="*/ 89293 w 3570057"/>
              <a:gd name="connsiteY42" fmla="*/ 330687 h 5021214"/>
              <a:gd name="connsiteX43" fmla="*/ 15763 w 3570057"/>
              <a:gd name="connsiteY43" fmla="*/ 248502 h 5021214"/>
              <a:gd name="connsiteX44" fmla="*/ 1915 w 3570057"/>
              <a:gd name="connsiteY44" fmla="*/ 179912 h 5021214"/>
              <a:gd name="connsiteX45" fmla="*/ 15763 w 3570057"/>
              <a:gd name="connsiteY45" fmla="*/ 111322 h 5021214"/>
              <a:gd name="connsiteX46" fmla="*/ 178128 w 3570057"/>
              <a:gd name="connsiteY46" fmla="*/ 3699 h 5021214"/>
              <a:gd name="connsiteX47" fmla="*/ 1521865 w 3570057"/>
              <a:gd name="connsiteY47" fmla="*/ 3699 h 5021214"/>
              <a:gd name="connsiteX48" fmla="*/ 1565814 w 3570057"/>
              <a:gd name="connsiteY48" fmla="*/ 0 h 5021214"/>
              <a:gd name="connsiteX0" fmla="*/ 1915 w 3570057"/>
              <a:gd name="connsiteY0" fmla="*/ 4827626 h 5021214"/>
              <a:gd name="connsiteX1" fmla="*/ 1915 w 3570057"/>
              <a:gd name="connsiteY1" fmla="*/ 4827627 h 5021214"/>
              <a:gd name="connsiteX2" fmla="*/ 1915 w 3570057"/>
              <a:gd name="connsiteY2" fmla="*/ 4827627 h 5021214"/>
              <a:gd name="connsiteX3" fmla="*/ 1915 w 3570057"/>
              <a:gd name="connsiteY3" fmla="*/ 4827626 h 5021214"/>
              <a:gd name="connsiteX4" fmla="*/ 561952 w 3570057"/>
              <a:gd name="connsiteY4" fmla="*/ 356125 h 5021214"/>
              <a:gd name="connsiteX5" fmla="*/ 2172822 w 3570057"/>
              <a:gd name="connsiteY5" fmla="*/ 2359680 h 5021214"/>
              <a:gd name="connsiteX6" fmla="*/ 2210674 w 3570057"/>
              <a:gd name="connsiteY6" fmla="*/ 2489127 h 5021214"/>
              <a:gd name="connsiteX7" fmla="*/ 2210265 w 3570057"/>
              <a:gd name="connsiteY7" fmla="*/ 2490450 h 5021214"/>
              <a:gd name="connsiteX8" fmla="*/ 2215233 w 3570057"/>
              <a:gd name="connsiteY8" fmla="*/ 2506488 h 5021214"/>
              <a:gd name="connsiteX9" fmla="*/ 2177381 w 3570057"/>
              <a:gd name="connsiteY9" fmla="*/ 2635935 h 5021214"/>
              <a:gd name="connsiteX10" fmla="*/ 556927 w 3570057"/>
              <a:gd name="connsiteY10" fmla="*/ 4651414 h 5021214"/>
              <a:gd name="connsiteX11" fmla="*/ 1438218 w 3570057"/>
              <a:gd name="connsiteY11" fmla="*/ 4651414 h 5021214"/>
              <a:gd name="connsiteX12" fmla="*/ 3178905 w 3570057"/>
              <a:gd name="connsiteY12" fmla="*/ 2486395 h 5021214"/>
              <a:gd name="connsiteX13" fmla="*/ 1466157 w 3570057"/>
              <a:gd name="connsiteY13" fmla="*/ 356125 h 5021214"/>
              <a:gd name="connsiteX14" fmla="*/ 561952 w 3570057"/>
              <a:gd name="connsiteY14" fmla="*/ 356125 h 5021214"/>
              <a:gd name="connsiteX15" fmla="*/ 1915 w 3570057"/>
              <a:gd name="connsiteY15" fmla="*/ 179912 h 5021214"/>
              <a:gd name="connsiteX16" fmla="*/ 1915 w 3570057"/>
              <a:gd name="connsiteY16" fmla="*/ 179912 h 5021214"/>
              <a:gd name="connsiteX17" fmla="*/ 1915 w 3570057"/>
              <a:gd name="connsiteY17" fmla="*/ 179912 h 5021214"/>
              <a:gd name="connsiteX18" fmla="*/ 1565814 w 3570057"/>
              <a:gd name="connsiteY18" fmla="*/ 0 h 5021214"/>
              <a:gd name="connsiteX19" fmla="*/ 1684112 w 3570057"/>
              <a:gd name="connsiteY19" fmla="*/ 64768 h 5021214"/>
              <a:gd name="connsiteX20" fmla="*/ 3519022 w 3570057"/>
              <a:gd name="connsiteY20" fmla="*/ 2346979 h 5021214"/>
              <a:gd name="connsiteX21" fmla="*/ 3551209 w 3570057"/>
              <a:gd name="connsiteY21" fmla="*/ 2409112 h 5021214"/>
              <a:gd name="connsiteX22" fmla="*/ 3552901 w 3570057"/>
              <a:gd name="connsiteY22" fmla="*/ 2429223 h 5021214"/>
              <a:gd name="connsiteX23" fmla="*/ 3569020 w 3570057"/>
              <a:gd name="connsiteY23" fmla="*/ 2481256 h 5021214"/>
              <a:gd name="connsiteX24" fmla="*/ 3531168 w 3570057"/>
              <a:gd name="connsiteY24" fmla="*/ 2610703 h 5021214"/>
              <a:gd name="connsiteX25" fmla="*/ 1690121 w 3570057"/>
              <a:gd name="connsiteY25" fmla="*/ 4900549 h 5021214"/>
              <a:gd name="connsiteX26" fmla="*/ 1655278 w 3570057"/>
              <a:gd name="connsiteY26" fmla="*/ 4952229 h 5021214"/>
              <a:gd name="connsiteX27" fmla="*/ 1626678 w 3570057"/>
              <a:gd name="connsiteY27" fmla="*/ 4971511 h 5021214"/>
              <a:gd name="connsiteX28" fmla="*/ 1592243 w 3570057"/>
              <a:gd name="connsiteY28" fmla="*/ 5000188 h 5021214"/>
              <a:gd name="connsiteX29" fmla="*/ 1460400 w 3570057"/>
              <a:gd name="connsiteY29" fmla="*/ 5014512 h 5021214"/>
              <a:gd name="connsiteX30" fmla="*/ 194216 w 3570057"/>
              <a:gd name="connsiteY30" fmla="*/ 5020176 h 5021214"/>
              <a:gd name="connsiteX31" fmla="*/ 64769 w 3570057"/>
              <a:gd name="connsiteY31" fmla="*/ 4982325 h 5021214"/>
              <a:gd name="connsiteX32" fmla="*/ 64768 w 3570057"/>
              <a:gd name="connsiteY32" fmla="*/ 4982325 h 5021214"/>
              <a:gd name="connsiteX33" fmla="*/ 0 w 3570057"/>
              <a:gd name="connsiteY33" fmla="*/ 4864027 h 5021214"/>
              <a:gd name="connsiteX34" fmla="*/ 2726 w 3570057"/>
              <a:gd name="connsiteY34" fmla="*/ 4831643 h 5021214"/>
              <a:gd name="connsiteX35" fmla="*/ 1915 w 3570057"/>
              <a:gd name="connsiteY35" fmla="*/ 4827627 h 5021214"/>
              <a:gd name="connsiteX36" fmla="*/ 3886 w 3570057"/>
              <a:gd name="connsiteY36" fmla="*/ 4817868 h 5021214"/>
              <a:gd name="connsiteX37" fmla="*/ 5666 w 3570057"/>
              <a:gd name="connsiteY37" fmla="*/ 4796713 h 5021214"/>
              <a:gd name="connsiteX38" fmla="*/ 9747 w 3570057"/>
              <a:gd name="connsiteY38" fmla="*/ 4788835 h 5021214"/>
              <a:gd name="connsiteX39" fmla="*/ 15763 w 3570057"/>
              <a:gd name="connsiteY39" fmla="*/ 4759037 h 5021214"/>
              <a:gd name="connsiteX40" fmla="*/ 79606 w 3570057"/>
              <a:gd name="connsiteY40" fmla="*/ 4681509 h 5021214"/>
              <a:gd name="connsiteX41" fmla="*/ 1833949 w 3570057"/>
              <a:gd name="connsiteY41" fmla="*/ 2500644 h 5021214"/>
              <a:gd name="connsiteX42" fmla="*/ 15763 w 3570057"/>
              <a:gd name="connsiteY42" fmla="*/ 248502 h 5021214"/>
              <a:gd name="connsiteX43" fmla="*/ 1915 w 3570057"/>
              <a:gd name="connsiteY43" fmla="*/ 179912 h 5021214"/>
              <a:gd name="connsiteX44" fmla="*/ 15763 w 3570057"/>
              <a:gd name="connsiteY44" fmla="*/ 111322 h 5021214"/>
              <a:gd name="connsiteX45" fmla="*/ 178128 w 3570057"/>
              <a:gd name="connsiteY45" fmla="*/ 3699 h 5021214"/>
              <a:gd name="connsiteX46" fmla="*/ 1521865 w 3570057"/>
              <a:gd name="connsiteY46" fmla="*/ 3699 h 5021214"/>
              <a:gd name="connsiteX47" fmla="*/ 1565814 w 3570057"/>
              <a:gd name="connsiteY47" fmla="*/ 0 h 5021214"/>
              <a:gd name="connsiteX0" fmla="*/ 1915 w 3570057"/>
              <a:gd name="connsiteY0" fmla="*/ 4827626 h 5021214"/>
              <a:gd name="connsiteX1" fmla="*/ 1915 w 3570057"/>
              <a:gd name="connsiteY1" fmla="*/ 4827627 h 5021214"/>
              <a:gd name="connsiteX2" fmla="*/ 1915 w 3570057"/>
              <a:gd name="connsiteY2" fmla="*/ 4827627 h 5021214"/>
              <a:gd name="connsiteX3" fmla="*/ 1915 w 3570057"/>
              <a:gd name="connsiteY3" fmla="*/ 4827626 h 5021214"/>
              <a:gd name="connsiteX4" fmla="*/ 561952 w 3570057"/>
              <a:gd name="connsiteY4" fmla="*/ 356125 h 5021214"/>
              <a:gd name="connsiteX5" fmla="*/ 2172822 w 3570057"/>
              <a:gd name="connsiteY5" fmla="*/ 2359680 h 5021214"/>
              <a:gd name="connsiteX6" fmla="*/ 2210674 w 3570057"/>
              <a:gd name="connsiteY6" fmla="*/ 2489127 h 5021214"/>
              <a:gd name="connsiteX7" fmla="*/ 2210265 w 3570057"/>
              <a:gd name="connsiteY7" fmla="*/ 2490450 h 5021214"/>
              <a:gd name="connsiteX8" fmla="*/ 2215233 w 3570057"/>
              <a:gd name="connsiteY8" fmla="*/ 2506488 h 5021214"/>
              <a:gd name="connsiteX9" fmla="*/ 2177381 w 3570057"/>
              <a:gd name="connsiteY9" fmla="*/ 2635935 h 5021214"/>
              <a:gd name="connsiteX10" fmla="*/ 556927 w 3570057"/>
              <a:gd name="connsiteY10" fmla="*/ 4651414 h 5021214"/>
              <a:gd name="connsiteX11" fmla="*/ 1438218 w 3570057"/>
              <a:gd name="connsiteY11" fmla="*/ 4651414 h 5021214"/>
              <a:gd name="connsiteX12" fmla="*/ 3178905 w 3570057"/>
              <a:gd name="connsiteY12" fmla="*/ 2486395 h 5021214"/>
              <a:gd name="connsiteX13" fmla="*/ 1466157 w 3570057"/>
              <a:gd name="connsiteY13" fmla="*/ 356125 h 5021214"/>
              <a:gd name="connsiteX14" fmla="*/ 561952 w 3570057"/>
              <a:gd name="connsiteY14" fmla="*/ 356125 h 5021214"/>
              <a:gd name="connsiteX15" fmla="*/ 1915 w 3570057"/>
              <a:gd name="connsiteY15" fmla="*/ 179912 h 5021214"/>
              <a:gd name="connsiteX16" fmla="*/ 1915 w 3570057"/>
              <a:gd name="connsiteY16" fmla="*/ 179912 h 5021214"/>
              <a:gd name="connsiteX17" fmla="*/ 1915 w 3570057"/>
              <a:gd name="connsiteY17" fmla="*/ 179912 h 5021214"/>
              <a:gd name="connsiteX18" fmla="*/ 1565814 w 3570057"/>
              <a:gd name="connsiteY18" fmla="*/ 0 h 5021214"/>
              <a:gd name="connsiteX19" fmla="*/ 1684112 w 3570057"/>
              <a:gd name="connsiteY19" fmla="*/ 64768 h 5021214"/>
              <a:gd name="connsiteX20" fmla="*/ 3519022 w 3570057"/>
              <a:gd name="connsiteY20" fmla="*/ 2346979 h 5021214"/>
              <a:gd name="connsiteX21" fmla="*/ 3551209 w 3570057"/>
              <a:gd name="connsiteY21" fmla="*/ 2409112 h 5021214"/>
              <a:gd name="connsiteX22" fmla="*/ 3552901 w 3570057"/>
              <a:gd name="connsiteY22" fmla="*/ 2429223 h 5021214"/>
              <a:gd name="connsiteX23" fmla="*/ 3569020 w 3570057"/>
              <a:gd name="connsiteY23" fmla="*/ 2481256 h 5021214"/>
              <a:gd name="connsiteX24" fmla="*/ 3531168 w 3570057"/>
              <a:gd name="connsiteY24" fmla="*/ 2610703 h 5021214"/>
              <a:gd name="connsiteX25" fmla="*/ 1655278 w 3570057"/>
              <a:gd name="connsiteY25" fmla="*/ 4952229 h 5021214"/>
              <a:gd name="connsiteX26" fmla="*/ 1626678 w 3570057"/>
              <a:gd name="connsiteY26" fmla="*/ 4971511 h 5021214"/>
              <a:gd name="connsiteX27" fmla="*/ 1592243 w 3570057"/>
              <a:gd name="connsiteY27" fmla="*/ 5000188 h 5021214"/>
              <a:gd name="connsiteX28" fmla="*/ 1460400 w 3570057"/>
              <a:gd name="connsiteY28" fmla="*/ 5014512 h 5021214"/>
              <a:gd name="connsiteX29" fmla="*/ 194216 w 3570057"/>
              <a:gd name="connsiteY29" fmla="*/ 5020176 h 5021214"/>
              <a:gd name="connsiteX30" fmla="*/ 64769 w 3570057"/>
              <a:gd name="connsiteY30" fmla="*/ 4982325 h 5021214"/>
              <a:gd name="connsiteX31" fmla="*/ 64768 w 3570057"/>
              <a:gd name="connsiteY31" fmla="*/ 4982325 h 5021214"/>
              <a:gd name="connsiteX32" fmla="*/ 0 w 3570057"/>
              <a:gd name="connsiteY32" fmla="*/ 4864027 h 5021214"/>
              <a:gd name="connsiteX33" fmla="*/ 2726 w 3570057"/>
              <a:gd name="connsiteY33" fmla="*/ 4831643 h 5021214"/>
              <a:gd name="connsiteX34" fmla="*/ 1915 w 3570057"/>
              <a:gd name="connsiteY34" fmla="*/ 4827627 h 5021214"/>
              <a:gd name="connsiteX35" fmla="*/ 3886 w 3570057"/>
              <a:gd name="connsiteY35" fmla="*/ 4817868 h 5021214"/>
              <a:gd name="connsiteX36" fmla="*/ 5666 w 3570057"/>
              <a:gd name="connsiteY36" fmla="*/ 4796713 h 5021214"/>
              <a:gd name="connsiteX37" fmla="*/ 9747 w 3570057"/>
              <a:gd name="connsiteY37" fmla="*/ 4788835 h 5021214"/>
              <a:gd name="connsiteX38" fmla="*/ 15763 w 3570057"/>
              <a:gd name="connsiteY38" fmla="*/ 4759037 h 5021214"/>
              <a:gd name="connsiteX39" fmla="*/ 79606 w 3570057"/>
              <a:gd name="connsiteY39" fmla="*/ 4681509 h 5021214"/>
              <a:gd name="connsiteX40" fmla="*/ 1833949 w 3570057"/>
              <a:gd name="connsiteY40" fmla="*/ 2500644 h 5021214"/>
              <a:gd name="connsiteX41" fmla="*/ 15763 w 3570057"/>
              <a:gd name="connsiteY41" fmla="*/ 248502 h 5021214"/>
              <a:gd name="connsiteX42" fmla="*/ 1915 w 3570057"/>
              <a:gd name="connsiteY42" fmla="*/ 179912 h 5021214"/>
              <a:gd name="connsiteX43" fmla="*/ 15763 w 3570057"/>
              <a:gd name="connsiteY43" fmla="*/ 111322 h 5021214"/>
              <a:gd name="connsiteX44" fmla="*/ 178128 w 3570057"/>
              <a:gd name="connsiteY44" fmla="*/ 3699 h 5021214"/>
              <a:gd name="connsiteX45" fmla="*/ 1521865 w 3570057"/>
              <a:gd name="connsiteY45" fmla="*/ 3699 h 5021214"/>
              <a:gd name="connsiteX46" fmla="*/ 1565814 w 3570057"/>
              <a:gd name="connsiteY46" fmla="*/ 0 h 5021214"/>
              <a:gd name="connsiteX0" fmla="*/ 1915 w 3570057"/>
              <a:gd name="connsiteY0" fmla="*/ 4827626 h 5021213"/>
              <a:gd name="connsiteX1" fmla="*/ 1915 w 3570057"/>
              <a:gd name="connsiteY1" fmla="*/ 4827627 h 5021213"/>
              <a:gd name="connsiteX2" fmla="*/ 1915 w 3570057"/>
              <a:gd name="connsiteY2" fmla="*/ 4827627 h 5021213"/>
              <a:gd name="connsiteX3" fmla="*/ 1915 w 3570057"/>
              <a:gd name="connsiteY3" fmla="*/ 4827626 h 5021213"/>
              <a:gd name="connsiteX4" fmla="*/ 561952 w 3570057"/>
              <a:gd name="connsiteY4" fmla="*/ 356125 h 5021213"/>
              <a:gd name="connsiteX5" fmla="*/ 2172822 w 3570057"/>
              <a:gd name="connsiteY5" fmla="*/ 2359680 h 5021213"/>
              <a:gd name="connsiteX6" fmla="*/ 2210674 w 3570057"/>
              <a:gd name="connsiteY6" fmla="*/ 2489127 h 5021213"/>
              <a:gd name="connsiteX7" fmla="*/ 2210265 w 3570057"/>
              <a:gd name="connsiteY7" fmla="*/ 2490450 h 5021213"/>
              <a:gd name="connsiteX8" fmla="*/ 2215233 w 3570057"/>
              <a:gd name="connsiteY8" fmla="*/ 2506488 h 5021213"/>
              <a:gd name="connsiteX9" fmla="*/ 2177381 w 3570057"/>
              <a:gd name="connsiteY9" fmla="*/ 2635935 h 5021213"/>
              <a:gd name="connsiteX10" fmla="*/ 556927 w 3570057"/>
              <a:gd name="connsiteY10" fmla="*/ 4651414 h 5021213"/>
              <a:gd name="connsiteX11" fmla="*/ 1438218 w 3570057"/>
              <a:gd name="connsiteY11" fmla="*/ 4651414 h 5021213"/>
              <a:gd name="connsiteX12" fmla="*/ 3178905 w 3570057"/>
              <a:gd name="connsiteY12" fmla="*/ 2486395 h 5021213"/>
              <a:gd name="connsiteX13" fmla="*/ 1466157 w 3570057"/>
              <a:gd name="connsiteY13" fmla="*/ 356125 h 5021213"/>
              <a:gd name="connsiteX14" fmla="*/ 561952 w 3570057"/>
              <a:gd name="connsiteY14" fmla="*/ 356125 h 5021213"/>
              <a:gd name="connsiteX15" fmla="*/ 1915 w 3570057"/>
              <a:gd name="connsiteY15" fmla="*/ 179912 h 5021213"/>
              <a:gd name="connsiteX16" fmla="*/ 1915 w 3570057"/>
              <a:gd name="connsiteY16" fmla="*/ 179912 h 5021213"/>
              <a:gd name="connsiteX17" fmla="*/ 1915 w 3570057"/>
              <a:gd name="connsiteY17" fmla="*/ 179912 h 5021213"/>
              <a:gd name="connsiteX18" fmla="*/ 1565814 w 3570057"/>
              <a:gd name="connsiteY18" fmla="*/ 0 h 5021213"/>
              <a:gd name="connsiteX19" fmla="*/ 1684112 w 3570057"/>
              <a:gd name="connsiteY19" fmla="*/ 64768 h 5021213"/>
              <a:gd name="connsiteX20" fmla="*/ 3519022 w 3570057"/>
              <a:gd name="connsiteY20" fmla="*/ 2346979 h 5021213"/>
              <a:gd name="connsiteX21" fmla="*/ 3551209 w 3570057"/>
              <a:gd name="connsiteY21" fmla="*/ 2409112 h 5021213"/>
              <a:gd name="connsiteX22" fmla="*/ 3552901 w 3570057"/>
              <a:gd name="connsiteY22" fmla="*/ 2429223 h 5021213"/>
              <a:gd name="connsiteX23" fmla="*/ 3569020 w 3570057"/>
              <a:gd name="connsiteY23" fmla="*/ 2481256 h 5021213"/>
              <a:gd name="connsiteX24" fmla="*/ 3531168 w 3570057"/>
              <a:gd name="connsiteY24" fmla="*/ 2610703 h 5021213"/>
              <a:gd name="connsiteX25" fmla="*/ 1655278 w 3570057"/>
              <a:gd name="connsiteY25" fmla="*/ 4952229 h 5021213"/>
              <a:gd name="connsiteX26" fmla="*/ 1626678 w 3570057"/>
              <a:gd name="connsiteY26" fmla="*/ 4971511 h 5021213"/>
              <a:gd name="connsiteX27" fmla="*/ 1592243 w 3570057"/>
              <a:gd name="connsiteY27" fmla="*/ 5000188 h 5021213"/>
              <a:gd name="connsiteX28" fmla="*/ 194216 w 3570057"/>
              <a:gd name="connsiteY28" fmla="*/ 5020176 h 5021213"/>
              <a:gd name="connsiteX29" fmla="*/ 64769 w 3570057"/>
              <a:gd name="connsiteY29" fmla="*/ 4982325 h 5021213"/>
              <a:gd name="connsiteX30" fmla="*/ 64768 w 3570057"/>
              <a:gd name="connsiteY30" fmla="*/ 4982325 h 5021213"/>
              <a:gd name="connsiteX31" fmla="*/ 0 w 3570057"/>
              <a:gd name="connsiteY31" fmla="*/ 4864027 h 5021213"/>
              <a:gd name="connsiteX32" fmla="*/ 2726 w 3570057"/>
              <a:gd name="connsiteY32" fmla="*/ 4831643 h 5021213"/>
              <a:gd name="connsiteX33" fmla="*/ 1915 w 3570057"/>
              <a:gd name="connsiteY33" fmla="*/ 4827627 h 5021213"/>
              <a:gd name="connsiteX34" fmla="*/ 3886 w 3570057"/>
              <a:gd name="connsiteY34" fmla="*/ 4817868 h 5021213"/>
              <a:gd name="connsiteX35" fmla="*/ 5666 w 3570057"/>
              <a:gd name="connsiteY35" fmla="*/ 4796713 h 5021213"/>
              <a:gd name="connsiteX36" fmla="*/ 9747 w 3570057"/>
              <a:gd name="connsiteY36" fmla="*/ 4788835 h 5021213"/>
              <a:gd name="connsiteX37" fmla="*/ 15763 w 3570057"/>
              <a:gd name="connsiteY37" fmla="*/ 4759037 h 5021213"/>
              <a:gd name="connsiteX38" fmla="*/ 79606 w 3570057"/>
              <a:gd name="connsiteY38" fmla="*/ 4681509 h 5021213"/>
              <a:gd name="connsiteX39" fmla="*/ 1833949 w 3570057"/>
              <a:gd name="connsiteY39" fmla="*/ 2500644 h 5021213"/>
              <a:gd name="connsiteX40" fmla="*/ 15763 w 3570057"/>
              <a:gd name="connsiteY40" fmla="*/ 248502 h 5021213"/>
              <a:gd name="connsiteX41" fmla="*/ 1915 w 3570057"/>
              <a:gd name="connsiteY41" fmla="*/ 179912 h 5021213"/>
              <a:gd name="connsiteX42" fmla="*/ 15763 w 3570057"/>
              <a:gd name="connsiteY42" fmla="*/ 111322 h 5021213"/>
              <a:gd name="connsiteX43" fmla="*/ 178128 w 3570057"/>
              <a:gd name="connsiteY43" fmla="*/ 3699 h 5021213"/>
              <a:gd name="connsiteX44" fmla="*/ 1521865 w 3570057"/>
              <a:gd name="connsiteY44" fmla="*/ 3699 h 5021213"/>
              <a:gd name="connsiteX45" fmla="*/ 1565814 w 3570057"/>
              <a:gd name="connsiteY45" fmla="*/ 0 h 50212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3570057" h="5021213">
                <a:moveTo>
                  <a:pt x="1915" y="4827626"/>
                </a:moveTo>
                <a:lnTo>
                  <a:pt x="1915" y="4827627"/>
                </a:lnTo>
                <a:lnTo>
                  <a:pt x="1915" y="4827627"/>
                </a:lnTo>
                <a:lnTo>
                  <a:pt x="1915" y="4827626"/>
                </a:lnTo>
                <a:close/>
                <a:moveTo>
                  <a:pt x="561952" y="356125"/>
                </a:moveTo>
                <a:lnTo>
                  <a:pt x="2172822" y="2359680"/>
                </a:lnTo>
                <a:cubicBezTo>
                  <a:pt x="2203313" y="2397603"/>
                  <a:pt x="2215545" y="2444294"/>
                  <a:pt x="2210674" y="2489127"/>
                </a:cubicBezTo>
                <a:lnTo>
                  <a:pt x="2210265" y="2490450"/>
                </a:lnTo>
                <a:lnTo>
                  <a:pt x="2215233" y="2506488"/>
                </a:lnTo>
                <a:cubicBezTo>
                  <a:pt x="2220104" y="2551321"/>
                  <a:pt x="2207871" y="2598013"/>
                  <a:pt x="2177381" y="2635935"/>
                </a:cubicBezTo>
                <a:lnTo>
                  <a:pt x="556927" y="4651414"/>
                </a:lnTo>
                <a:lnTo>
                  <a:pt x="1438218" y="4651414"/>
                </a:lnTo>
                <a:lnTo>
                  <a:pt x="3178905" y="2486395"/>
                </a:lnTo>
                <a:lnTo>
                  <a:pt x="1466157" y="356125"/>
                </a:lnTo>
                <a:lnTo>
                  <a:pt x="561952" y="356125"/>
                </a:lnTo>
                <a:close/>
                <a:moveTo>
                  <a:pt x="1915" y="179912"/>
                </a:moveTo>
                <a:lnTo>
                  <a:pt x="1915" y="179912"/>
                </a:lnTo>
                <a:lnTo>
                  <a:pt x="1915" y="179912"/>
                </a:lnTo>
                <a:close/>
                <a:moveTo>
                  <a:pt x="1565814" y="0"/>
                </a:moveTo>
                <a:cubicBezTo>
                  <a:pt x="1610647" y="4871"/>
                  <a:pt x="1653622" y="26845"/>
                  <a:pt x="1684112" y="64768"/>
                </a:cubicBezTo>
                <a:lnTo>
                  <a:pt x="3519022" y="2346979"/>
                </a:lnTo>
                <a:cubicBezTo>
                  <a:pt x="3534267" y="2365941"/>
                  <a:pt x="3544948" y="2387094"/>
                  <a:pt x="3551209" y="2409112"/>
                </a:cubicBezTo>
                <a:lnTo>
                  <a:pt x="3552901" y="2429223"/>
                </a:lnTo>
                <a:lnTo>
                  <a:pt x="3569020" y="2481256"/>
                </a:lnTo>
                <a:cubicBezTo>
                  <a:pt x="3573891" y="2526089"/>
                  <a:pt x="3561658" y="2572780"/>
                  <a:pt x="3531168" y="2610703"/>
                </a:cubicBezTo>
                <a:lnTo>
                  <a:pt x="1655278" y="4952229"/>
                </a:lnTo>
                <a:lnTo>
                  <a:pt x="1626678" y="4971511"/>
                </a:lnTo>
                <a:lnTo>
                  <a:pt x="1592243" y="5000188"/>
                </a:lnTo>
                <a:cubicBezTo>
                  <a:pt x="1353499" y="5008299"/>
                  <a:pt x="448795" y="5023153"/>
                  <a:pt x="194216" y="5020176"/>
                </a:cubicBezTo>
                <a:cubicBezTo>
                  <a:pt x="149383" y="5025047"/>
                  <a:pt x="102692" y="5012815"/>
                  <a:pt x="64769" y="4982325"/>
                </a:cubicBezTo>
                <a:lnTo>
                  <a:pt x="64768" y="4982325"/>
                </a:lnTo>
                <a:cubicBezTo>
                  <a:pt x="26846" y="4951835"/>
                  <a:pt x="4871" y="4908861"/>
                  <a:pt x="0" y="4864027"/>
                </a:cubicBezTo>
                <a:lnTo>
                  <a:pt x="2726" y="4831643"/>
                </a:lnTo>
                <a:lnTo>
                  <a:pt x="1915" y="4827627"/>
                </a:lnTo>
                <a:lnTo>
                  <a:pt x="3886" y="4817868"/>
                </a:lnTo>
                <a:lnTo>
                  <a:pt x="5666" y="4796713"/>
                </a:lnTo>
                <a:lnTo>
                  <a:pt x="9747" y="4788835"/>
                </a:lnTo>
                <a:lnTo>
                  <a:pt x="15763" y="4759037"/>
                </a:lnTo>
                <a:cubicBezTo>
                  <a:pt x="29138" y="4727415"/>
                  <a:pt x="51482" y="4700509"/>
                  <a:pt x="79606" y="4681509"/>
                </a:cubicBezTo>
                <a:lnTo>
                  <a:pt x="1833949" y="2500644"/>
                </a:lnTo>
                <a:lnTo>
                  <a:pt x="15763" y="248502"/>
                </a:lnTo>
                <a:lnTo>
                  <a:pt x="1915" y="179912"/>
                </a:lnTo>
                <a:lnTo>
                  <a:pt x="15763" y="111322"/>
                </a:lnTo>
                <a:cubicBezTo>
                  <a:pt x="42513" y="48077"/>
                  <a:pt x="105138" y="3699"/>
                  <a:pt x="178128" y="3699"/>
                </a:cubicBezTo>
                <a:lnTo>
                  <a:pt x="1521865" y="3699"/>
                </a:lnTo>
                <a:lnTo>
                  <a:pt x="1565814" y="0"/>
                </a:lnTo>
                <a:close/>
              </a:path>
            </a:pathLst>
          </a:cu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a:endParaRPr lang="ru-RU">
              <a:solidFill>
                <a:srgbClr val="00B050"/>
              </a:solidFill>
            </a:endParaRPr>
          </a:p>
        </xdr:txBody>
      </xdr:sp>
      <xdr:sp macro="" textlink="">
        <xdr:nvSpPr>
          <xdr:cNvPr id="494" name="Полилиния 23">
            <a:extLst>
              <a:ext uri="{FF2B5EF4-FFF2-40B4-BE49-F238E27FC236}">
                <a16:creationId xmlns:a16="http://schemas.microsoft.com/office/drawing/2014/main" id="{A3B8F4B0-6774-B397-CC74-612FDF43DBFE}"/>
              </a:ext>
            </a:extLst>
          </xdr:cNvPr>
          <xdr:cNvSpPr/>
        </xdr:nvSpPr>
        <xdr:spPr>
          <a:xfrm>
            <a:off x="4436736" y="1072624"/>
            <a:ext cx="3570057" cy="5021213"/>
          </a:xfrm>
          <a:custGeom>
            <a:avLst/>
            <a:gdLst>
              <a:gd name="connsiteX0" fmla="*/ 1565814 w 3570057"/>
              <a:gd name="connsiteY0" fmla="*/ 0 h 5021214"/>
              <a:gd name="connsiteX1" fmla="*/ 1684112 w 3570057"/>
              <a:gd name="connsiteY1" fmla="*/ 64768 h 5021214"/>
              <a:gd name="connsiteX2" fmla="*/ 3519022 w 3570057"/>
              <a:gd name="connsiteY2" fmla="*/ 2346979 h 5021214"/>
              <a:gd name="connsiteX3" fmla="*/ 3551209 w 3570057"/>
              <a:gd name="connsiteY3" fmla="*/ 2409112 h 5021214"/>
              <a:gd name="connsiteX4" fmla="*/ 3552901 w 3570057"/>
              <a:gd name="connsiteY4" fmla="*/ 2429223 h 5021214"/>
              <a:gd name="connsiteX5" fmla="*/ 3569020 w 3570057"/>
              <a:gd name="connsiteY5" fmla="*/ 2481256 h 5021214"/>
              <a:gd name="connsiteX6" fmla="*/ 3531168 w 3570057"/>
              <a:gd name="connsiteY6" fmla="*/ 2610703 h 5021214"/>
              <a:gd name="connsiteX7" fmla="*/ 1690121 w 3570057"/>
              <a:gd name="connsiteY7" fmla="*/ 4900549 h 5021214"/>
              <a:gd name="connsiteX8" fmla="*/ 1655278 w 3570057"/>
              <a:gd name="connsiteY8" fmla="*/ 4952229 h 5021214"/>
              <a:gd name="connsiteX9" fmla="*/ 1626678 w 3570057"/>
              <a:gd name="connsiteY9" fmla="*/ 4971512 h 5021214"/>
              <a:gd name="connsiteX10" fmla="*/ 1592243 w 3570057"/>
              <a:gd name="connsiteY10" fmla="*/ 5000188 h 5021214"/>
              <a:gd name="connsiteX11" fmla="*/ 1460400 w 3570057"/>
              <a:gd name="connsiteY11" fmla="*/ 5014512 h 5021214"/>
              <a:gd name="connsiteX12" fmla="*/ 1439800 w 3570057"/>
              <a:gd name="connsiteY12" fmla="*/ 5003840 h 5021214"/>
              <a:gd name="connsiteX13" fmla="*/ 246954 w 3570057"/>
              <a:gd name="connsiteY13" fmla="*/ 5003839 h 5021214"/>
              <a:gd name="connsiteX14" fmla="*/ 194216 w 3570057"/>
              <a:gd name="connsiteY14" fmla="*/ 5020176 h 5021214"/>
              <a:gd name="connsiteX15" fmla="*/ 64769 w 3570057"/>
              <a:gd name="connsiteY15" fmla="*/ 4982325 h 5021214"/>
              <a:gd name="connsiteX16" fmla="*/ 64769 w 3570057"/>
              <a:gd name="connsiteY16" fmla="*/ 4982325 h 5021214"/>
              <a:gd name="connsiteX17" fmla="*/ 0 w 3570057"/>
              <a:gd name="connsiteY17" fmla="*/ 4864027 h 5021214"/>
              <a:gd name="connsiteX18" fmla="*/ 2726 w 3570057"/>
              <a:gd name="connsiteY18" fmla="*/ 4831644 h 5021214"/>
              <a:gd name="connsiteX19" fmla="*/ 1915 w 3570057"/>
              <a:gd name="connsiteY19" fmla="*/ 4827627 h 5021214"/>
              <a:gd name="connsiteX20" fmla="*/ 3886 w 3570057"/>
              <a:gd name="connsiteY20" fmla="*/ 4817865 h 5021214"/>
              <a:gd name="connsiteX21" fmla="*/ 5666 w 3570057"/>
              <a:gd name="connsiteY21" fmla="*/ 4796713 h 5021214"/>
              <a:gd name="connsiteX22" fmla="*/ 9747 w 3570057"/>
              <a:gd name="connsiteY22" fmla="*/ 4788836 h 5021214"/>
              <a:gd name="connsiteX23" fmla="*/ 15763 w 3570057"/>
              <a:gd name="connsiteY23" fmla="*/ 4759037 h 5021214"/>
              <a:gd name="connsiteX24" fmla="*/ 79606 w 3570057"/>
              <a:gd name="connsiteY24" fmla="*/ 4681509 h 5021214"/>
              <a:gd name="connsiteX25" fmla="*/ 81100 w 3570057"/>
              <a:gd name="connsiteY25" fmla="*/ 4680790 h 5021214"/>
              <a:gd name="connsiteX26" fmla="*/ 1902721 w 3570057"/>
              <a:gd name="connsiteY26" fmla="*/ 2415107 h 5021214"/>
              <a:gd name="connsiteX27" fmla="*/ 2021019 w 3570057"/>
              <a:gd name="connsiteY27" fmla="*/ 2350339 h 5021214"/>
              <a:gd name="connsiteX28" fmla="*/ 2150466 w 3570057"/>
              <a:gd name="connsiteY28" fmla="*/ 2388191 h 5021214"/>
              <a:gd name="connsiteX29" fmla="*/ 2150465 w 3570057"/>
              <a:gd name="connsiteY29" fmla="*/ 2388191 h 5021214"/>
              <a:gd name="connsiteX30" fmla="*/ 2177381 w 3570057"/>
              <a:gd name="connsiteY30" fmla="*/ 2635935 h 5021214"/>
              <a:gd name="connsiteX31" fmla="*/ 556927 w 3570057"/>
              <a:gd name="connsiteY31" fmla="*/ 4651414 h 5021214"/>
              <a:gd name="connsiteX32" fmla="*/ 1438219 w 3570057"/>
              <a:gd name="connsiteY32" fmla="*/ 4651414 h 5021214"/>
              <a:gd name="connsiteX33" fmla="*/ 3178905 w 3570057"/>
              <a:gd name="connsiteY33" fmla="*/ 2486395 h 5021214"/>
              <a:gd name="connsiteX34" fmla="*/ 1466157 w 3570057"/>
              <a:gd name="connsiteY34" fmla="*/ 356125 h 5021214"/>
              <a:gd name="connsiteX35" fmla="*/ 561952 w 3570057"/>
              <a:gd name="connsiteY35" fmla="*/ 356125 h 5021214"/>
              <a:gd name="connsiteX36" fmla="*/ 1498533 w 3570057"/>
              <a:gd name="connsiteY36" fmla="*/ 1521018 h 5021214"/>
              <a:gd name="connsiteX37" fmla="*/ 1471617 w 3570057"/>
              <a:gd name="connsiteY37" fmla="*/ 1768763 h 5021214"/>
              <a:gd name="connsiteX38" fmla="*/ 1471617 w 3570057"/>
              <a:gd name="connsiteY38" fmla="*/ 1768763 h 5021214"/>
              <a:gd name="connsiteX39" fmla="*/ 1223872 w 3570057"/>
              <a:gd name="connsiteY39" fmla="*/ 1741847 h 5021214"/>
              <a:gd name="connsiteX40" fmla="*/ 89293 w 3570057"/>
              <a:gd name="connsiteY40" fmla="*/ 330687 h 5021214"/>
              <a:gd name="connsiteX41" fmla="*/ 79606 w 3570057"/>
              <a:gd name="connsiteY41" fmla="*/ 326030 h 5021214"/>
              <a:gd name="connsiteX42" fmla="*/ 15763 w 3570057"/>
              <a:gd name="connsiteY42" fmla="*/ 248502 h 5021214"/>
              <a:gd name="connsiteX43" fmla="*/ 1915 w 3570057"/>
              <a:gd name="connsiteY43" fmla="*/ 179912 h 5021214"/>
              <a:gd name="connsiteX44" fmla="*/ 15763 w 3570057"/>
              <a:gd name="connsiteY44" fmla="*/ 111322 h 5021214"/>
              <a:gd name="connsiteX45" fmla="*/ 178128 w 3570057"/>
              <a:gd name="connsiteY45" fmla="*/ 3699 h 5021214"/>
              <a:gd name="connsiteX46" fmla="*/ 1521865 w 3570057"/>
              <a:gd name="connsiteY46" fmla="*/ 3699 h 5021214"/>
              <a:gd name="connsiteX0" fmla="*/ 1565814 w 3570057"/>
              <a:gd name="connsiteY0" fmla="*/ 0 h 5021214"/>
              <a:gd name="connsiteX1" fmla="*/ 1684112 w 3570057"/>
              <a:gd name="connsiteY1" fmla="*/ 64768 h 5021214"/>
              <a:gd name="connsiteX2" fmla="*/ 3519022 w 3570057"/>
              <a:gd name="connsiteY2" fmla="*/ 2346979 h 5021214"/>
              <a:gd name="connsiteX3" fmla="*/ 3551209 w 3570057"/>
              <a:gd name="connsiteY3" fmla="*/ 2409112 h 5021214"/>
              <a:gd name="connsiteX4" fmla="*/ 3552901 w 3570057"/>
              <a:gd name="connsiteY4" fmla="*/ 2429223 h 5021214"/>
              <a:gd name="connsiteX5" fmla="*/ 3569020 w 3570057"/>
              <a:gd name="connsiteY5" fmla="*/ 2481256 h 5021214"/>
              <a:gd name="connsiteX6" fmla="*/ 3531168 w 3570057"/>
              <a:gd name="connsiteY6" fmla="*/ 2610703 h 5021214"/>
              <a:gd name="connsiteX7" fmla="*/ 1690121 w 3570057"/>
              <a:gd name="connsiteY7" fmla="*/ 4900549 h 5021214"/>
              <a:gd name="connsiteX8" fmla="*/ 1655278 w 3570057"/>
              <a:gd name="connsiteY8" fmla="*/ 4952229 h 5021214"/>
              <a:gd name="connsiteX9" fmla="*/ 1626678 w 3570057"/>
              <a:gd name="connsiteY9" fmla="*/ 4971512 h 5021214"/>
              <a:gd name="connsiteX10" fmla="*/ 1592243 w 3570057"/>
              <a:gd name="connsiteY10" fmla="*/ 5000188 h 5021214"/>
              <a:gd name="connsiteX11" fmla="*/ 1460400 w 3570057"/>
              <a:gd name="connsiteY11" fmla="*/ 5014512 h 5021214"/>
              <a:gd name="connsiteX12" fmla="*/ 1439800 w 3570057"/>
              <a:gd name="connsiteY12" fmla="*/ 5003840 h 5021214"/>
              <a:gd name="connsiteX13" fmla="*/ 194216 w 3570057"/>
              <a:gd name="connsiteY13" fmla="*/ 5020176 h 5021214"/>
              <a:gd name="connsiteX14" fmla="*/ 64769 w 3570057"/>
              <a:gd name="connsiteY14" fmla="*/ 4982325 h 5021214"/>
              <a:gd name="connsiteX15" fmla="*/ 64769 w 3570057"/>
              <a:gd name="connsiteY15" fmla="*/ 4982325 h 5021214"/>
              <a:gd name="connsiteX16" fmla="*/ 0 w 3570057"/>
              <a:gd name="connsiteY16" fmla="*/ 4864027 h 5021214"/>
              <a:gd name="connsiteX17" fmla="*/ 2726 w 3570057"/>
              <a:gd name="connsiteY17" fmla="*/ 4831644 h 5021214"/>
              <a:gd name="connsiteX18" fmla="*/ 1915 w 3570057"/>
              <a:gd name="connsiteY18" fmla="*/ 4827627 h 5021214"/>
              <a:gd name="connsiteX19" fmla="*/ 3886 w 3570057"/>
              <a:gd name="connsiteY19" fmla="*/ 4817865 h 5021214"/>
              <a:gd name="connsiteX20" fmla="*/ 5666 w 3570057"/>
              <a:gd name="connsiteY20" fmla="*/ 4796713 h 5021214"/>
              <a:gd name="connsiteX21" fmla="*/ 9747 w 3570057"/>
              <a:gd name="connsiteY21" fmla="*/ 4788836 h 5021214"/>
              <a:gd name="connsiteX22" fmla="*/ 15763 w 3570057"/>
              <a:gd name="connsiteY22" fmla="*/ 4759037 h 5021214"/>
              <a:gd name="connsiteX23" fmla="*/ 79606 w 3570057"/>
              <a:gd name="connsiteY23" fmla="*/ 4681509 h 5021214"/>
              <a:gd name="connsiteX24" fmla="*/ 81100 w 3570057"/>
              <a:gd name="connsiteY24" fmla="*/ 4680790 h 5021214"/>
              <a:gd name="connsiteX25" fmla="*/ 1902721 w 3570057"/>
              <a:gd name="connsiteY25" fmla="*/ 2415107 h 5021214"/>
              <a:gd name="connsiteX26" fmla="*/ 2021019 w 3570057"/>
              <a:gd name="connsiteY26" fmla="*/ 2350339 h 5021214"/>
              <a:gd name="connsiteX27" fmla="*/ 2150466 w 3570057"/>
              <a:gd name="connsiteY27" fmla="*/ 2388191 h 5021214"/>
              <a:gd name="connsiteX28" fmla="*/ 2150465 w 3570057"/>
              <a:gd name="connsiteY28" fmla="*/ 2388191 h 5021214"/>
              <a:gd name="connsiteX29" fmla="*/ 2177381 w 3570057"/>
              <a:gd name="connsiteY29" fmla="*/ 2635935 h 5021214"/>
              <a:gd name="connsiteX30" fmla="*/ 556927 w 3570057"/>
              <a:gd name="connsiteY30" fmla="*/ 4651414 h 5021214"/>
              <a:gd name="connsiteX31" fmla="*/ 1438219 w 3570057"/>
              <a:gd name="connsiteY31" fmla="*/ 4651414 h 5021214"/>
              <a:gd name="connsiteX32" fmla="*/ 3178905 w 3570057"/>
              <a:gd name="connsiteY32" fmla="*/ 2486395 h 5021214"/>
              <a:gd name="connsiteX33" fmla="*/ 1466157 w 3570057"/>
              <a:gd name="connsiteY33" fmla="*/ 356125 h 5021214"/>
              <a:gd name="connsiteX34" fmla="*/ 561952 w 3570057"/>
              <a:gd name="connsiteY34" fmla="*/ 356125 h 5021214"/>
              <a:gd name="connsiteX35" fmla="*/ 1498533 w 3570057"/>
              <a:gd name="connsiteY35" fmla="*/ 1521018 h 5021214"/>
              <a:gd name="connsiteX36" fmla="*/ 1471617 w 3570057"/>
              <a:gd name="connsiteY36" fmla="*/ 1768763 h 5021214"/>
              <a:gd name="connsiteX37" fmla="*/ 1471617 w 3570057"/>
              <a:gd name="connsiteY37" fmla="*/ 1768763 h 5021214"/>
              <a:gd name="connsiteX38" fmla="*/ 1223872 w 3570057"/>
              <a:gd name="connsiteY38" fmla="*/ 1741847 h 5021214"/>
              <a:gd name="connsiteX39" fmla="*/ 89293 w 3570057"/>
              <a:gd name="connsiteY39" fmla="*/ 330687 h 5021214"/>
              <a:gd name="connsiteX40" fmla="*/ 79606 w 3570057"/>
              <a:gd name="connsiteY40" fmla="*/ 326030 h 5021214"/>
              <a:gd name="connsiteX41" fmla="*/ 15763 w 3570057"/>
              <a:gd name="connsiteY41" fmla="*/ 248502 h 5021214"/>
              <a:gd name="connsiteX42" fmla="*/ 1915 w 3570057"/>
              <a:gd name="connsiteY42" fmla="*/ 179912 h 5021214"/>
              <a:gd name="connsiteX43" fmla="*/ 15763 w 3570057"/>
              <a:gd name="connsiteY43" fmla="*/ 111322 h 5021214"/>
              <a:gd name="connsiteX44" fmla="*/ 178128 w 3570057"/>
              <a:gd name="connsiteY44" fmla="*/ 3699 h 5021214"/>
              <a:gd name="connsiteX45" fmla="*/ 1521865 w 3570057"/>
              <a:gd name="connsiteY45" fmla="*/ 3699 h 5021214"/>
              <a:gd name="connsiteX46" fmla="*/ 1565814 w 3570057"/>
              <a:gd name="connsiteY46" fmla="*/ 0 h 5021214"/>
              <a:gd name="connsiteX0" fmla="*/ 1565814 w 3570057"/>
              <a:gd name="connsiteY0" fmla="*/ 0 h 5021214"/>
              <a:gd name="connsiteX1" fmla="*/ 1684112 w 3570057"/>
              <a:gd name="connsiteY1" fmla="*/ 64768 h 5021214"/>
              <a:gd name="connsiteX2" fmla="*/ 3519022 w 3570057"/>
              <a:gd name="connsiteY2" fmla="*/ 2346979 h 5021214"/>
              <a:gd name="connsiteX3" fmla="*/ 3551209 w 3570057"/>
              <a:gd name="connsiteY3" fmla="*/ 2409112 h 5021214"/>
              <a:gd name="connsiteX4" fmla="*/ 3552901 w 3570057"/>
              <a:gd name="connsiteY4" fmla="*/ 2429223 h 5021214"/>
              <a:gd name="connsiteX5" fmla="*/ 3569020 w 3570057"/>
              <a:gd name="connsiteY5" fmla="*/ 2481256 h 5021214"/>
              <a:gd name="connsiteX6" fmla="*/ 3531168 w 3570057"/>
              <a:gd name="connsiteY6" fmla="*/ 2610703 h 5021214"/>
              <a:gd name="connsiteX7" fmla="*/ 1690121 w 3570057"/>
              <a:gd name="connsiteY7" fmla="*/ 4900549 h 5021214"/>
              <a:gd name="connsiteX8" fmla="*/ 1655278 w 3570057"/>
              <a:gd name="connsiteY8" fmla="*/ 4952229 h 5021214"/>
              <a:gd name="connsiteX9" fmla="*/ 1626678 w 3570057"/>
              <a:gd name="connsiteY9" fmla="*/ 4971512 h 5021214"/>
              <a:gd name="connsiteX10" fmla="*/ 1592243 w 3570057"/>
              <a:gd name="connsiteY10" fmla="*/ 5000188 h 5021214"/>
              <a:gd name="connsiteX11" fmla="*/ 1460400 w 3570057"/>
              <a:gd name="connsiteY11" fmla="*/ 5014512 h 5021214"/>
              <a:gd name="connsiteX12" fmla="*/ 194216 w 3570057"/>
              <a:gd name="connsiteY12" fmla="*/ 5020176 h 5021214"/>
              <a:gd name="connsiteX13" fmla="*/ 64769 w 3570057"/>
              <a:gd name="connsiteY13" fmla="*/ 4982325 h 5021214"/>
              <a:gd name="connsiteX14" fmla="*/ 64769 w 3570057"/>
              <a:gd name="connsiteY14" fmla="*/ 4982325 h 5021214"/>
              <a:gd name="connsiteX15" fmla="*/ 0 w 3570057"/>
              <a:gd name="connsiteY15" fmla="*/ 4864027 h 5021214"/>
              <a:gd name="connsiteX16" fmla="*/ 2726 w 3570057"/>
              <a:gd name="connsiteY16" fmla="*/ 4831644 h 5021214"/>
              <a:gd name="connsiteX17" fmla="*/ 1915 w 3570057"/>
              <a:gd name="connsiteY17" fmla="*/ 4827627 h 5021214"/>
              <a:gd name="connsiteX18" fmla="*/ 3886 w 3570057"/>
              <a:gd name="connsiteY18" fmla="*/ 4817865 h 5021214"/>
              <a:gd name="connsiteX19" fmla="*/ 5666 w 3570057"/>
              <a:gd name="connsiteY19" fmla="*/ 4796713 h 5021214"/>
              <a:gd name="connsiteX20" fmla="*/ 9747 w 3570057"/>
              <a:gd name="connsiteY20" fmla="*/ 4788836 h 5021214"/>
              <a:gd name="connsiteX21" fmla="*/ 15763 w 3570057"/>
              <a:gd name="connsiteY21" fmla="*/ 4759037 h 5021214"/>
              <a:gd name="connsiteX22" fmla="*/ 79606 w 3570057"/>
              <a:gd name="connsiteY22" fmla="*/ 4681509 h 5021214"/>
              <a:gd name="connsiteX23" fmla="*/ 81100 w 3570057"/>
              <a:gd name="connsiteY23" fmla="*/ 4680790 h 5021214"/>
              <a:gd name="connsiteX24" fmla="*/ 1902721 w 3570057"/>
              <a:gd name="connsiteY24" fmla="*/ 2415107 h 5021214"/>
              <a:gd name="connsiteX25" fmla="*/ 2021019 w 3570057"/>
              <a:gd name="connsiteY25" fmla="*/ 2350339 h 5021214"/>
              <a:gd name="connsiteX26" fmla="*/ 2150466 w 3570057"/>
              <a:gd name="connsiteY26" fmla="*/ 2388191 h 5021214"/>
              <a:gd name="connsiteX27" fmla="*/ 2150465 w 3570057"/>
              <a:gd name="connsiteY27" fmla="*/ 2388191 h 5021214"/>
              <a:gd name="connsiteX28" fmla="*/ 2177381 w 3570057"/>
              <a:gd name="connsiteY28" fmla="*/ 2635935 h 5021214"/>
              <a:gd name="connsiteX29" fmla="*/ 556927 w 3570057"/>
              <a:gd name="connsiteY29" fmla="*/ 4651414 h 5021214"/>
              <a:gd name="connsiteX30" fmla="*/ 1438219 w 3570057"/>
              <a:gd name="connsiteY30" fmla="*/ 4651414 h 5021214"/>
              <a:gd name="connsiteX31" fmla="*/ 3178905 w 3570057"/>
              <a:gd name="connsiteY31" fmla="*/ 2486395 h 5021214"/>
              <a:gd name="connsiteX32" fmla="*/ 1466157 w 3570057"/>
              <a:gd name="connsiteY32" fmla="*/ 356125 h 5021214"/>
              <a:gd name="connsiteX33" fmla="*/ 561952 w 3570057"/>
              <a:gd name="connsiteY33" fmla="*/ 356125 h 5021214"/>
              <a:gd name="connsiteX34" fmla="*/ 1498533 w 3570057"/>
              <a:gd name="connsiteY34" fmla="*/ 1521018 h 5021214"/>
              <a:gd name="connsiteX35" fmla="*/ 1471617 w 3570057"/>
              <a:gd name="connsiteY35" fmla="*/ 1768763 h 5021214"/>
              <a:gd name="connsiteX36" fmla="*/ 1471617 w 3570057"/>
              <a:gd name="connsiteY36" fmla="*/ 1768763 h 5021214"/>
              <a:gd name="connsiteX37" fmla="*/ 1223872 w 3570057"/>
              <a:gd name="connsiteY37" fmla="*/ 1741847 h 5021214"/>
              <a:gd name="connsiteX38" fmla="*/ 89293 w 3570057"/>
              <a:gd name="connsiteY38" fmla="*/ 330687 h 5021214"/>
              <a:gd name="connsiteX39" fmla="*/ 79606 w 3570057"/>
              <a:gd name="connsiteY39" fmla="*/ 326030 h 5021214"/>
              <a:gd name="connsiteX40" fmla="*/ 15763 w 3570057"/>
              <a:gd name="connsiteY40" fmla="*/ 248502 h 5021214"/>
              <a:gd name="connsiteX41" fmla="*/ 1915 w 3570057"/>
              <a:gd name="connsiteY41" fmla="*/ 179912 h 5021214"/>
              <a:gd name="connsiteX42" fmla="*/ 15763 w 3570057"/>
              <a:gd name="connsiteY42" fmla="*/ 111322 h 5021214"/>
              <a:gd name="connsiteX43" fmla="*/ 178128 w 3570057"/>
              <a:gd name="connsiteY43" fmla="*/ 3699 h 5021214"/>
              <a:gd name="connsiteX44" fmla="*/ 1521865 w 3570057"/>
              <a:gd name="connsiteY44" fmla="*/ 3699 h 5021214"/>
              <a:gd name="connsiteX45" fmla="*/ 1565814 w 3570057"/>
              <a:gd name="connsiteY45" fmla="*/ 0 h 5021214"/>
              <a:gd name="connsiteX0" fmla="*/ 1565814 w 3570057"/>
              <a:gd name="connsiteY0" fmla="*/ 0 h 5021214"/>
              <a:gd name="connsiteX1" fmla="*/ 1684112 w 3570057"/>
              <a:gd name="connsiteY1" fmla="*/ 64768 h 5021214"/>
              <a:gd name="connsiteX2" fmla="*/ 3519022 w 3570057"/>
              <a:gd name="connsiteY2" fmla="*/ 2346979 h 5021214"/>
              <a:gd name="connsiteX3" fmla="*/ 3551209 w 3570057"/>
              <a:gd name="connsiteY3" fmla="*/ 2409112 h 5021214"/>
              <a:gd name="connsiteX4" fmla="*/ 3552901 w 3570057"/>
              <a:gd name="connsiteY4" fmla="*/ 2429223 h 5021214"/>
              <a:gd name="connsiteX5" fmla="*/ 3569020 w 3570057"/>
              <a:gd name="connsiteY5" fmla="*/ 2481256 h 5021214"/>
              <a:gd name="connsiteX6" fmla="*/ 3531168 w 3570057"/>
              <a:gd name="connsiteY6" fmla="*/ 2610703 h 5021214"/>
              <a:gd name="connsiteX7" fmla="*/ 1690121 w 3570057"/>
              <a:gd name="connsiteY7" fmla="*/ 4900549 h 5021214"/>
              <a:gd name="connsiteX8" fmla="*/ 1655278 w 3570057"/>
              <a:gd name="connsiteY8" fmla="*/ 4952229 h 5021214"/>
              <a:gd name="connsiteX9" fmla="*/ 1626678 w 3570057"/>
              <a:gd name="connsiteY9" fmla="*/ 4971512 h 5021214"/>
              <a:gd name="connsiteX10" fmla="*/ 1592243 w 3570057"/>
              <a:gd name="connsiteY10" fmla="*/ 5000188 h 5021214"/>
              <a:gd name="connsiteX11" fmla="*/ 1460400 w 3570057"/>
              <a:gd name="connsiteY11" fmla="*/ 5014512 h 5021214"/>
              <a:gd name="connsiteX12" fmla="*/ 194216 w 3570057"/>
              <a:gd name="connsiteY12" fmla="*/ 5020176 h 5021214"/>
              <a:gd name="connsiteX13" fmla="*/ 64769 w 3570057"/>
              <a:gd name="connsiteY13" fmla="*/ 4982325 h 5021214"/>
              <a:gd name="connsiteX14" fmla="*/ 64769 w 3570057"/>
              <a:gd name="connsiteY14" fmla="*/ 4982325 h 5021214"/>
              <a:gd name="connsiteX15" fmla="*/ 0 w 3570057"/>
              <a:gd name="connsiteY15" fmla="*/ 4864027 h 5021214"/>
              <a:gd name="connsiteX16" fmla="*/ 2726 w 3570057"/>
              <a:gd name="connsiteY16" fmla="*/ 4831644 h 5021214"/>
              <a:gd name="connsiteX17" fmla="*/ 1915 w 3570057"/>
              <a:gd name="connsiteY17" fmla="*/ 4827627 h 5021214"/>
              <a:gd name="connsiteX18" fmla="*/ 3886 w 3570057"/>
              <a:gd name="connsiteY18" fmla="*/ 4817865 h 5021214"/>
              <a:gd name="connsiteX19" fmla="*/ 5666 w 3570057"/>
              <a:gd name="connsiteY19" fmla="*/ 4796713 h 5021214"/>
              <a:gd name="connsiteX20" fmla="*/ 9747 w 3570057"/>
              <a:gd name="connsiteY20" fmla="*/ 4788836 h 5021214"/>
              <a:gd name="connsiteX21" fmla="*/ 15763 w 3570057"/>
              <a:gd name="connsiteY21" fmla="*/ 4759037 h 5021214"/>
              <a:gd name="connsiteX22" fmla="*/ 79606 w 3570057"/>
              <a:gd name="connsiteY22" fmla="*/ 4681509 h 5021214"/>
              <a:gd name="connsiteX23" fmla="*/ 1902721 w 3570057"/>
              <a:gd name="connsiteY23" fmla="*/ 2415107 h 5021214"/>
              <a:gd name="connsiteX24" fmla="*/ 2021019 w 3570057"/>
              <a:gd name="connsiteY24" fmla="*/ 2350339 h 5021214"/>
              <a:gd name="connsiteX25" fmla="*/ 2150466 w 3570057"/>
              <a:gd name="connsiteY25" fmla="*/ 2388191 h 5021214"/>
              <a:gd name="connsiteX26" fmla="*/ 2150465 w 3570057"/>
              <a:gd name="connsiteY26" fmla="*/ 2388191 h 5021214"/>
              <a:gd name="connsiteX27" fmla="*/ 2177381 w 3570057"/>
              <a:gd name="connsiteY27" fmla="*/ 2635935 h 5021214"/>
              <a:gd name="connsiteX28" fmla="*/ 556927 w 3570057"/>
              <a:gd name="connsiteY28" fmla="*/ 4651414 h 5021214"/>
              <a:gd name="connsiteX29" fmla="*/ 1438219 w 3570057"/>
              <a:gd name="connsiteY29" fmla="*/ 4651414 h 5021214"/>
              <a:gd name="connsiteX30" fmla="*/ 3178905 w 3570057"/>
              <a:gd name="connsiteY30" fmla="*/ 2486395 h 5021214"/>
              <a:gd name="connsiteX31" fmla="*/ 1466157 w 3570057"/>
              <a:gd name="connsiteY31" fmla="*/ 356125 h 5021214"/>
              <a:gd name="connsiteX32" fmla="*/ 561952 w 3570057"/>
              <a:gd name="connsiteY32" fmla="*/ 356125 h 5021214"/>
              <a:gd name="connsiteX33" fmla="*/ 1498533 w 3570057"/>
              <a:gd name="connsiteY33" fmla="*/ 1521018 h 5021214"/>
              <a:gd name="connsiteX34" fmla="*/ 1471617 w 3570057"/>
              <a:gd name="connsiteY34" fmla="*/ 1768763 h 5021214"/>
              <a:gd name="connsiteX35" fmla="*/ 1471617 w 3570057"/>
              <a:gd name="connsiteY35" fmla="*/ 1768763 h 5021214"/>
              <a:gd name="connsiteX36" fmla="*/ 1223872 w 3570057"/>
              <a:gd name="connsiteY36" fmla="*/ 1741847 h 5021214"/>
              <a:gd name="connsiteX37" fmla="*/ 89293 w 3570057"/>
              <a:gd name="connsiteY37" fmla="*/ 330687 h 5021214"/>
              <a:gd name="connsiteX38" fmla="*/ 79606 w 3570057"/>
              <a:gd name="connsiteY38" fmla="*/ 326030 h 5021214"/>
              <a:gd name="connsiteX39" fmla="*/ 15763 w 3570057"/>
              <a:gd name="connsiteY39" fmla="*/ 248502 h 5021214"/>
              <a:gd name="connsiteX40" fmla="*/ 1915 w 3570057"/>
              <a:gd name="connsiteY40" fmla="*/ 179912 h 5021214"/>
              <a:gd name="connsiteX41" fmla="*/ 15763 w 3570057"/>
              <a:gd name="connsiteY41" fmla="*/ 111322 h 5021214"/>
              <a:gd name="connsiteX42" fmla="*/ 178128 w 3570057"/>
              <a:gd name="connsiteY42" fmla="*/ 3699 h 5021214"/>
              <a:gd name="connsiteX43" fmla="*/ 1521865 w 3570057"/>
              <a:gd name="connsiteY43" fmla="*/ 3699 h 5021214"/>
              <a:gd name="connsiteX44" fmla="*/ 1565814 w 3570057"/>
              <a:gd name="connsiteY44" fmla="*/ 0 h 5021214"/>
              <a:gd name="connsiteX0" fmla="*/ 1565814 w 3570057"/>
              <a:gd name="connsiteY0" fmla="*/ 0 h 5021213"/>
              <a:gd name="connsiteX1" fmla="*/ 1684112 w 3570057"/>
              <a:gd name="connsiteY1" fmla="*/ 64768 h 5021213"/>
              <a:gd name="connsiteX2" fmla="*/ 3519022 w 3570057"/>
              <a:gd name="connsiteY2" fmla="*/ 2346979 h 5021213"/>
              <a:gd name="connsiteX3" fmla="*/ 3551209 w 3570057"/>
              <a:gd name="connsiteY3" fmla="*/ 2409112 h 5021213"/>
              <a:gd name="connsiteX4" fmla="*/ 3552901 w 3570057"/>
              <a:gd name="connsiteY4" fmla="*/ 2429223 h 5021213"/>
              <a:gd name="connsiteX5" fmla="*/ 3569020 w 3570057"/>
              <a:gd name="connsiteY5" fmla="*/ 2481256 h 5021213"/>
              <a:gd name="connsiteX6" fmla="*/ 3531168 w 3570057"/>
              <a:gd name="connsiteY6" fmla="*/ 2610703 h 5021213"/>
              <a:gd name="connsiteX7" fmla="*/ 1690121 w 3570057"/>
              <a:gd name="connsiteY7" fmla="*/ 4900549 h 5021213"/>
              <a:gd name="connsiteX8" fmla="*/ 1655278 w 3570057"/>
              <a:gd name="connsiteY8" fmla="*/ 4952229 h 5021213"/>
              <a:gd name="connsiteX9" fmla="*/ 1626678 w 3570057"/>
              <a:gd name="connsiteY9" fmla="*/ 4971512 h 5021213"/>
              <a:gd name="connsiteX10" fmla="*/ 1592243 w 3570057"/>
              <a:gd name="connsiteY10" fmla="*/ 5000188 h 5021213"/>
              <a:gd name="connsiteX11" fmla="*/ 194216 w 3570057"/>
              <a:gd name="connsiteY11" fmla="*/ 5020176 h 5021213"/>
              <a:gd name="connsiteX12" fmla="*/ 64769 w 3570057"/>
              <a:gd name="connsiteY12" fmla="*/ 4982325 h 5021213"/>
              <a:gd name="connsiteX13" fmla="*/ 64769 w 3570057"/>
              <a:gd name="connsiteY13" fmla="*/ 4982325 h 5021213"/>
              <a:gd name="connsiteX14" fmla="*/ 0 w 3570057"/>
              <a:gd name="connsiteY14" fmla="*/ 4864027 h 5021213"/>
              <a:gd name="connsiteX15" fmla="*/ 2726 w 3570057"/>
              <a:gd name="connsiteY15" fmla="*/ 4831644 h 5021213"/>
              <a:gd name="connsiteX16" fmla="*/ 1915 w 3570057"/>
              <a:gd name="connsiteY16" fmla="*/ 4827627 h 5021213"/>
              <a:gd name="connsiteX17" fmla="*/ 3886 w 3570057"/>
              <a:gd name="connsiteY17" fmla="*/ 4817865 h 5021213"/>
              <a:gd name="connsiteX18" fmla="*/ 5666 w 3570057"/>
              <a:gd name="connsiteY18" fmla="*/ 4796713 h 5021213"/>
              <a:gd name="connsiteX19" fmla="*/ 9747 w 3570057"/>
              <a:gd name="connsiteY19" fmla="*/ 4788836 h 5021213"/>
              <a:gd name="connsiteX20" fmla="*/ 15763 w 3570057"/>
              <a:gd name="connsiteY20" fmla="*/ 4759037 h 5021213"/>
              <a:gd name="connsiteX21" fmla="*/ 79606 w 3570057"/>
              <a:gd name="connsiteY21" fmla="*/ 4681509 h 5021213"/>
              <a:gd name="connsiteX22" fmla="*/ 1902721 w 3570057"/>
              <a:gd name="connsiteY22" fmla="*/ 2415107 h 5021213"/>
              <a:gd name="connsiteX23" fmla="*/ 2021019 w 3570057"/>
              <a:gd name="connsiteY23" fmla="*/ 2350339 h 5021213"/>
              <a:gd name="connsiteX24" fmla="*/ 2150466 w 3570057"/>
              <a:gd name="connsiteY24" fmla="*/ 2388191 h 5021213"/>
              <a:gd name="connsiteX25" fmla="*/ 2150465 w 3570057"/>
              <a:gd name="connsiteY25" fmla="*/ 2388191 h 5021213"/>
              <a:gd name="connsiteX26" fmla="*/ 2177381 w 3570057"/>
              <a:gd name="connsiteY26" fmla="*/ 2635935 h 5021213"/>
              <a:gd name="connsiteX27" fmla="*/ 556927 w 3570057"/>
              <a:gd name="connsiteY27" fmla="*/ 4651414 h 5021213"/>
              <a:gd name="connsiteX28" fmla="*/ 1438219 w 3570057"/>
              <a:gd name="connsiteY28" fmla="*/ 4651414 h 5021213"/>
              <a:gd name="connsiteX29" fmla="*/ 3178905 w 3570057"/>
              <a:gd name="connsiteY29" fmla="*/ 2486395 h 5021213"/>
              <a:gd name="connsiteX30" fmla="*/ 1466157 w 3570057"/>
              <a:gd name="connsiteY30" fmla="*/ 356125 h 5021213"/>
              <a:gd name="connsiteX31" fmla="*/ 561952 w 3570057"/>
              <a:gd name="connsiteY31" fmla="*/ 356125 h 5021213"/>
              <a:gd name="connsiteX32" fmla="*/ 1498533 w 3570057"/>
              <a:gd name="connsiteY32" fmla="*/ 1521018 h 5021213"/>
              <a:gd name="connsiteX33" fmla="*/ 1471617 w 3570057"/>
              <a:gd name="connsiteY33" fmla="*/ 1768763 h 5021213"/>
              <a:gd name="connsiteX34" fmla="*/ 1471617 w 3570057"/>
              <a:gd name="connsiteY34" fmla="*/ 1768763 h 5021213"/>
              <a:gd name="connsiteX35" fmla="*/ 1223872 w 3570057"/>
              <a:gd name="connsiteY35" fmla="*/ 1741847 h 5021213"/>
              <a:gd name="connsiteX36" fmla="*/ 89293 w 3570057"/>
              <a:gd name="connsiteY36" fmla="*/ 330687 h 5021213"/>
              <a:gd name="connsiteX37" fmla="*/ 79606 w 3570057"/>
              <a:gd name="connsiteY37" fmla="*/ 326030 h 5021213"/>
              <a:gd name="connsiteX38" fmla="*/ 15763 w 3570057"/>
              <a:gd name="connsiteY38" fmla="*/ 248502 h 5021213"/>
              <a:gd name="connsiteX39" fmla="*/ 1915 w 3570057"/>
              <a:gd name="connsiteY39" fmla="*/ 179912 h 5021213"/>
              <a:gd name="connsiteX40" fmla="*/ 15763 w 3570057"/>
              <a:gd name="connsiteY40" fmla="*/ 111322 h 5021213"/>
              <a:gd name="connsiteX41" fmla="*/ 178128 w 3570057"/>
              <a:gd name="connsiteY41" fmla="*/ 3699 h 5021213"/>
              <a:gd name="connsiteX42" fmla="*/ 1521865 w 3570057"/>
              <a:gd name="connsiteY42" fmla="*/ 3699 h 5021213"/>
              <a:gd name="connsiteX43" fmla="*/ 1565814 w 3570057"/>
              <a:gd name="connsiteY43" fmla="*/ 0 h 5021213"/>
              <a:gd name="connsiteX0" fmla="*/ 1565814 w 3570057"/>
              <a:gd name="connsiteY0" fmla="*/ 0 h 5021213"/>
              <a:gd name="connsiteX1" fmla="*/ 1684112 w 3570057"/>
              <a:gd name="connsiteY1" fmla="*/ 64768 h 5021213"/>
              <a:gd name="connsiteX2" fmla="*/ 3519022 w 3570057"/>
              <a:gd name="connsiteY2" fmla="*/ 2346979 h 5021213"/>
              <a:gd name="connsiteX3" fmla="*/ 3551209 w 3570057"/>
              <a:gd name="connsiteY3" fmla="*/ 2409112 h 5021213"/>
              <a:gd name="connsiteX4" fmla="*/ 3552901 w 3570057"/>
              <a:gd name="connsiteY4" fmla="*/ 2429223 h 5021213"/>
              <a:gd name="connsiteX5" fmla="*/ 3569020 w 3570057"/>
              <a:gd name="connsiteY5" fmla="*/ 2481256 h 5021213"/>
              <a:gd name="connsiteX6" fmla="*/ 3531168 w 3570057"/>
              <a:gd name="connsiteY6" fmla="*/ 2610703 h 5021213"/>
              <a:gd name="connsiteX7" fmla="*/ 1690121 w 3570057"/>
              <a:gd name="connsiteY7" fmla="*/ 4900549 h 5021213"/>
              <a:gd name="connsiteX8" fmla="*/ 1655278 w 3570057"/>
              <a:gd name="connsiteY8" fmla="*/ 4952229 h 5021213"/>
              <a:gd name="connsiteX9" fmla="*/ 1626678 w 3570057"/>
              <a:gd name="connsiteY9" fmla="*/ 4971512 h 5021213"/>
              <a:gd name="connsiteX10" fmla="*/ 1592243 w 3570057"/>
              <a:gd name="connsiteY10" fmla="*/ 5000188 h 5021213"/>
              <a:gd name="connsiteX11" fmla="*/ 194216 w 3570057"/>
              <a:gd name="connsiteY11" fmla="*/ 5020176 h 5021213"/>
              <a:gd name="connsiteX12" fmla="*/ 64769 w 3570057"/>
              <a:gd name="connsiteY12" fmla="*/ 4982325 h 5021213"/>
              <a:gd name="connsiteX13" fmla="*/ 64769 w 3570057"/>
              <a:gd name="connsiteY13" fmla="*/ 4982325 h 5021213"/>
              <a:gd name="connsiteX14" fmla="*/ 0 w 3570057"/>
              <a:gd name="connsiteY14" fmla="*/ 4864027 h 5021213"/>
              <a:gd name="connsiteX15" fmla="*/ 2726 w 3570057"/>
              <a:gd name="connsiteY15" fmla="*/ 4831644 h 5021213"/>
              <a:gd name="connsiteX16" fmla="*/ 1915 w 3570057"/>
              <a:gd name="connsiteY16" fmla="*/ 4827627 h 5021213"/>
              <a:gd name="connsiteX17" fmla="*/ 3886 w 3570057"/>
              <a:gd name="connsiteY17" fmla="*/ 4817865 h 5021213"/>
              <a:gd name="connsiteX18" fmla="*/ 5666 w 3570057"/>
              <a:gd name="connsiteY18" fmla="*/ 4796713 h 5021213"/>
              <a:gd name="connsiteX19" fmla="*/ 9747 w 3570057"/>
              <a:gd name="connsiteY19" fmla="*/ 4788836 h 5021213"/>
              <a:gd name="connsiteX20" fmla="*/ 15763 w 3570057"/>
              <a:gd name="connsiteY20" fmla="*/ 4759037 h 5021213"/>
              <a:gd name="connsiteX21" fmla="*/ 79606 w 3570057"/>
              <a:gd name="connsiteY21" fmla="*/ 4681509 h 5021213"/>
              <a:gd name="connsiteX22" fmla="*/ 1902721 w 3570057"/>
              <a:gd name="connsiteY22" fmla="*/ 2415107 h 5021213"/>
              <a:gd name="connsiteX23" fmla="*/ 2021019 w 3570057"/>
              <a:gd name="connsiteY23" fmla="*/ 2350339 h 5021213"/>
              <a:gd name="connsiteX24" fmla="*/ 2150466 w 3570057"/>
              <a:gd name="connsiteY24" fmla="*/ 2388191 h 5021213"/>
              <a:gd name="connsiteX25" fmla="*/ 2150465 w 3570057"/>
              <a:gd name="connsiteY25" fmla="*/ 2388191 h 5021213"/>
              <a:gd name="connsiteX26" fmla="*/ 2177381 w 3570057"/>
              <a:gd name="connsiteY26" fmla="*/ 2635935 h 5021213"/>
              <a:gd name="connsiteX27" fmla="*/ 556927 w 3570057"/>
              <a:gd name="connsiteY27" fmla="*/ 4651414 h 5021213"/>
              <a:gd name="connsiteX28" fmla="*/ 1438219 w 3570057"/>
              <a:gd name="connsiteY28" fmla="*/ 4651414 h 5021213"/>
              <a:gd name="connsiteX29" fmla="*/ 3178905 w 3570057"/>
              <a:gd name="connsiteY29" fmla="*/ 2486395 h 5021213"/>
              <a:gd name="connsiteX30" fmla="*/ 1466157 w 3570057"/>
              <a:gd name="connsiteY30" fmla="*/ 356125 h 5021213"/>
              <a:gd name="connsiteX31" fmla="*/ 561952 w 3570057"/>
              <a:gd name="connsiteY31" fmla="*/ 356125 h 5021213"/>
              <a:gd name="connsiteX32" fmla="*/ 1498533 w 3570057"/>
              <a:gd name="connsiteY32" fmla="*/ 1521018 h 5021213"/>
              <a:gd name="connsiteX33" fmla="*/ 1471617 w 3570057"/>
              <a:gd name="connsiteY33" fmla="*/ 1768763 h 5021213"/>
              <a:gd name="connsiteX34" fmla="*/ 1471617 w 3570057"/>
              <a:gd name="connsiteY34" fmla="*/ 1768763 h 5021213"/>
              <a:gd name="connsiteX35" fmla="*/ 1223872 w 3570057"/>
              <a:gd name="connsiteY35" fmla="*/ 1741847 h 5021213"/>
              <a:gd name="connsiteX36" fmla="*/ 89293 w 3570057"/>
              <a:gd name="connsiteY36" fmla="*/ 330687 h 5021213"/>
              <a:gd name="connsiteX37" fmla="*/ 15763 w 3570057"/>
              <a:gd name="connsiteY37" fmla="*/ 248502 h 5021213"/>
              <a:gd name="connsiteX38" fmla="*/ 1915 w 3570057"/>
              <a:gd name="connsiteY38" fmla="*/ 179912 h 5021213"/>
              <a:gd name="connsiteX39" fmla="*/ 15763 w 3570057"/>
              <a:gd name="connsiteY39" fmla="*/ 111322 h 5021213"/>
              <a:gd name="connsiteX40" fmla="*/ 178128 w 3570057"/>
              <a:gd name="connsiteY40" fmla="*/ 3699 h 5021213"/>
              <a:gd name="connsiteX41" fmla="*/ 1521865 w 3570057"/>
              <a:gd name="connsiteY41" fmla="*/ 3699 h 5021213"/>
              <a:gd name="connsiteX42" fmla="*/ 1565814 w 3570057"/>
              <a:gd name="connsiteY42" fmla="*/ 0 h 5021213"/>
              <a:gd name="connsiteX0" fmla="*/ 1565814 w 3570057"/>
              <a:gd name="connsiteY0" fmla="*/ 0 h 5021213"/>
              <a:gd name="connsiteX1" fmla="*/ 1684112 w 3570057"/>
              <a:gd name="connsiteY1" fmla="*/ 64768 h 5021213"/>
              <a:gd name="connsiteX2" fmla="*/ 3519022 w 3570057"/>
              <a:gd name="connsiteY2" fmla="*/ 2346979 h 5021213"/>
              <a:gd name="connsiteX3" fmla="*/ 3551209 w 3570057"/>
              <a:gd name="connsiteY3" fmla="*/ 2409112 h 5021213"/>
              <a:gd name="connsiteX4" fmla="*/ 3552901 w 3570057"/>
              <a:gd name="connsiteY4" fmla="*/ 2429223 h 5021213"/>
              <a:gd name="connsiteX5" fmla="*/ 3569020 w 3570057"/>
              <a:gd name="connsiteY5" fmla="*/ 2481256 h 5021213"/>
              <a:gd name="connsiteX6" fmla="*/ 3531168 w 3570057"/>
              <a:gd name="connsiteY6" fmla="*/ 2610703 h 5021213"/>
              <a:gd name="connsiteX7" fmla="*/ 1690121 w 3570057"/>
              <a:gd name="connsiteY7" fmla="*/ 4900549 h 5021213"/>
              <a:gd name="connsiteX8" fmla="*/ 1655278 w 3570057"/>
              <a:gd name="connsiteY8" fmla="*/ 4952229 h 5021213"/>
              <a:gd name="connsiteX9" fmla="*/ 1626678 w 3570057"/>
              <a:gd name="connsiteY9" fmla="*/ 4971512 h 5021213"/>
              <a:gd name="connsiteX10" fmla="*/ 1592243 w 3570057"/>
              <a:gd name="connsiteY10" fmla="*/ 5000188 h 5021213"/>
              <a:gd name="connsiteX11" fmla="*/ 194216 w 3570057"/>
              <a:gd name="connsiteY11" fmla="*/ 5020176 h 5021213"/>
              <a:gd name="connsiteX12" fmla="*/ 64769 w 3570057"/>
              <a:gd name="connsiteY12" fmla="*/ 4982325 h 5021213"/>
              <a:gd name="connsiteX13" fmla="*/ 64769 w 3570057"/>
              <a:gd name="connsiteY13" fmla="*/ 4982325 h 5021213"/>
              <a:gd name="connsiteX14" fmla="*/ 0 w 3570057"/>
              <a:gd name="connsiteY14" fmla="*/ 4864027 h 5021213"/>
              <a:gd name="connsiteX15" fmla="*/ 2726 w 3570057"/>
              <a:gd name="connsiteY15" fmla="*/ 4831644 h 5021213"/>
              <a:gd name="connsiteX16" fmla="*/ 1915 w 3570057"/>
              <a:gd name="connsiteY16" fmla="*/ 4827627 h 5021213"/>
              <a:gd name="connsiteX17" fmla="*/ 3886 w 3570057"/>
              <a:gd name="connsiteY17" fmla="*/ 4817865 h 5021213"/>
              <a:gd name="connsiteX18" fmla="*/ 5666 w 3570057"/>
              <a:gd name="connsiteY18" fmla="*/ 4796713 h 5021213"/>
              <a:gd name="connsiteX19" fmla="*/ 9747 w 3570057"/>
              <a:gd name="connsiteY19" fmla="*/ 4788836 h 5021213"/>
              <a:gd name="connsiteX20" fmla="*/ 15763 w 3570057"/>
              <a:gd name="connsiteY20" fmla="*/ 4759037 h 5021213"/>
              <a:gd name="connsiteX21" fmla="*/ 79606 w 3570057"/>
              <a:gd name="connsiteY21" fmla="*/ 4681509 h 5021213"/>
              <a:gd name="connsiteX22" fmla="*/ 1902721 w 3570057"/>
              <a:gd name="connsiteY22" fmla="*/ 2415107 h 5021213"/>
              <a:gd name="connsiteX23" fmla="*/ 2021019 w 3570057"/>
              <a:gd name="connsiteY23" fmla="*/ 2350339 h 5021213"/>
              <a:gd name="connsiteX24" fmla="*/ 2150466 w 3570057"/>
              <a:gd name="connsiteY24" fmla="*/ 2388191 h 5021213"/>
              <a:gd name="connsiteX25" fmla="*/ 2150465 w 3570057"/>
              <a:gd name="connsiteY25" fmla="*/ 2388191 h 5021213"/>
              <a:gd name="connsiteX26" fmla="*/ 2177381 w 3570057"/>
              <a:gd name="connsiteY26" fmla="*/ 2635935 h 5021213"/>
              <a:gd name="connsiteX27" fmla="*/ 556927 w 3570057"/>
              <a:gd name="connsiteY27" fmla="*/ 4651414 h 5021213"/>
              <a:gd name="connsiteX28" fmla="*/ 1438219 w 3570057"/>
              <a:gd name="connsiteY28" fmla="*/ 4651414 h 5021213"/>
              <a:gd name="connsiteX29" fmla="*/ 3178905 w 3570057"/>
              <a:gd name="connsiteY29" fmla="*/ 2486395 h 5021213"/>
              <a:gd name="connsiteX30" fmla="*/ 1466157 w 3570057"/>
              <a:gd name="connsiteY30" fmla="*/ 356125 h 5021213"/>
              <a:gd name="connsiteX31" fmla="*/ 561952 w 3570057"/>
              <a:gd name="connsiteY31" fmla="*/ 356125 h 5021213"/>
              <a:gd name="connsiteX32" fmla="*/ 1498533 w 3570057"/>
              <a:gd name="connsiteY32" fmla="*/ 1521018 h 5021213"/>
              <a:gd name="connsiteX33" fmla="*/ 1471617 w 3570057"/>
              <a:gd name="connsiteY33" fmla="*/ 1768763 h 5021213"/>
              <a:gd name="connsiteX34" fmla="*/ 1471617 w 3570057"/>
              <a:gd name="connsiteY34" fmla="*/ 1768763 h 5021213"/>
              <a:gd name="connsiteX35" fmla="*/ 1223872 w 3570057"/>
              <a:gd name="connsiteY35" fmla="*/ 1741847 h 5021213"/>
              <a:gd name="connsiteX36" fmla="*/ 15763 w 3570057"/>
              <a:gd name="connsiteY36" fmla="*/ 248502 h 5021213"/>
              <a:gd name="connsiteX37" fmla="*/ 1915 w 3570057"/>
              <a:gd name="connsiteY37" fmla="*/ 179912 h 5021213"/>
              <a:gd name="connsiteX38" fmla="*/ 15763 w 3570057"/>
              <a:gd name="connsiteY38" fmla="*/ 111322 h 5021213"/>
              <a:gd name="connsiteX39" fmla="*/ 178128 w 3570057"/>
              <a:gd name="connsiteY39" fmla="*/ 3699 h 5021213"/>
              <a:gd name="connsiteX40" fmla="*/ 1521865 w 3570057"/>
              <a:gd name="connsiteY40" fmla="*/ 3699 h 5021213"/>
              <a:gd name="connsiteX41" fmla="*/ 1565814 w 3570057"/>
              <a:gd name="connsiteY41" fmla="*/ 0 h 50212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Lst>
            <a:rect l="l" t="t" r="r" b="b"/>
            <a:pathLst>
              <a:path w="3570057" h="5021213">
                <a:moveTo>
                  <a:pt x="1565814" y="0"/>
                </a:moveTo>
                <a:cubicBezTo>
                  <a:pt x="1610647" y="4871"/>
                  <a:pt x="1653622" y="26845"/>
                  <a:pt x="1684112" y="64768"/>
                </a:cubicBezTo>
                <a:lnTo>
                  <a:pt x="3519022" y="2346979"/>
                </a:lnTo>
                <a:cubicBezTo>
                  <a:pt x="3534267" y="2365941"/>
                  <a:pt x="3544948" y="2387094"/>
                  <a:pt x="3551209" y="2409112"/>
                </a:cubicBezTo>
                <a:lnTo>
                  <a:pt x="3552901" y="2429223"/>
                </a:lnTo>
                <a:lnTo>
                  <a:pt x="3569020" y="2481256"/>
                </a:lnTo>
                <a:cubicBezTo>
                  <a:pt x="3573891" y="2526089"/>
                  <a:pt x="3561658" y="2572780"/>
                  <a:pt x="3531168" y="2610703"/>
                </a:cubicBezTo>
                <a:lnTo>
                  <a:pt x="1690121" y="4900549"/>
                </a:lnTo>
                <a:lnTo>
                  <a:pt x="1655278" y="4952229"/>
                </a:lnTo>
                <a:lnTo>
                  <a:pt x="1626678" y="4971512"/>
                </a:lnTo>
                <a:lnTo>
                  <a:pt x="1592243" y="5000188"/>
                </a:lnTo>
                <a:cubicBezTo>
                  <a:pt x="1353499" y="5008299"/>
                  <a:pt x="448795" y="5023153"/>
                  <a:pt x="194216" y="5020176"/>
                </a:cubicBezTo>
                <a:cubicBezTo>
                  <a:pt x="149383" y="5025047"/>
                  <a:pt x="102692" y="5012815"/>
                  <a:pt x="64769" y="4982325"/>
                </a:cubicBezTo>
                <a:lnTo>
                  <a:pt x="64769" y="4982325"/>
                </a:lnTo>
                <a:cubicBezTo>
                  <a:pt x="26846" y="4951835"/>
                  <a:pt x="4872" y="4908861"/>
                  <a:pt x="0" y="4864027"/>
                </a:cubicBezTo>
                <a:lnTo>
                  <a:pt x="2726" y="4831644"/>
                </a:lnTo>
                <a:lnTo>
                  <a:pt x="1915" y="4827627"/>
                </a:lnTo>
                <a:lnTo>
                  <a:pt x="3886" y="4817865"/>
                </a:lnTo>
                <a:lnTo>
                  <a:pt x="5666" y="4796713"/>
                </a:lnTo>
                <a:lnTo>
                  <a:pt x="9747" y="4788836"/>
                </a:lnTo>
                <a:lnTo>
                  <a:pt x="15763" y="4759037"/>
                </a:lnTo>
                <a:cubicBezTo>
                  <a:pt x="29138" y="4727415"/>
                  <a:pt x="51482" y="4700509"/>
                  <a:pt x="79606" y="4681509"/>
                </a:cubicBezTo>
                <a:lnTo>
                  <a:pt x="1902721" y="2415107"/>
                </a:lnTo>
                <a:cubicBezTo>
                  <a:pt x="1933211" y="2377184"/>
                  <a:pt x="1976186" y="2355210"/>
                  <a:pt x="2021019" y="2350339"/>
                </a:cubicBezTo>
                <a:cubicBezTo>
                  <a:pt x="2065852" y="2345469"/>
                  <a:pt x="2112543" y="2357701"/>
                  <a:pt x="2150466" y="2388191"/>
                </a:cubicBezTo>
                <a:lnTo>
                  <a:pt x="2150465" y="2388191"/>
                </a:lnTo>
                <a:cubicBezTo>
                  <a:pt x="2226311" y="2449171"/>
                  <a:pt x="2238362" y="2560090"/>
                  <a:pt x="2177381" y="2635935"/>
                </a:cubicBezTo>
                <a:lnTo>
                  <a:pt x="556927" y="4651414"/>
                </a:lnTo>
                <a:lnTo>
                  <a:pt x="1438219" y="4651414"/>
                </a:lnTo>
                <a:lnTo>
                  <a:pt x="3178905" y="2486395"/>
                </a:lnTo>
                <a:lnTo>
                  <a:pt x="1466157" y="356125"/>
                </a:lnTo>
                <a:lnTo>
                  <a:pt x="561952" y="356125"/>
                </a:lnTo>
                <a:lnTo>
                  <a:pt x="1498533" y="1521018"/>
                </a:lnTo>
                <a:cubicBezTo>
                  <a:pt x="1559514" y="1596864"/>
                  <a:pt x="1547463" y="1707783"/>
                  <a:pt x="1471617" y="1768763"/>
                </a:cubicBezTo>
                <a:lnTo>
                  <a:pt x="1471617" y="1768763"/>
                </a:lnTo>
                <a:cubicBezTo>
                  <a:pt x="1395771" y="1829743"/>
                  <a:pt x="1284852" y="1817692"/>
                  <a:pt x="1223872" y="1741847"/>
                </a:cubicBezTo>
                <a:lnTo>
                  <a:pt x="15763" y="248502"/>
                </a:lnTo>
                <a:lnTo>
                  <a:pt x="1915" y="179912"/>
                </a:lnTo>
                <a:lnTo>
                  <a:pt x="15763" y="111322"/>
                </a:lnTo>
                <a:cubicBezTo>
                  <a:pt x="42513" y="48077"/>
                  <a:pt x="105138" y="3699"/>
                  <a:pt x="178128" y="3699"/>
                </a:cubicBezTo>
                <a:lnTo>
                  <a:pt x="1521865" y="3699"/>
                </a:lnTo>
                <a:lnTo>
                  <a:pt x="1565814" y="0"/>
                </a:lnTo>
                <a:close/>
              </a:path>
            </a:pathLst>
          </a:cu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a:endParaRPr lang="ru-RU">
              <a:solidFill>
                <a:srgbClr val="00B050"/>
              </a:solidFill>
            </a:endParaRPr>
          </a:p>
        </xdr:txBody>
      </xdr:sp>
    </xdr:grpSp>
    <xdr:clientData/>
  </xdr:twoCellAnchor>
  <xdr:twoCellAnchor>
    <xdr:from>
      <xdr:col>16</xdr:col>
      <xdr:colOff>575098</xdr:colOff>
      <xdr:row>80</xdr:row>
      <xdr:rowOff>131465</xdr:rowOff>
    </xdr:from>
    <xdr:to>
      <xdr:col>19</xdr:col>
      <xdr:colOff>135262</xdr:colOff>
      <xdr:row>110</xdr:row>
      <xdr:rowOff>105299</xdr:rowOff>
    </xdr:to>
    <xdr:sp macro="" textlink="">
      <xdr:nvSpPr>
        <xdr:cNvPr id="551" name="Скругленный прямоугольник 30">
          <a:extLst>
            <a:ext uri="{FF2B5EF4-FFF2-40B4-BE49-F238E27FC236}">
              <a16:creationId xmlns:a16="http://schemas.microsoft.com/office/drawing/2014/main" id="{35A60A7F-4E30-F46E-E2E8-05CBD1FA808C}"/>
            </a:ext>
          </a:extLst>
        </xdr:cNvPr>
        <xdr:cNvSpPr/>
      </xdr:nvSpPr>
      <xdr:spPr>
        <a:xfrm>
          <a:off x="10256980" y="14474994"/>
          <a:ext cx="1375517" cy="5352658"/>
        </a:xfrm>
        <a:prstGeom prst="roundRect">
          <a:avLst>
            <a:gd name="adj" fmla="val 13354"/>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t"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b="1"/>
            <a:t>Контроль и формирование требований ИБ к ПО</a:t>
          </a:r>
          <a:endParaRPr lang="en-US" sz="1050" b="1"/>
        </a:p>
      </xdr:txBody>
    </xdr:sp>
    <xdr:clientData/>
  </xdr:twoCellAnchor>
  <xdr:twoCellAnchor>
    <xdr:from>
      <xdr:col>0</xdr:col>
      <xdr:colOff>3580</xdr:colOff>
      <xdr:row>76</xdr:row>
      <xdr:rowOff>67235</xdr:rowOff>
    </xdr:from>
    <xdr:to>
      <xdr:col>17</xdr:col>
      <xdr:colOff>504756</xdr:colOff>
      <xdr:row>81</xdr:row>
      <xdr:rowOff>133092</xdr:rowOff>
    </xdr:to>
    <xdr:sp macro="" textlink="">
      <xdr:nvSpPr>
        <xdr:cNvPr id="552" name="Заголовок 1">
          <a:extLst>
            <a:ext uri="{FF2B5EF4-FFF2-40B4-BE49-F238E27FC236}">
              <a16:creationId xmlns:a16="http://schemas.microsoft.com/office/drawing/2014/main" id="{93CFAE57-702B-80AD-A4BD-1AE04B24474A}"/>
            </a:ext>
          </a:extLst>
        </xdr:cNvPr>
        <xdr:cNvSpPr>
          <a:spLocks noGrp="1"/>
        </xdr:cNvSpPr>
      </xdr:nvSpPr>
      <xdr:spPr>
        <a:xfrm>
          <a:off x="3580" y="13693588"/>
          <a:ext cx="10788176" cy="962328"/>
        </a:xfrm>
        <a:prstGeom prst="rect">
          <a:avLst/>
        </a:prstGeom>
      </xdr:spPr>
      <xdr:txBody>
        <a:bodyPr wrap="square"/>
        <a:lstStyle>
          <a:lvl1pPr marL="0" indent="0" algn="l" rtl="0" eaLnBrk="0" fontAlgn="base" hangingPunct="0">
            <a:lnSpc>
              <a:spcPct val="100000"/>
            </a:lnSpc>
            <a:spcBef>
              <a:spcPct val="0"/>
            </a:spcBef>
            <a:spcAft>
              <a:spcPct val="0"/>
            </a:spcAft>
            <a:defRPr lang="en-US" sz="2900" kern="1200" cap="all" spc="0" baseline="0" dirty="0">
              <a:solidFill>
                <a:srgbClr val="001031"/>
              </a:solidFill>
              <a:latin typeface="Segoe UI Black"/>
              <a:cs typeface="Arial" pitchFamily="34" charset="0"/>
            </a:defRPr>
          </a:lvl1pPr>
          <a:lvl2pPr algn="l" rtl="0" eaLnBrk="0" fontAlgn="base" hangingPunct="0">
            <a:lnSpc>
              <a:spcPct val="90000"/>
            </a:lnSpc>
            <a:spcBef>
              <a:spcPct val="0"/>
            </a:spcBef>
            <a:spcAft>
              <a:spcPct val="0"/>
            </a:spcAft>
            <a:defRPr sz="4400">
              <a:solidFill>
                <a:srgbClr val="001031"/>
              </a:solidFill>
              <a:latin typeface="Segoe UI Black" panose="020B0A02040204020203" pitchFamily="34" charset="0"/>
            </a:defRPr>
          </a:lvl2pPr>
          <a:lvl3pPr algn="l" rtl="0" eaLnBrk="0" fontAlgn="base" hangingPunct="0">
            <a:lnSpc>
              <a:spcPct val="90000"/>
            </a:lnSpc>
            <a:spcBef>
              <a:spcPct val="0"/>
            </a:spcBef>
            <a:spcAft>
              <a:spcPct val="0"/>
            </a:spcAft>
            <a:defRPr sz="4400">
              <a:solidFill>
                <a:srgbClr val="001031"/>
              </a:solidFill>
              <a:latin typeface="Segoe UI Black" panose="020B0A02040204020203" pitchFamily="34" charset="0"/>
            </a:defRPr>
          </a:lvl3pPr>
          <a:lvl4pPr algn="l" rtl="0" eaLnBrk="0" fontAlgn="base" hangingPunct="0">
            <a:lnSpc>
              <a:spcPct val="90000"/>
            </a:lnSpc>
            <a:spcBef>
              <a:spcPct val="0"/>
            </a:spcBef>
            <a:spcAft>
              <a:spcPct val="0"/>
            </a:spcAft>
            <a:defRPr sz="4400">
              <a:solidFill>
                <a:srgbClr val="001031"/>
              </a:solidFill>
              <a:latin typeface="Segoe UI Black" panose="020B0A02040204020203" pitchFamily="34" charset="0"/>
            </a:defRPr>
          </a:lvl4pPr>
          <a:lvl5pPr algn="l" rtl="0" eaLnBrk="0" fontAlgn="base" hangingPunct="0">
            <a:lnSpc>
              <a:spcPct val="90000"/>
            </a:lnSpc>
            <a:spcBef>
              <a:spcPct val="0"/>
            </a:spcBef>
            <a:spcAft>
              <a:spcPct val="0"/>
            </a:spcAft>
            <a:defRPr sz="4400">
              <a:solidFill>
                <a:srgbClr val="001031"/>
              </a:solidFill>
              <a:latin typeface="Segoe UI Black" panose="020B0A02040204020203" pitchFamily="34" charset="0"/>
            </a:defRPr>
          </a:lvl5pPr>
          <a:lvl6pPr marL="457200" algn="l" rtl="0" fontAlgn="base">
            <a:lnSpc>
              <a:spcPct val="90000"/>
            </a:lnSpc>
            <a:spcBef>
              <a:spcPct val="0"/>
            </a:spcBef>
            <a:spcAft>
              <a:spcPct val="0"/>
            </a:spcAft>
            <a:defRPr sz="4400">
              <a:solidFill>
                <a:srgbClr val="001031"/>
              </a:solidFill>
              <a:latin typeface="Segoe UI Black" panose="020B0A02040204020203" pitchFamily="34" charset="0"/>
            </a:defRPr>
          </a:lvl6pPr>
          <a:lvl7pPr marL="914400" algn="l" rtl="0" fontAlgn="base">
            <a:lnSpc>
              <a:spcPct val="90000"/>
            </a:lnSpc>
            <a:spcBef>
              <a:spcPct val="0"/>
            </a:spcBef>
            <a:spcAft>
              <a:spcPct val="0"/>
            </a:spcAft>
            <a:defRPr sz="4400">
              <a:solidFill>
                <a:srgbClr val="001031"/>
              </a:solidFill>
              <a:latin typeface="Segoe UI Black" panose="020B0A02040204020203" pitchFamily="34" charset="0"/>
            </a:defRPr>
          </a:lvl7pPr>
          <a:lvl8pPr marL="1371600" algn="l" rtl="0" fontAlgn="base">
            <a:lnSpc>
              <a:spcPct val="90000"/>
            </a:lnSpc>
            <a:spcBef>
              <a:spcPct val="0"/>
            </a:spcBef>
            <a:spcAft>
              <a:spcPct val="0"/>
            </a:spcAft>
            <a:defRPr sz="4400">
              <a:solidFill>
                <a:srgbClr val="001031"/>
              </a:solidFill>
              <a:latin typeface="Segoe UI Black" panose="020B0A02040204020203" pitchFamily="34" charset="0"/>
            </a:defRPr>
          </a:lvl8pPr>
          <a:lvl9pPr marL="1828800" algn="l" rtl="0" fontAlgn="base">
            <a:lnSpc>
              <a:spcPct val="90000"/>
            </a:lnSpc>
            <a:spcBef>
              <a:spcPct val="0"/>
            </a:spcBef>
            <a:spcAft>
              <a:spcPct val="0"/>
            </a:spcAft>
            <a:defRPr sz="4400">
              <a:solidFill>
                <a:srgbClr val="001031"/>
              </a:solidFill>
              <a:latin typeface="Segoe UI Black" panose="020B0A02040204020203" pitchFamily="34" charset="0"/>
            </a:defRPr>
          </a:lvl9pPr>
        </a:lstStyle>
        <a:p>
          <a:pPr algn="ctr"/>
          <a:r>
            <a:rPr lang="ru-RU"/>
            <a:t>ОБЩИЙ ВЗГЛЯД НА </a:t>
          </a:r>
          <a:r>
            <a:rPr lang="en-US"/>
            <a:t>DEV</a:t>
          </a:r>
          <a:r>
            <a:rPr lang="en-US">
              <a:solidFill>
                <a:srgbClr val="00C3FF"/>
              </a:solidFill>
            </a:rPr>
            <a:t>SEC</a:t>
          </a:r>
          <a:r>
            <a:rPr lang="en-US"/>
            <a:t>OPS</a:t>
          </a:r>
          <a:endParaRPr lang="ru-RU"/>
        </a:p>
      </xdr:txBody>
    </xdr:sp>
    <xdr:clientData/>
  </xdr:twoCellAnchor>
  <xdr:twoCellAnchor>
    <xdr:from>
      <xdr:col>0</xdr:col>
      <xdr:colOff>8387</xdr:colOff>
      <xdr:row>85</xdr:row>
      <xdr:rowOff>193</xdr:rowOff>
    </xdr:from>
    <xdr:to>
      <xdr:col>7</xdr:col>
      <xdr:colOff>535861</xdr:colOff>
      <xdr:row>91</xdr:row>
      <xdr:rowOff>93058</xdr:rowOff>
    </xdr:to>
    <xdr:sp macro="" textlink="">
      <xdr:nvSpPr>
        <xdr:cNvPr id="553" name="Скругленный прямоугольник 2">
          <a:extLst>
            <a:ext uri="{FF2B5EF4-FFF2-40B4-BE49-F238E27FC236}">
              <a16:creationId xmlns:a16="http://schemas.microsoft.com/office/drawing/2014/main" id="{6DBCDF3A-04F4-EB06-ED9A-8D565B28E551}"/>
            </a:ext>
          </a:extLst>
        </xdr:cNvPr>
        <xdr:cNvSpPr/>
      </xdr:nvSpPr>
      <xdr:spPr>
        <a:xfrm>
          <a:off x="8387" y="15240193"/>
          <a:ext cx="4763298" cy="1168630"/>
        </a:xfrm>
        <a:prstGeom prst="roundRect">
          <a:avLst>
            <a:gd name="adj" fmla="val 10012"/>
          </a:avLst>
        </a:prstGeom>
        <a:solidFill>
          <a:srgbClr val="FFFFFF">
            <a:alpha val="56000"/>
          </a:srgbClr>
        </a:solidFill>
        <a:ln w="19050">
          <a:solidFill>
            <a:srgbClr val="00C3FF"/>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t"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100" b="1">
              <a:solidFill>
                <a:srgbClr val="001031"/>
              </a:solidFill>
              <a:latin typeface="Segoe UI" panose="020B0502040204020203" pitchFamily="34" charset="0"/>
            </a:rPr>
            <a:t>Инструментальный анализ на наличие дефектов ИБ</a:t>
          </a:r>
          <a:endParaRPr lang="en-US" sz="1100" b="1">
            <a:solidFill>
              <a:srgbClr val="001031"/>
            </a:solidFill>
            <a:latin typeface="Segoe UI" panose="020B0502040204020203" pitchFamily="34" charset="0"/>
          </a:endParaRPr>
        </a:p>
      </xdr:txBody>
    </xdr:sp>
    <xdr:clientData/>
  </xdr:twoCellAnchor>
  <xdr:twoCellAnchor>
    <xdr:from>
      <xdr:col>5</xdr:col>
      <xdr:colOff>158706</xdr:colOff>
      <xdr:row>89</xdr:row>
      <xdr:rowOff>4949</xdr:rowOff>
    </xdr:from>
    <xdr:to>
      <xdr:col>7</xdr:col>
      <xdr:colOff>415708</xdr:colOff>
      <xdr:row>90</xdr:row>
      <xdr:rowOff>154452</xdr:rowOff>
    </xdr:to>
    <xdr:sp macro="" textlink="">
      <xdr:nvSpPr>
        <xdr:cNvPr id="554" name="Скругленный прямоугольник 4">
          <a:extLst>
            <a:ext uri="{FF2B5EF4-FFF2-40B4-BE49-F238E27FC236}">
              <a16:creationId xmlns:a16="http://schemas.microsoft.com/office/drawing/2014/main" id="{B4F1EB35-B17E-F8FE-4769-42359380FAAB}"/>
            </a:ext>
          </a:extLst>
        </xdr:cNvPr>
        <xdr:cNvSpPr/>
      </xdr:nvSpPr>
      <xdr:spPr>
        <a:xfrm>
          <a:off x="3184294" y="15962125"/>
          <a:ext cx="1467238" cy="328798"/>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Безопасность заказной разработки</a:t>
          </a:r>
          <a:endParaRPr lang="en-US" sz="1000"/>
        </a:p>
      </xdr:txBody>
    </xdr:sp>
    <xdr:clientData/>
  </xdr:twoCellAnchor>
  <xdr:twoCellAnchor>
    <xdr:from>
      <xdr:col>0</xdr:col>
      <xdr:colOff>93068</xdr:colOff>
      <xdr:row>88</xdr:row>
      <xdr:rowOff>174184</xdr:rowOff>
    </xdr:from>
    <xdr:to>
      <xdr:col>2</xdr:col>
      <xdr:colOff>359596</xdr:colOff>
      <xdr:row>90</xdr:row>
      <xdr:rowOff>144393</xdr:rowOff>
    </xdr:to>
    <xdr:sp macro="" textlink="">
      <xdr:nvSpPr>
        <xdr:cNvPr id="555" name="Скругленный прямоугольник 5">
          <a:extLst>
            <a:ext uri="{FF2B5EF4-FFF2-40B4-BE49-F238E27FC236}">
              <a16:creationId xmlns:a16="http://schemas.microsoft.com/office/drawing/2014/main" id="{2F35EBDF-6FAE-AD36-66F9-D9F0E8C8FBDD}"/>
            </a:ext>
          </a:extLst>
        </xdr:cNvPr>
        <xdr:cNvSpPr/>
      </xdr:nvSpPr>
      <xdr:spPr>
        <a:xfrm>
          <a:off x="93068" y="15952066"/>
          <a:ext cx="1476763" cy="328798"/>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Анализ </a:t>
          </a:r>
          <a:r>
            <a:rPr lang="en-US" sz="1000"/>
            <a:t>Containerfile</a:t>
          </a:r>
        </a:p>
      </xdr:txBody>
    </xdr:sp>
    <xdr:clientData/>
  </xdr:twoCellAnchor>
  <xdr:twoCellAnchor>
    <xdr:from>
      <xdr:col>0</xdr:col>
      <xdr:colOff>93068</xdr:colOff>
      <xdr:row>86</xdr:row>
      <xdr:rowOff>122333</xdr:rowOff>
    </xdr:from>
    <xdr:to>
      <xdr:col>2</xdr:col>
      <xdr:colOff>365683</xdr:colOff>
      <xdr:row>88</xdr:row>
      <xdr:rowOff>92543</xdr:rowOff>
    </xdr:to>
    <xdr:sp macro="" textlink="">
      <xdr:nvSpPr>
        <xdr:cNvPr id="556" name="Скругленный прямоугольник 7">
          <a:extLst>
            <a:ext uri="{FF2B5EF4-FFF2-40B4-BE49-F238E27FC236}">
              <a16:creationId xmlns:a16="http://schemas.microsoft.com/office/drawing/2014/main" id="{56ED9C5F-5A21-285C-DB59-5A1A8520DCA2}"/>
            </a:ext>
          </a:extLst>
        </xdr:cNvPr>
        <xdr:cNvSpPr/>
      </xdr:nvSpPr>
      <xdr:spPr>
        <a:xfrm>
          <a:off x="93068" y="15541627"/>
          <a:ext cx="1482850" cy="328798"/>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Статический</a:t>
          </a:r>
        </a:p>
        <a:p>
          <a:pPr algn="ctr"/>
          <a:r>
            <a:rPr lang="ru-RU" sz="1000"/>
            <a:t>анализ</a:t>
          </a:r>
          <a:endParaRPr lang="en-US" sz="1000"/>
        </a:p>
      </xdr:txBody>
    </xdr:sp>
    <xdr:clientData/>
  </xdr:twoCellAnchor>
  <xdr:twoCellAnchor>
    <xdr:from>
      <xdr:col>2</xdr:col>
      <xdr:colOff>436844</xdr:colOff>
      <xdr:row>86</xdr:row>
      <xdr:rowOff>122333</xdr:rowOff>
    </xdr:from>
    <xdr:to>
      <xdr:col>5</xdr:col>
      <xdr:colOff>96721</xdr:colOff>
      <xdr:row>88</xdr:row>
      <xdr:rowOff>92543</xdr:rowOff>
    </xdr:to>
    <xdr:sp macro="" textlink="">
      <xdr:nvSpPr>
        <xdr:cNvPr id="557" name="Скругленный прямоугольник 8">
          <a:extLst>
            <a:ext uri="{FF2B5EF4-FFF2-40B4-BE49-F238E27FC236}">
              <a16:creationId xmlns:a16="http://schemas.microsoft.com/office/drawing/2014/main" id="{F9A89D04-04D7-25DB-903D-DB4588417BF9}"/>
            </a:ext>
          </a:extLst>
        </xdr:cNvPr>
        <xdr:cNvSpPr/>
      </xdr:nvSpPr>
      <xdr:spPr>
        <a:xfrm>
          <a:off x="1647079" y="15541627"/>
          <a:ext cx="1475230" cy="328798"/>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Композиционный</a:t>
          </a:r>
        </a:p>
        <a:p>
          <a:pPr algn="ctr"/>
          <a:r>
            <a:rPr lang="ru-RU" sz="1000"/>
            <a:t>анализ</a:t>
          </a:r>
          <a:endParaRPr lang="en-US" sz="1000"/>
        </a:p>
      </xdr:txBody>
    </xdr:sp>
    <xdr:clientData/>
  </xdr:twoCellAnchor>
  <xdr:twoCellAnchor>
    <xdr:from>
      <xdr:col>5</xdr:col>
      <xdr:colOff>167882</xdr:colOff>
      <xdr:row>86</xdr:row>
      <xdr:rowOff>122333</xdr:rowOff>
    </xdr:from>
    <xdr:to>
      <xdr:col>7</xdr:col>
      <xdr:colOff>430971</xdr:colOff>
      <xdr:row>88</xdr:row>
      <xdr:rowOff>92543</xdr:rowOff>
    </xdr:to>
    <xdr:sp macro="" textlink="">
      <xdr:nvSpPr>
        <xdr:cNvPr id="558" name="Скругленный прямоугольник 9">
          <a:extLst>
            <a:ext uri="{FF2B5EF4-FFF2-40B4-BE49-F238E27FC236}">
              <a16:creationId xmlns:a16="http://schemas.microsoft.com/office/drawing/2014/main" id="{14007FB0-778C-4D28-0CDA-8A9C0934B73B}"/>
            </a:ext>
          </a:extLst>
        </xdr:cNvPr>
        <xdr:cNvSpPr/>
      </xdr:nvSpPr>
      <xdr:spPr>
        <a:xfrm>
          <a:off x="3193470" y="15541627"/>
          <a:ext cx="1473325" cy="328798"/>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Анализ образов контейнеров</a:t>
          </a:r>
          <a:endParaRPr lang="en-US" sz="1000"/>
        </a:p>
      </xdr:txBody>
    </xdr:sp>
    <xdr:clientData/>
  </xdr:twoCellAnchor>
  <xdr:twoCellAnchor>
    <xdr:from>
      <xdr:col>2</xdr:col>
      <xdr:colOff>436843</xdr:colOff>
      <xdr:row>89</xdr:row>
      <xdr:rowOff>5855</xdr:rowOff>
    </xdr:from>
    <xdr:to>
      <xdr:col>5</xdr:col>
      <xdr:colOff>88728</xdr:colOff>
      <xdr:row>90</xdr:row>
      <xdr:rowOff>155358</xdr:rowOff>
    </xdr:to>
    <xdr:sp macro="" textlink="">
      <xdr:nvSpPr>
        <xdr:cNvPr id="559" name="Скругленный прямоугольник 10">
          <a:extLst>
            <a:ext uri="{FF2B5EF4-FFF2-40B4-BE49-F238E27FC236}">
              <a16:creationId xmlns:a16="http://schemas.microsoft.com/office/drawing/2014/main" id="{BC70617C-76FA-4B15-A90C-B06CAD3CC009}"/>
            </a:ext>
          </a:extLst>
        </xdr:cNvPr>
        <xdr:cNvSpPr/>
      </xdr:nvSpPr>
      <xdr:spPr>
        <a:xfrm>
          <a:off x="1647078" y="15963031"/>
          <a:ext cx="1467238" cy="328798"/>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Идентификация</a:t>
          </a:r>
        </a:p>
        <a:p>
          <a:pPr algn="ctr"/>
          <a:r>
            <a:rPr lang="ru-RU" sz="1000"/>
            <a:t>секретов</a:t>
          </a:r>
          <a:endParaRPr lang="en-US" sz="1000"/>
        </a:p>
      </xdr:txBody>
    </xdr:sp>
    <xdr:clientData/>
  </xdr:twoCellAnchor>
  <xdr:twoCellAnchor>
    <xdr:from>
      <xdr:col>7</xdr:col>
      <xdr:colOff>599193</xdr:colOff>
      <xdr:row>91</xdr:row>
      <xdr:rowOff>172142</xdr:rowOff>
    </xdr:from>
    <xdr:to>
      <xdr:col>16</xdr:col>
      <xdr:colOff>484793</xdr:colOff>
      <xdr:row>103</xdr:row>
      <xdr:rowOff>166000</xdr:rowOff>
    </xdr:to>
    <xdr:sp macro="" textlink="">
      <xdr:nvSpPr>
        <xdr:cNvPr id="560" name="Скругленный прямоугольник 11">
          <a:extLst>
            <a:ext uri="{FF2B5EF4-FFF2-40B4-BE49-F238E27FC236}">
              <a16:creationId xmlns:a16="http://schemas.microsoft.com/office/drawing/2014/main" id="{A87DEA4C-F64D-17DD-1A50-81E80B5F703A}"/>
            </a:ext>
          </a:extLst>
        </xdr:cNvPr>
        <xdr:cNvSpPr/>
      </xdr:nvSpPr>
      <xdr:spPr>
        <a:xfrm>
          <a:off x="4835017" y="16487907"/>
          <a:ext cx="5331658" cy="2145387"/>
        </a:xfrm>
        <a:prstGeom prst="roundRect">
          <a:avLst>
            <a:gd name="adj" fmla="val 6729"/>
          </a:avLst>
        </a:prstGeom>
        <a:solidFill>
          <a:srgbClr val="FFFFFF">
            <a:alpha val="56000"/>
          </a:srgbClr>
        </a:solidFill>
        <a:ln w="19050">
          <a:solidFill>
            <a:srgbClr val="00C3FF"/>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t"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100" b="1">
              <a:solidFill>
                <a:srgbClr val="001031"/>
              </a:solidFill>
              <a:latin typeface="Segoe UI" panose="020B0502040204020203" pitchFamily="34" charset="0"/>
            </a:rPr>
            <a:t>Защита ПО и инфраструктуры в режиме runtime</a:t>
          </a:r>
          <a:endParaRPr lang="en-US" sz="1100" b="1">
            <a:solidFill>
              <a:srgbClr val="001031"/>
            </a:solidFill>
            <a:latin typeface="Segoe UI" panose="020B0502040204020203" pitchFamily="34" charset="0"/>
          </a:endParaRPr>
        </a:p>
      </xdr:txBody>
    </xdr:sp>
    <xdr:clientData/>
  </xdr:twoCellAnchor>
  <xdr:twoCellAnchor>
    <xdr:from>
      <xdr:col>8</xdr:col>
      <xdr:colOff>58580</xdr:colOff>
      <xdr:row>94</xdr:row>
      <xdr:rowOff>1726</xdr:rowOff>
    </xdr:from>
    <xdr:to>
      <xdr:col>10</xdr:col>
      <xdr:colOff>506039</xdr:colOff>
      <xdr:row>96</xdr:row>
      <xdr:rowOff>107457</xdr:rowOff>
    </xdr:to>
    <xdr:sp macro="" textlink="">
      <xdr:nvSpPr>
        <xdr:cNvPr id="561" name="Скругленный прямоугольник 12">
          <a:extLst>
            <a:ext uri="{FF2B5EF4-FFF2-40B4-BE49-F238E27FC236}">
              <a16:creationId xmlns:a16="http://schemas.microsoft.com/office/drawing/2014/main" id="{15E829BD-E2FE-2B04-95CA-C6012FB3165D}"/>
            </a:ext>
          </a:extLst>
        </xdr:cNvPr>
        <xdr:cNvSpPr/>
      </xdr:nvSpPr>
      <xdr:spPr>
        <a:xfrm>
          <a:off x="4899521" y="16855373"/>
          <a:ext cx="1657694" cy="464319"/>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Управление секретами</a:t>
          </a:r>
          <a:endParaRPr lang="en-US" sz="1000"/>
        </a:p>
      </xdr:txBody>
    </xdr:sp>
    <xdr:clientData/>
  </xdr:twoCellAnchor>
  <xdr:twoCellAnchor>
    <xdr:from>
      <xdr:col>11</xdr:col>
      <xdr:colOff>16271</xdr:colOff>
      <xdr:row>93</xdr:row>
      <xdr:rowOff>174097</xdr:rowOff>
    </xdr:from>
    <xdr:to>
      <xdr:col>13</xdr:col>
      <xdr:colOff>464502</xdr:colOff>
      <xdr:row>96</xdr:row>
      <xdr:rowOff>102439</xdr:rowOff>
    </xdr:to>
    <xdr:sp macro="" textlink="">
      <xdr:nvSpPr>
        <xdr:cNvPr id="562" name="Скругленный прямоугольник 13">
          <a:extLst>
            <a:ext uri="{FF2B5EF4-FFF2-40B4-BE49-F238E27FC236}">
              <a16:creationId xmlns:a16="http://schemas.microsoft.com/office/drawing/2014/main" id="{BA314BE0-40B5-7AD8-02FA-3B3EEF998B33}"/>
            </a:ext>
          </a:extLst>
        </xdr:cNvPr>
        <xdr:cNvSpPr/>
      </xdr:nvSpPr>
      <xdr:spPr>
        <a:xfrm>
          <a:off x="6672565" y="16848450"/>
          <a:ext cx="1658466" cy="466224"/>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Динамический анализ приложений (DAST) в продуктивной среде</a:t>
          </a:r>
          <a:endParaRPr lang="en-US" sz="1000"/>
        </a:p>
      </xdr:txBody>
    </xdr:sp>
    <xdr:clientData/>
  </xdr:twoCellAnchor>
  <xdr:twoCellAnchor>
    <xdr:from>
      <xdr:col>13</xdr:col>
      <xdr:colOff>590408</xdr:colOff>
      <xdr:row>94</xdr:row>
      <xdr:rowOff>1726</xdr:rowOff>
    </xdr:from>
    <xdr:to>
      <xdr:col>16</xdr:col>
      <xdr:colOff>425902</xdr:colOff>
      <xdr:row>96</xdr:row>
      <xdr:rowOff>102439</xdr:rowOff>
    </xdr:to>
    <xdr:sp macro="" textlink="">
      <xdr:nvSpPr>
        <xdr:cNvPr id="563" name="Скругленный прямоугольник 14">
          <a:extLst>
            <a:ext uri="{FF2B5EF4-FFF2-40B4-BE49-F238E27FC236}">
              <a16:creationId xmlns:a16="http://schemas.microsoft.com/office/drawing/2014/main" id="{1C35E5B2-2E5F-B4EA-34C4-B22835B83894}"/>
            </a:ext>
          </a:extLst>
        </xdr:cNvPr>
        <xdr:cNvSpPr/>
      </xdr:nvSpPr>
      <xdr:spPr>
        <a:xfrm>
          <a:off x="8456937" y="16855373"/>
          <a:ext cx="1650847" cy="459301"/>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Тестирование на проникновение продуктивной среды</a:t>
          </a:r>
          <a:endParaRPr lang="en-US" sz="1000"/>
        </a:p>
      </xdr:txBody>
    </xdr:sp>
    <xdr:clientData/>
  </xdr:twoCellAnchor>
  <xdr:twoCellAnchor>
    <xdr:from>
      <xdr:col>8</xdr:col>
      <xdr:colOff>58580</xdr:colOff>
      <xdr:row>97</xdr:row>
      <xdr:rowOff>86120</xdr:rowOff>
    </xdr:from>
    <xdr:to>
      <xdr:col>10</xdr:col>
      <xdr:colOff>497287</xdr:colOff>
      <xdr:row>100</xdr:row>
      <xdr:rowOff>20176</xdr:rowOff>
    </xdr:to>
    <xdr:sp macro="" textlink="">
      <xdr:nvSpPr>
        <xdr:cNvPr id="564" name="Скругленный прямоугольник 15">
          <a:extLst>
            <a:ext uri="{FF2B5EF4-FFF2-40B4-BE49-F238E27FC236}">
              <a16:creationId xmlns:a16="http://schemas.microsoft.com/office/drawing/2014/main" id="{892AA0C3-E55E-AD45-3D2B-6A1B8BFF9E7B}"/>
            </a:ext>
          </a:extLst>
        </xdr:cNvPr>
        <xdr:cNvSpPr/>
      </xdr:nvSpPr>
      <xdr:spPr>
        <a:xfrm>
          <a:off x="4899521" y="17477649"/>
          <a:ext cx="1648942" cy="471939"/>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Управление изменениями инфраструктуры и доступом к ней</a:t>
          </a:r>
          <a:endParaRPr lang="en-US" sz="1000"/>
        </a:p>
      </xdr:txBody>
    </xdr:sp>
    <xdr:clientData/>
  </xdr:twoCellAnchor>
  <xdr:twoCellAnchor>
    <xdr:from>
      <xdr:col>6</xdr:col>
      <xdr:colOff>527636</xdr:colOff>
      <xdr:row>104</xdr:row>
      <xdr:rowOff>101600</xdr:rowOff>
    </xdr:from>
    <xdr:to>
      <xdr:col>13</xdr:col>
      <xdr:colOff>536315</xdr:colOff>
      <xdr:row>110</xdr:row>
      <xdr:rowOff>84873</xdr:rowOff>
    </xdr:to>
    <xdr:sp macro="" textlink="">
      <xdr:nvSpPr>
        <xdr:cNvPr id="565" name="Скругленный прямоугольник 16">
          <a:extLst>
            <a:ext uri="{FF2B5EF4-FFF2-40B4-BE49-F238E27FC236}">
              <a16:creationId xmlns:a16="http://schemas.microsoft.com/office/drawing/2014/main" id="{AB4B35A2-B552-E424-A84C-C65A811DCC91}"/>
            </a:ext>
          </a:extLst>
        </xdr:cNvPr>
        <xdr:cNvSpPr/>
      </xdr:nvSpPr>
      <xdr:spPr>
        <a:xfrm>
          <a:off x="4158342" y="18748188"/>
          <a:ext cx="4244502" cy="1059038"/>
        </a:xfrm>
        <a:prstGeom prst="roundRect">
          <a:avLst>
            <a:gd name="adj" fmla="val 4785"/>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t"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b="1">
              <a:solidFill>
                <a:srgbClr val="001031"/>
              </a:solidFill>
              <a:latin typeface="Segoe UI" panose="020B0502040204020203" pitchFamily="34" charset="0"/>
            </a:rPr>
            <a:t>Управление ИБ дефектами</a:t>
          </a:r>
          <a:endParaRPr lang="en-US" sz="1050" b="1">
            <a:solidFill>
              <a:srgbClr val="001031"/>
            </a:solidFill>
            <a:latin typeface="Segoe UI" panose="020B0502040204020203" pitchFamily="34" charset="0"/>
          </a:endParaRPr>
        </a:p>
      </xdr:txBody>
    </xdr:sp>
    <xdr:clientData/>
  </xdr:twoCellAnchor>
  <xdr:twoCellAnchor>
    <xdr:from>
      <xdr:col>10</xdr:col>
      <xdr:colOff>364453</xdr:colOff>
      <xdr:row>105</xdr:row>
      <xdr:rowOff>150271</xdr:rowOff>
    </xdr:from>
    <xdr:to>
      <xdr:col>13</xdr:col>
      <xdr:colOff>399342</xdr:colOff>
      <xdr:row>107</xdr:row>
      <xdr:rowOff>118575</xdr:rowOff>
    </xdr:to>
    <xdr:sp macro="" textlink="">
      <xdr:nvSpPr>
        <xdr:cNvPr id="566" name="Скругленный прямоугольник 17">
          <a:extLst>
            <a:ext uri="{FF2B5EF4-FFF2-40B4-BE49-F238E27FC236}">
              <a16:creationId xmlns:a16="http://schemas.microsoft.com/office/drawing/2014/main" id="{C481F3C6-BCAF-7BC4-9781-91CB244355EB}"/>
            </a:ext>
          </a:extLst>
        </xdr:cNvPr>
        <xdr:cNvSpPr/>
      </xdr:nvSpPr>
      <xdr:spPr>
        <a:xfrm>
          <a:off x="6415629" y="18976153"/>
          <a:ext cx="1850242" cy="326893"/>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t>Управление набором метрик ИБ</a:t>
          </a:r>
        </a:p>
      </xdr:txBody>
    </xdr:sp>
    <xdr:clientData/>
  </xdr:twoCellAnchor>
  <xdr:twoCellAnchor>
    <xdr:from>
      <xdr:col>7</xdr:col>
      <xdr:colOff>64208</xdr:colOff>
      <xdr:row>108</xdr:row>
      <xdr:rowOff>23542</xdr:rowOff>
    </xdr:from>
    <xdr:to>
      <xdr:col>10</xdr:col>
      <xdr:colOff>97192</xdr:colOff>
      <xdr:row>109</xdr:row>
      <xdr:rowOff>173046</xdr:rowOff>
    </xdr:to>
    <xdr:sp macro="" textlink="">
      <xdr:nvSpPr>
        <xdr:cNvPr id="567" name="Скругленный прямоугольник 18">
          <a:extLst>
            <a:ext uri="{FF2B5EF4-FFF2-40B4-BE49-F238E27FC236}">
              <a16:creationId xmlns:a16="http://schemas.microsoft.com/office/drawing/2014/main" id="{C6AF3939-CE00-F7FE-62E2-68242081F16B}"/>
            </a:ext>
          </a:extLst>
        </xdr:cNvPr>
        <xdr:cNvSpPr/>
      </xdr:nvSpPr>
      <xdr:spPr>
        <a:xfrm>
          <a:off x="4300032" y="19387307"/>
          <a:ext cx="1848336" cy="328798"/>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solidFill>
                <a:srgbClr val="001031"/>
              </a:solidFill>
              <a:latin typeface="Segoe UI" panose="020B0502040204020203" pitchFamily="34" charset="0"/>
            </a:rPr>
            <a:t>Консолидация дефектов ИБ</a:t>
          </a:r>
          <a:endParaRPr lang="en-US" sz="1050">
            <a:solidFill>
              <a:srgbClr val="001031"/>
            </a:solidFill>
            <a:latin typeface="Segoe UI" panose="020B0502040204020203" pitchFamily="34" charset="0"/>
          </a:endParaRPr>
        </a:p>
      </xdr:txBody>
    </xdr:sp>
    <xdr:clientData/>
  </xdr:twoCellAnchor>
  <xdr:twoCellAnchor>
    <xdr:from>
      <xdr:col>10</xdr:col>
      <xdr:colOff>383166</xdr:colOff>
      <xdr:row>108</xdr:row>
      <xdr:rowOff>23542</xdr:rowOff>
    </xdr:from>
    <xdr:to>
      <xdr:col>13</xdr:col>
      <xdr:colOff>408529</xdr:colOff>
      <xdr:row>109</xdr:row>
      <xdr:rowOff>173046</xdr:rowOff>
    </xdr:to>
    <xdr:sp macro="" textlink="">
      <xdr:nvSpPr>
        <xdr:cNvPr id="568" name="Скругленный прямоугольник 19">
          <a:extLst>
            <a:ext uri="{FF2B5EF4-FFF2-40B4-BE49-F238E27FC236}">
              <a16:creationId xmlns:a16="http://schemas.microsoft.com/office/drawing/2014/main" id="{A7E02AD6-3790-22B9-E84E-49FB596F4331}"/>
            </a:ext>
          </a:extLst>
        </xdr:cNvPr>
        <xdr:cNvSpPr/>
      </xdr:nvSpPr>
      <xdr:spPr>
        <a:xfrm>
          <a:off x="6434342" y="19387307"/>
          <a:ext cx="1840716" cy="328798"/>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solidFill>
                <a:srgbClr val="001031"/>
              </a:solidFill>
              <a:latin typeface="Segoe UI" panose="020B0502040204020203" pitchFamily="34" charset="0"/>
            </a:rPr>
            <a:t>Обработка дефектов ИБ</a:t>
          </a:r>
        </a:p>
      </xdr:txBody>
    </xdr:sp>
    <xdr:clientData/>
  </xdr:twoCellAnchor>
  <xdr:twoCellAnchor>
    <xdr:from>
      <xdr:col>8</xdr:col>
      <xdr:colOff>30565</xdr:colOff>
      <xdr:row>85</xdr:row>
      <xdr:rowOff>5454</xdr:rowOff>
    </xdr:from>
    <xdr:to>
      <xdr:col>16</xdr:col>
      <xdr:colOff>484793</xdr:colOff>
      <xdr:row>91</xdr:row>
      <xdr:rowOff>86435</xdr:rowOff>
    </xdr:to>
    <xdr:grpSp>
      <xdr:nvGrpSpPr>
        <xdr:cNvPr id="569" name="Группа 568">
          <a:extLst>
            <a:ext uri="{FF2B5EF4-FFF2-40B4-BE49-F238E27FC236}">
              <a16:creationId xmlns:a16="http://schemas.microsoft.com/office/drawing/2014/main" id="{79AA6885-BEFF-EF59-102F-D7186FCC5100}"/>
            </a:ext>
          </a:extLst>
        </xdr:cNvPr>
        <xdr:cNvGrpSpPr/>
      </xdr:nvGrpSpPr>
      <xdr:grpSpPr>
        <a:xfrm>
          <a:off x="4931271" y="15880454"/>
          <a:ext cx="5354934" cy="1201569"/>
          <a:chOff x="6156202" y="850429"/>
          <a:chExt cx="3712432" cy="1183104"/>
        </a:xfrm>
      </xdr:grpSpPr>
      <xdr:sp macro="" textlink="">
        <xdr:nvSpPr>
          <xdr:cNvPr id="599" name="Прямоугольник 22">
            <a:extLst>
              <a:ext uri="{FF2B5EF4-FFF2-40B4-BE49-F238E27FC236}">
                <a16:creationId xmlns:a16="http://schemas.microsoft.com/office/drawing/2014/main" id="{AE176F60-8ED3-6091-3684-F003031378B4}"/>
              </a:ext>
            </a:extLst>
          </xdr:cNvPr>
          <xdr:cNvSpPr/>
        </xdr:nvSpPr>
        <xdr:spPr>
          <a:xfrm>
            <a:off x="6156202" y="850429"/>
            <a:ext cx="3712432" cy="1183104"/>
          </a:xfrm>
          <a:prstGeom prst="roundRect">
            <a:avLst/>
          </a:prstGeom>
          <a:solidFill>
            <a:srgbClr val="FFFFFF">
              <a:alpha val="56000"/>
            </a:srgbClr>
          </a:solidFill>
          <a:ln w="19050">
            <a:solidFill>
              <a:srgbClr val="00C3FF"/>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t"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100" b="1"/>
              <a:t>Защита окружения разработки</a:t>
            </a:r>
            <a:endParaRPr lang="en-US" sz="1100" b="1"/>
          </a:p>
        </xdr:txBody>
      </xdr:sp>
      <xdr:grpSp>
        <xdr:nvGrpSpPr>
          <xdr:cNvPr id="600" name="Группа 599">
            <a:extLst>
              <a:ext uri="{FF2B5EF4-FFF2-40B4-BE49-F238E27FC236}">
                <a16:creationId xmlns:a16="http://schemas.microsoft.com/office/drawing/2014/main" id="{FDCC2BAB-DCE9-4AEF-B78C-36AB9142CEE0}"/>
              </a:ext>
            </a:extLst>
          </xdr:cNvPr>
          <xdr:cNvGrpSpPr/>
        </xdr:nvGrpSpPr>
        <xdr:grpSpPr>
          <a:xfrm>
            <a:off x="6217657" y="1139691"/>
            <a:ext cx="3592054" cy="786152"/>
            <a:chOff x="6251215" y="1139691"/>
            <a:chExt cx="3419506" cy="786152"/>
          </a:xfrm>
        </xdr:grpSpPr>
        <xdr:sp macro="" textlink="">
          <xdr:nvSpPr>
            <xdr:cNvPr id="601" name="Прямоугольник 24">
              <a:extLst>
                <a:ext uri="{FF2B5EF4-FFF2-40B4-BE49-F238E27FC236}">
                  <a16:creationId xmlns:a16="http://schemas.microsoft.com/office/drawing/2014/main" id="{5D8BD1A9-449C-2F30-F383-18EC9D0A995C}"/>
                </a:ext>
              </a:extLst>
            </xdr:cNvPr>
            <xdr:cNvSpPr/>
          </xdr:nvSpPr>
          <xdr:spPr>
            <a:xfrm>
              <a:off x="7417568" y="1592051"/>
              <a:ext cx="1088385" cy="333792"/>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Защита секретов</a:t>
              </a:r>
              <a:endParaRPr lang="en-US" sz="1000"/>
            </a:p>
          </xdr:txBody>
        </xdr:sp>
        <xdr:sp macro="" textlink="">
          <xdr:nvSpPr>
            <xdr:cNvPr id="602" name="Прямоугольник 25">
              <a:extLst>
                <a:ext uri="{FF2B5EF4-FFF2-40B4-BE49-F238E27FC236}">
                  <a16:creationId xmlns:a16="http://schemas.microsoft.com/office/drawing/2014/main" id="{4AF94D6E-354A-074A-ACDA-3997DFBF8F4D}"/>
                </a:ext>
              </a:extLst>
            </xdr:cNvPr>
            <xdr:cNvSpPr/>
          </xdr:nvSpPr>
          <xdr:spPr>
            <a:xfrm>
              <a:off x="6251215" y="1575101"/>
              <a:ext cx="1088385" cy="333791"/>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Защита рабочих мест разработчика</a:t>
              </a:r>
              <a:endParaRPr lang="en-US" sz="1000"/>
            </a:p>
          </xdr:txBody>
        </xdr:sp>
        <xdr:sp macro="" textlink="">
          <xdr:nvSpPr>
            <xdr:cNvPr id="603" name="Прямоугольник 24">
              <a:extLst>
                <a:ext uri="{FF2B5EF4-FFF2-40B4-BE49-F238E27FC236}">
                  <a16:creationId xmlns:a16="http://schemas.microsoft.com/office/drawing/2014/main" id="{09324F6C-FB03-A784-67F3-858B5DD206A3}"/>
                </a:ext>
              </a:extLst>
            </xdr:cNvPr>
            <xdr:cNvSpPr/>
          </xdr:nvSpPr>
          <xdr:spPr>
            <a:xfrm>
              <a:off x="8576630" y="1586689"/>
              <a:ext cx="1088385" cy="333792"/>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Защита </a:t>
              </a:r>
              <a:r>
                <a:rPr lang="en-US" sz="1000"/>
                <a:t>Build-</a:t>
              </a:r>
              <a:r>
                <a:rPr lang="ru-RU" sz="1000"/>
                <a:t>среды</a:t>
              </a:r>
              <a:endParaRPr lang="en-US" sz="1000"/>
            </a:p>
          </xdr:txBody>
        </xdr:sp>
        <xdr:sp macro="" textlink="">
          <xdr:nvSpPr>
            <xdr:cNvPr id="604" name="Прямоугольник 24">
              <a:extLst>
                <a:ext uri="{FF2B5EF4-FFF2-40B4-BE49-F238E27FC236}">
                  <a16:creationId xmlns:a16="http://schemas.microsoft.com/office/drawing/2014/main" id="{F1AF1EF1-7CF8-A106-F4DF-CC257546C1C8}"/>
                </a:ext>
              </a:extLst>
            </xdr:cNvPr>
            <xdr:cNvSpPr/>
          </xdr:nvSpPr>
          <xdr:spPr>
            <a:xfrm>
              <a:off x="7417568" y="1160005"/>
              <a:ext cx="1088385" cy="333791"/>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fr-FR" sz="1000"/>
                <a:t>Защита source code management (SCM)</a:t>
              </a:r>
              <a:endParaRPr lang="en-US" sz="1000"/>
            </a:p>
          </xdr:txBody>
        </xdr:sp>
        <xdr:sp macro="" textlink="">
          <xdr:nvSpPr>
            <xdr:cNvPr id="605" name="Прямоугольник 24">
              <a:extLst>
                <a:ext uri="{FF2B5EF4-FFF2-40B4-BE49-F238E27FC236}">
                  <a16:creationId xmlns:a16="http://schemas.microsoft.com/office/drawing/2014/main" id="{AB7AFE15-F582-D32A-F04E-EAE76A7DAB88}"/>
                </a:ext>
              </a:extLst>
            </xdr:cNvPr>
            <xdr:cNvSpPr/>
          </xdr:nvSpPr>
          <xdr:spPr>
            <a:xfrm>
              <a:off x="6252801" y="1139691"/>
              <a:ext cx="1088385" cy="333792"/>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Контроль внесения изменений в исходный код</a:t>
              </a:r>
              <a:endParaRPr lang="en-US" sz="1000"/>
            </a:p>
          </xdr:txBody>
        </xdr:sp>
        <xdr:sp macro="" textlink="">
          <xdr:nvSpPr>
            <xdr:cNvPr id="606" name="Прямоугольник 24">
              <a:extLst>
                <a:ext uri="{FF2B5EF4-FFF2-40B4-BE49-F238E27FC236}">
                  <a16:creationId xmlns:a16="http://schemas.microsoft.com/office/drawing/2014/main" id="{4939E31C-F973-8C77-CA4F-81DDE4A3BCA1}"/>
                </a:ext>
              </a:extLst>
            </xdr:cNvPr>
            <xdr:cNvSpPr/>
          </xdr:nvSpPr>
          <xdr:spPr>
            <a:xfrm>
              <a:off x="8582336" y="1169534"/>
              <a:ext cx="1088385" cy="333792"/>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Защита конвейера сборки</a:t>
              </a:r>
              <a:endParaRPr lang="en-US" sz="1000"/>
            </a:p>
          </xdr:txBody>
        </xdr:sp>
      </xdr:grpSp>
    </xdr:grpSp>
    <xdr:clientData/>
  </xdr:twoCellAnchor>
  <xdr:twoCellAnchor>
    <xdr:from>
      <xdr:col>0</xdr:col>
      <xdr:colOff>8387</xdr:colOff>
      <xdr:row>80</xdr:row>
      <xdr:rowOff>131465</xdr:rowOff>
    </xdr:from>
    <xdr:to>
      <xdr:col>7</xdr:col>
      <xdr:colOff>535861</xdr:colOff>
      <xdr:row>84</xdr:row>
      <xdr:rowOff>95207</xdr:rowOff>
    </xdr:to>
    <xdr:sp macro="" textlink="">
      <xdr:nvSpPr>
        <xdr:cNvPr id="570" name="Скругленный прямоугольник 26">
          <a:extLst>
            <a:ext uri="{FF2B5EF4-FFF2-40B4-BE49-F238E27FC236}">
              <a16:creationId xmlns:a16="http://schemas.microsoft.com/office/drawing/2014/main" id="{BF026066-9CEC-FFB6-6E9D-9D17344D6007}"/>
            </a:ext>
          </a:extLst>
        </xdr:cNvPr>
        <xdr:cNvSpPr/>
      </xdr:nvSpPr>
      <xdr:spPr>
        <a:xfrm>
          <a:off x="8387" y="14474994"/>
          <a:ext cx="4763298" cy="680919"/>
        </a:xfrm>
        <a:prstGeom prst="roundRect">
          <a:avLst/>
        </a:prstGeom>
        <a:solidFill>
          <a:srgbClr val="FFFFFF">
            <a:alpha val="56000"/>
          </a:srgbClr>
        </a:solidFill>
        <a:ln w="19050">
          <a:solidFill>
            <a:srgbClr val="00C3FF"/>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t"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100" b="1"/>
            <a:t>Контроль ИБ артефактов, зависимостей и образов</a:t>
          </a:r>
          <a:endParaRPr lang="en-US" sz="1100" b="1"/>
        </a:p>
      </xdr:txBody>
    </xdr:sp>
    <xdr:clientData/>
  </xdr:twoCellAnchor>
  <xdr:twoCellAnchor>
    <xdr:from>
      <xdr:col>0</xdr:col>
      <xdr:colOff>86696</xdr:colOff>
      <xdr:row>82</xdr:row>
      <xdr:rowOff>20753</xdr:rowOff>
    </xdr:from>
    <xdr:to>
      <xdr:col>7</xdr:col>
      <xdr:colOff>417614</xdr:colOff>
      <xdr:row>83</xdr:row>
      <xdr:rowOff>172849</xdr:rowOff>
    </xdr:to>
    <xdr:grpSp>
      <xdr:nvGrpSpPr>
        <xdr:cNvPr id="571" name="Группа 570">
          <a:extLst>
            <a:ext uri="{FF2B5EF4-FFF2-40B4-BE49-F238E27FC236}">
              <a16:creationId xmlns:a16="http://schemas.microsoft.com/office/drawing/2014/main" id="{CA607A35-35B0-B110-7E65-9AD277FD2DA5}"/>
            </a:ext>
          </a:extLst>
        </xdr:cNvPr>
        <xdr:cNvGrpSpPr/>
      </xdr:nvGrpSpPr>
      <xdr:grpSpPr>
        <a:xfrm>
          <a:off x="86696" y="15335459"/>
          <a:ext cx="4619036" cy="338861"/>
          <a:chOff x="691001" y="1467902"/>
          <a:chExt cx="4767883" cy="334493"/>
        </a:xfrm>
      </xdr:grpSpPr>
      <xdr:sp macro="" textlink="">
        <xdr:nvSpPr>
          <xdr:cNvPr id="597" name="Прямоугольник 28">
            <a:extLst>
              <a:ext uri="{FF2B5EF4-FFF2-40B4-BE49-F238E27FC236}">
                <a16:creationId xmlns:a16="http://schemas.microsoft.com/office/drawing/2014/main" id="{8FDEC519-D8F6-19CC-7021-3F9528A946AF}"/>
              </a:ext>
            </a:extLst>
          </xdr:cNvPr>
          <xdr:cNvSpPr/>
        </xdr:nvSpPr>
        <xdr:spPr>
          <a:xfrm>
            <a:off x="691001" y="1468603"/>
            <a:ext cx="2213047" cy="333792"/>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Контроль использования сторонних компонентов</a:t>
            </a:r>
            <a:endParaRPr lang="en-US" sz="1000"/>
          </a:p>
        </xdr:txBody>
      </xdr:sp>
      <xdr:sp macro="" textlink="">
        <xdr:nvSpPr>
          <xdr:cNvPr id="598" name="Прямоугольник 29">
            <a:extLst>
              <a:ext uri="{FF2B5EF4-FFF2-40B4-BE49-F238E27FC236}">
                <a16:creationId xmlns:a16="http://schemas.microsoft.com/office/drawing/2014/main" id="{42892179-85EA-732B-F1B6-061DA2987551}"/>
              </a:ext>
            </a:extLst>
          </xdr:cNvPr>
          <xdr:cNvSpPr/>
        </xdr:nvSpPr>
        <xdr:spPr>
          <a:xfrm>
            <a:off x="3245837" y="1467902"/>
            <a:ext cx="2213047" cy="333792"/>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Управление артефактами</a:t>
            </a:r>
          </a:p>
        </xdr:txBody>
      </xdr:sp>
    </xdr:grpSp>
    <xdr:clientData/>
  </xdr:twoCellAnchor>
  <xdr:twoCellAnchor>
    <xdr:from>
      <xdr:col>8</xdr:col>
      <xdr:colOff>58580</xdr:colOff>
      <xdr:row>80</xdr:row>
      <xdr:rowOff>126265</xdr:rowOff>
    </xdr:from>
    <xdr:to>
      <xdr:col>16</xdr:col>
      <xdr:colOff>478837</xdr:colOff>
      <xdr:row>84</xdr:row>
      <xdr:rowOff>97089</xdr:rowOff>
    </xdr:to>
    <xdr:sp macro="" textlink="">
      <xdr:nvSpPr>
        <xdr:cNvPr id="572" name="Скругленный прямоугольник 30">
          <a:extLst>
            <a:ext uri="{FF2B5EF4-FFF2-40B4-BE49-F238E27FC236}">
              <a16:creationId xmlns:a16="http://schemas.microsoft.com/office/drawing/2014/main" id="{96E26FF0-AF79-03AC-AAEB-EFE94BE4AAA0}"/>
            </a:ext>
          </a:extLst>
        </xdr:cNvPr>
        <xdr:cNvSpPr/>
      </xdr:nvSpPr>
      <xdr:spPr>
        <a:xfrm>
          <a:off x="4899521" y="14469794"/>
          <a:ext cx="5261198" cy="688001"/>
        </a:xfrm>
        <a:prstGeom prst="roundRect">
          <a:avLst>
            <a:gd name="adj" fmla="val 13354"/>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t"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b="1"/>
            <a:t>Обучение и база знаний</a:t>
          </a:r>
          <a:endParaRPr lang="en-US" sz="1050" b="1"/>
        </a:p>
      </xdr:txBody>
    </xdr:sp>
    <xdr:clientData/>
  </xdr:twoCellAnchor>
  <xdr:twoCellAnchor>
    <xdr:from>
      <xdr:col>0</xdr:col>
      <xdr:colOff>0</xdr:colOff>
      <xdr:row>104</xdr:row>
      <xdr:rowOff>80080</xdr:rowOff>
    </xdr:from>
    <xdr:to>
      <xdr:col>6</xdr:col>
      <xdr:colOff>315450</xdr:colOff>
      <xdr:row>110</xdr:row>
      <xdr:rowOff>84873</xdr:rowOff>
    </xdr:to>
    <xdr:sp macro="" textlink="">
      <xdr:nvSpPr>
        <xdr:cNvPr id="573" name="Скругленный прямоугольник 31">
          <a:extLst>
            <a:ext uri="{FF2B5EF4-FFF2-40B4-BE49-F238E27FC236}">
              <a16:creationId xmlns:a16="http://schemas.microsoft.com/office/drawing/2014/main" id="{59820FFF-A455-968A-73DF-AEF1312A0A8D}"/>
            </a:ext>
          </a:extLst>
        </xdr:cNvPr>
        <xdr:cNvSpPr/>
      </xdr:nvSpPr>
      <xdr:spPr>
        <a:xfrm>
          <a:off x="0" y="18726668"/>
          <a:ext cx="3946156" cy="1080558"/>
        </a:xfrm>
        <a:prstGeom prst="roundRect">
          <a:avLst>
            <a:gd name="adj" fmla="val 10870"/>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t"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b="1">
              <a:solidFill>
                <a:srgbClr val="001031"/>
              </a:solidFill>
              <a:latin typeface="Segoe UI" panose="020B0502040204020203" pitchFamily="34" charset="0"/>
            </a:rPr>
            <a:t>Функциональные роли</a:t>
          </a:r>
          <a:endParaRPr lang="en-US" sz="1050" b="1">
            <a:solidFill>
              <a:srgbClr val="001031"/>
            </a:solidFill>
            <a:latin typeface="Segoe UI" panose="020B0502040204020203" pitchFamily="34" charset="0"/>
          </a:endParaRPr>
        </a:p>
      </xdr:txBody>
    </xdr:sp>
    <xdr:clientData/>
  </xdr:twoCellAnchor>
  <xdr:twoCellAnchor>
    <xdr:from>
      <xdr:col>8</xdr:col>
      <xdr:colOff>124404</xdr:colOff>
      <xdr:row>81</xdr:row>
      <xdr:rowOff>169403</xdr:rowOff>
    </xdr:from>
    <xdr:to>
      <xdr:col>11</xdr:col>
      <xdr:colOff>360920</xdr:colOff>
      <xdr:row>83</xdr:row>
      <xdr:rowOff>122236</xdr:rowOff>
    </xdr:to>
    <xdr:sp macro="" textlink="">
      <xdr:nvSpPr>
        <xdr:cNvPr id="574" name="Скругленный прямоугольник 32">
          <a:extLst>
            <a:ext uri="{FF2B5EF4-FFF2-40B4-BE49-F238E27FC236}">
              <a16:creationId xmlns:a16="http://schemas.microsoft.com/office/drawing/2014/main" id="{62D1C992-6D3C-32B2-DC1C-B81DB1871EE8}"/>
            </a:ext>
          </a:extLst>
        </xdr:cNvPr>
        <xdr:cNvSpPr/>
      </xdr:nvSpPr>
      <xdr:spPr>
        <a:xfrm>
          <a:off x="4965345" y="14692227"/>
          <a:ext cx="2051869" cy="311421"/>
        </a:xfrm>
        <a:prstGeom prst="roundRect">
          <a:avLst>
            <a:gd name="adj" fmla="val 20770"/>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t>Обучение </a:t>
          </a:r>
          <a:r>
            <a:rPr lang="en-US" sz="1050"/>
            <a:t>Dev, Sec </a:t>
          </a:r>
          <a:r>
            <a:rPr lang="ru-RU" sz="1050"/>
            <a:t>и </a:t>
          </a:r>
          <a:r>
            <a:rPr lang="en-US" sz="1050"/>
            <a:t>Ops</a:t>
          </a:r>
        </a:p>
      </xdr:txBody>
    </xdr:sp>
    <xdr:clientData/>
  </xdr:twoCellAnchor>
  <xdr:twoCellAnchor>
    <xdr:from>
      <xdr:col>0</xdr:col>
      <xdr:colOff>110499</xdr:colOff>
      <xdr:row>106</xdr:row>
      <xdr:rowOff>124684</xdr:rowOff>
    </xdr:from>
    <xdr:to>
      <xdr:col>3</xdr:col>
      <xdr:colOff>7732</xdr:colOff>
      <xdr:row>109</xdr:row>
      <xdr:rowOff>49216</xdr:rowOff>
    </xdr:to>
    <xdr:sp macro="" textlink="">
      <xdr:nvSpPr>
        <xdr:cNvPr id="575" name="Скругленный прямоугольник 33">
          <a:extLst>
            <a:ext uri="{FF2B5EF4-FFF2-40B4-BE49-F238E27FC236}">
              <a16:creationId xmlns:a16="http://schemas.microsoft.com/office/drawing/2014/main" id="{850D1F97-01CA-0DBB-F5C1-7084AF460817}"/>
            </a:ext>
          </a:extLst>
        </xdr:cNvPr>
        <xdr:cNvSpPr/>
      </xdr:nvSpPr>
      <xdr:spPr>
        <a:xfrm>
          <a:off x="110499" y="19129860"/>
          <a:ext cx="1712586" cy="462415"/>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en-US" sz="1050">
              <a:solidFill>
                <a:srgbClr val="001031"/>
              </a:solidFill>
              <a:latin typeface="Segoe UI" panose="020B0502040204020203" pitchFamily="34" charset="0"/>
            </a:rPr>
            <a:t>Security Champions</a:t>
          </a:r>
        </a:p>
      </xdr:txBody>
    </xdr:sp>
    <xdr:clientData/>
  </xdr:twoCellAnchor>
  <xdr:twoCellAnchor>
    <xdr:from>
      <xdr:col>13</xdr:col>
      <xdr:colOff>132002</xdr:colOff>
      <xdr:row>81</xdr:row>
      <xdr:rowOff>163280</xdr:rowOff>
    </xdr:from>
    <xdr:to>
      <xdr:col>16</xdr:col>
      <xdr:colOff>368518</xdr:colOff>
      <xdr:row>83</xdr:row>
      <xdr:rowOff>136989</xdr:rowOff>
    </xdr:to>
    <xdr:sp macro="" textlink="">
      <xdr:nvSpPr>
        <xdr:cNvPr id="576" name="Скругленный прямоугольник 34">
          <a:extLst>
            <a:ext uri="{FF2B5EF4-FFF2-40B4-BE49-F238E27FC236}">
              <a16:creationId xmlns:a16="http://schemas.microsoft.com/office/drawing/2014/main" id="{033A41F7-2538-C5C9-62D2-511697E5E71E}"/>
            </a:ext>
          </a:extLst>
        </xdr:cNvPr>
        <xdr:cNvSpPr/>
      </xdr:nvSpPr>
      <xdr:spPr>
        <a:xfrm>
          <a:off x="7998531" y="14686104"/>
          <a:ext cx="2051869" cy="332297"/>
        </a:xfrm>
        <a:prstGeom prst="roundRect">
          <a:avLst>
            <a:gd name="adj" fmla="val 18035"/>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t>Управление</a:t>
          </a:r>
        </a:p>
        <a:p>
          <a:pPr algn="ctr"/>
          <a:r>
            <a:rPr lang="ru-RU" sz="1050"/>
            <a:t>базой знаний</a:t>
          </a:r>
          <a:endParaRPr lang="en-US" sz="1050"/>
        </a:p>
      </xdr:txBody>
    </xdr:sp>
    <xdr:clientData/>
  </xdr:twoCellAnchor>
  <xdr:twoCellAnchor>
    <xdr:from>
      <xdr:col>3</xdr:col>
      <xdr:colOff>116326</xdr:colOff>
      <xdr:row>106</xdr:row>
      <xdr:rowOff>130614</xdr:rowOff>
    </xdr:from>
    <xdr:to>
      <xdr:col>6</xdr:col>
      <xdr:colOff>221014</xdr:colOff>
      <xdr:row>109</xdr:row>
      <xdr:rowOff>62767</xdr:rowOff>
    </xdr:to>
    <xdr:sp macro="" textlink="">
      <xdr:nvSpPr>
        <xdr:cNvPr id="577" name="Скругленный прямоугольник 35">
          <a:extLst>
            <a:ext uri="{FF2B5EF4-FFF2-40B4-BE49-F238E27FC236}">
              <a16:creationId xmlns:a16="http://schemas.microsoft.com/office/drawing/2014/main" id="{99333FF2-E59D-B7BC-5A62-9EBAA2CF2C71}"/>
            </a:ext>
          </a:extLst>
        </xdr:cNvPr>
        <xdr:cNvSpPr/>
      </xdr:nvSpPr>
      <xdr:spPr>
        <a:xfrm>
          <a:off x="1931679" y="19135790"/>
          <a:ext cx="1920041" cy="470036"/>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t>Разграничение ролей процесса </a:t>
          </a:r>
          <a:r>
            <a:rPr lang="en-US" sz="1050"/>
            <a:t>DSO</a:t>
          </a:r>
          <a:endParaRPr lang="en-US" sz="1050">
            <a:solidFill>
              <a:srgbClr val="001031"/>
            </a:solidFill>
          </a:endParaRPr>
        </a:p>
      </xdr:txBody>
    </xdr:sp>
    <xdr:clientData/>
  </xdr:twoCellAnchor>
  <xdr:twoCellAnchor>
    <xdr:from>
      <xdr:col>11</xdr:col>
      <xdr:colOff>1808</xdr:colOff>
      <xdr:row>97</xdr:row>
      <xdr:rowOff>89889</xdr:rowOff>
    </xdr:from>
    <xdr:to>
      <xdr:col>13</xdr:col>
      <xdr:colOff>440514</xdr:colOff>
      <xdr:row>100</xdr:row>
      <xdr:rowOff>20176</xdr:rowOff>
    </xdr:to>
    <xdr:sp macro="" textlink="">
      <xdr:nvSpPr>
        <xdr:cNvPr id="578" name="Скругленный прямоугольник 47">
          <a:extLst>
            <a:ext uri="{FF2B5EF4-FFF2-40B4-BE49-F238E27FC236}">
              <a16:creationId xmlns:a16="http://schemas.microsoft.com/office/drawing/2014/main" id="{53366B8C-1F04-18B8-DBCC-6C7CBDC81349}"/>
            </a:ext>
          </a:extLst>
        </xdr:cNvPr>
        <xdr:cNvSpPr/>
      </xdr:nvSpPr>
      <xdr:spPr>
        <a:xfrm>
          <a:off x="6658102" y="17481418"/>
          <a:ext cx="1648941" cy="468170"/>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Анализ событий информационной безопасности</a:t>
          </a:r>
          <a:endParaRPr lang="en-US" sz="1000"/>
        </a:p>
      </xdr:txBody>
    </xdr:sp>
    <xdr:clientData/>
  </xdr:twoCellAnchor>
  <xdr:twoCellAnchor>
    <xdr:from>
      <xdr:col>13</xdr:col>
      <xdr:colOff>590408</xdr:colOff>
      <xdr:row>97</xdr:row>
      <xdr:rowOff>87287</xdr:rowOff>
    </xdr:from>
    <xdr:to>
      <xdr:col>16</xdr:col>
      <xdr:colOff>425901</xdr:colOff>
      <xdr:row>100</xdr:row>
      <xdr:rowOff>17574</xdr:rowOff>
    </xdr:to>
    <xdr:sp macro="" textlink="">
      <xdr:nvSpPr>
        <xdr:cNvPr id="579" name="Скругленный прямоугольник 48">
          <a:extLst>
            <a:ext uri="{FF2B5EF4-FFF2-40B4-BE49-F238E27FC236}">
              <a16:creationId xmlns:a16="http://schemas.microsoft.com/office/drawing/2014/main" id="{329D060C-8831-A26D-7B2A-5308789F97BC}"/>
            </a:ext>
          </a:extLst>
        </xdr:cNvPr>
        <xdr:cNvSpPr/>
      </xdr:nvSpPr>
      <xdr:spPr>
        <a:xfrm>
          <a:off x="8456937" y="17478816"/>
          <a:ext cx="1650846" cy="468170"/>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Анализ инфраструктуры PROD среды на уязвимости</a:t>
          </a:r>
          <a:endParaRPr lang="en-US" sz="1000"/>
        </a:p>
      </xdr:txBody>
    </xdr:sp>
    <xdr:clientData/>
  </xdr:twoCellAnchor>
  <xdr:twoCellAnchor>
    <xdr:from>
      <xdr:col>8</xdr:col>
      <xdr:colOff>58581</xdr:colOff>
      <xdr:row>100</xdr:row>
      <xdr:rowOff>178133</xdr:rowOff>
    </xdr:from>
    <xdr:to>
      <xdr:col>10</xdr:col>
      <xdr:colOff>497287</xdr:colOff>
      <xdr:row>103</xdr:row>
      <xdr:rowOff>33563</xdr:rowOff>
    </xdr:to>
    <xdr:sp macro="" textlink="">
      <xdr:nvSpPr>
        <xdr:cNvPr id="580" name="Скругленный прямоугольник 49">
          <a:extLst>
            <a:ext uri="{FF2B5EF4-FFF2-40B4-BE49-F238E27FC236}">
              <a16:creationId xmlns:a16="http://schemas.microsoft.com/office/drawing/2014/main" id="{C9E63141-E955-EFCE-4450-7E55086474A8}"/>
            </a:ext>
          </a:extLst>
        </xdr:cNvPr>
        <xdr:cNvSpPr/>
      </xdr:nvSpPr>
      <xdr:spPr>
        <a:xfrm>
          <a:off x="4899522" y="18107545"/>
          <a:ext cx="1648941" cy="393312"/>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Контроль выполняемых и процессов и их прав доступа</a:t>
          </a:r>
          <a:endParaRPr lang="en-US" sz="1000"/>
        </a:p>
      </xdr:txBody>
    </xdr:sp>
    <xdr:clientData/>
  </xdr:twoCellAnchor>
  <xdr:twoCellAnchor>
    <xdr:from>
      <xdr:col>11</xdr:col>
      <xdr:colOff>65430</xdr:colOff>
      <xdr:row>100</xdr:row>
      <xdr:rowOff>178133</xdr:rowOff>
    </xdr:from>
    <xdr:to>
      <xdr:col>13</xdr:col>
      <xdr:colOff>513661</xdr:colOff>
      <xdr:row>103</xdr:row>
      <xdr:rowOff>33563</xdr:rowOff>
    </xdr:to>
    <xdr:sp macro="" textlink="">
      <xdr:nvSpPr>
        <xdr:cNvPr id="581" name="Скругленный прямоугольник 50">
          <a:extLst>
            <a:ext uri="{FF2B5EF4-FFF2-40B4-BE49-F238E27FC236}">
              <a16:creationId xmlns:a16="http://schemas.microsoft.com/office/drawing/2014/main" id="{A699351E-CC24-C1D3-4358-A9098B5A2D24}"/>
            </a:ext>
          </a:extLst>
        </xdr:cNvPr>
        <xdr:cNvSpPr/>
      </xdr:nvSpPr>
      <xdr:spPr>
        <a:xfrm>
          <a:off x="6721724" y="18107545"/>
          <a:ext cx="1658466" cy="393312"/>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Защита </a:t>
          </a:r>
          <a:r>
            <a:rPr lang="en-US" sz="1000"/>
            <a:t>L7</a:t>
          </a:r>
          <a:r>
            <a:rPr lang="ru-RU" sz="1000"/>
            <a:t> трафика</a:t>
          </a:r>
          <a:endParaRPr lang="en-US" sz="1000"/>
        </a:p>
      </xdr:txBody>
    </xdr:sp>
    <xdr:clientData/>
  </xdr:twoCellAnchor>
  <xdr:twoCellAnchor>
    <xdr:from>
      <xdr:col>14</xdr:col>
      <xdr:colOff>68958</xdr:colOff>
      <xdr:row>104</xdr:row>
      <xdr:rowOff>80080</xdr:rowOff>
    </xdr:from>
    <xdr:to>
      <xdr:col>16</xdr:col>
      <xdr:colOff>478837</xdr:colOff>
      <xdr:row>110</xdr:row>
      <xdr:rowOff>103731</xdr:rowOff>
    </xdr:to>
    <xdr:sp macro="" textlink="">
      <xdr:nvSpPr>
        <xdr:cNvPr id="582" name="Скругленный прямоугольник 51">
          <a:extLst>
            <a:ext uri="{FF2B5EF4-FFF2-40B4-BE49-F238E27FC236}">
              <a16:creationId xmlns:a16="http://schemas.microsoft.com/office/drawing/2014/main" id="{32AFB96B-7123-60F3-474A-7AACBBD656F9}"/>
            </a:ext>
          </a:extLst>
        </xdr:cNvPr>
        <xdr:cNvSpPr/>
      </xdr:nvSpPr>
      <xdr:spPr>
        <a:xfrm>
          <a:off x="8540605" y="18726668"/>
          <a:ext cx="1620114" cy="1099416"/>
        </a:xfrm>
        <a:prstGeom prst="roundRect">
          <a:avLst>
            <a:gd name="adj" fmla="val 10870"/>
          </a:avLst>
        </a:prstGeom>
        <a:solidFill>
          <a:srgbClr val="FFFFFF">
            <a:alpha val="56000"/>
          </a:srgbClr>
        </a:solidFill>
        <a:ln w="6350">
          <a:solidFill>
            <a:srgbClr val="EEF2F0"/>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t"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b="1">
              <a:solidFill>
                <a:srgbClr val="001031"/>
              </a:solidFill>
              <a:latin typeface="Segoe UI" panose="020B0502040204020203" pitchFamily="34" charset="0"/>
            </a:rPr>
            <a:t>Смежные процессы</a:t>
          </a:r>
          <a:endParaRPr lang="en-US" sz="1000" b="1">
            <a:solidFill>
              <a:srgbClr val="001031"/>
            </a:solidFill>
            <a:latin typeface="Segoe UI" panose="020B0502040204020203" pitchFamily="34" charset="0"/>
          </a:endParaRPr>
        </a:p>
      </xdr:txBody>
    </xdr:sp>
    <xdr:clientData/>
  </xdr:twoCellAnchor>
  <xdr:twoCellAnchor>
    <xdr:from>
      <xdr:col>14</xdr:col>
      <xdr:colOff>170405</xdr:colOff>
      <xdr:row>106</xdr:row>
      <xdr:rowOff>121685</xdr:rowOff>
    </xdr:from>
    <xdr:to>
      <xdr:col>16</xdr:col>
      <xdr:colOff>369773</xdr:colOff>
      <xdr:row>109</xdr:row>
      <xdr:rowOff>49216</xdr:rowOff>
    </xdr:to>
    <xdr:sp macro="" textlink="">
      <xdr:nvSpPr>
        <xdr:cNvPr id="583" name="Скругленный прямоугольник 52">
          <a:extLst>
            <a:ext uri="{FF2B5EF4-FFF2-40B4-BE49-F238E27FC236}">
              <a16:creationId xmlns:a16="http://schemas.microsoft.com/office/drawing/2014/main" id="{5AE178B6-822E-9789-8078-32E013C5903D}"/>
            </a:ext>
          </a:extLst>
        </xdr:cNvPr>
        <xdr:cNvSpPr/>
      </xdr:nvSpPr>
      <xdr:spPr>
        <a:xfrm>
          <a:off x="8642052" y="19126861"/>
          <a:ext cx="1409603" cy="465414"/>
        </a:xfrm>
        <a:prstGeom prst="roundRect">
          <a:avLst/>
        </a:prstGeom>
        <a:solidFill>
          <a:srgbClr val="FFFFFF">
            <a:alpha val="56000"/>
          </a:srgbClr>
        </a:solidFill>
        <a:ln w="6350">
          <a:solidFill>
            <a:srgbClr val="EEF2F0"/>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t>Управление инцидентами ИБ…</a:t>
          </a:r>
        </a:p>
      </xdr:txBody>
    </xdr:sp>
    <xdr:clientData/>
  </xdr:twoCellAnchor>
  <xdr:twoCellAnchor>
    <xdr:from>
      <xdr:col>17</xdr:col>
      <xdr:colOff>31196</xdr:colOff>
      <xdr:row>105</xdr:row>
      <xdr:rowOff>24549</xdr:rowOff>
    </xdr:from>
    <xdr:to>
      <xdr:col>19</xdr:col>
      <xdr:colOff>79042</xdr:colOff>
      <xdr:row>110</xdr:row>
      <xdr:rowOff>39411</xdr:rowOff>
    </xdr:to>
    <xdr:sp macro="" textlink="">
      <xdr:nvSpPr>
        <xdr:cNvPr id="584" name="Прямоугольник 54">
          <a:extLst>
            <a:ext uri="{FF2B5EF4-FFF2-40B4-BE49-F238E27FC236}">
              <a16:creationId xmlns:a16="http://schemas.microsoft.com/office/drawing/2014/main" id="{7E438CFA-4AF2-0BFF-549C-AE004E710CC4}"/>
            </a:ext>
          </a:extLst>
        </xdr:cNvPr>
        <xdr:cNvSpPr/>
      </xdr:nvSpPr>
      <xdr:spPr>
        <a:xfrm>
          <a:off x="10318196" y="18850431"/>
          <a:ext cx="1258081" cy="911333"/>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solidFill>
                <a:srgbClr val="001031"/>
              </a:solidFill>
              <a:latin typeface="Segoe UI" panose="020B0502040204020203" pitchFamily="34" charset="0"/>
            </a:rPr>
            <a:t>Оценка критичности приложений и моделирование угроз</a:t>
          </a:r>
          <a:endParaRPr lang="en-US" sz="1050">
            <a:solidFill>
              <a:srgbClr val="001031"/>
            </a:solidFill>
            <a:latin typeface="Segoe UI" panose="020B0502040204020203" pitchFamily="34" charset="0"/>
          </a:endParaRPr>
        </a:p>
      </xdr:txBody>
    </xdr:sp>
    <xdr:clientData/>
  </xdr:twoCellAnchor>
  <xdr:twoCellAnchor>
    <xdr:from>
      <xdr:col>17</xdr:col>
      <xdr:colOff>34310</xdr:colOff>
      <xdr:row>95</xdr:row>
      <xdr:rowOff>15910</xdr:rowOff>
    </xdr:from>
    <xdr:to>
      <xdr:col>19</xdr:col>
      <xdr:colOff>84061</xdr:colOff>
      <xdr:row>98</xdr:row>
      <xdr:rowOff>168088</xdr:rowOff>
    </xdr:to>
    <xdr:sp macro="" textlink="">
      <xdr:nvSpPr>
        <xdr:cNvPr id="585" name="Прямоугольник 55">
          <a:extLst>
            <a:ext uri="{FF2B5EF4-FFF2-40B4-BE49-F238E27FC236}">
              <a16:creationId xmlns:a16="http://schemas.microsoft.com/office/drawing/2014/main" id="{CE22E52A-C3DD-BEC8-F5EF-712DC7951A1B}"/>
            </a:ext>
          </a:extLst>
        </xdr:cNvPr>
        <xdr:cNvSpPr/>
      </xdr:nvSpPr>
      <xdr:spPr>
        <a:xfrm>
          <a:off x="10321310" y="17048851"/>
          <a:ext cx="1259986" cy="690061"/>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solidFill>
                <a:srgbClr val="001031"/>
              </a:solidFill>
              <a:latin typeface="Segoe UI" panose="020B0502040204020203" pitchFamily="34" charset="0"/>
            </a:rPr>
            <a:t>Определение требований ИБ, предъявляемых к ПО</a:t>
          </a:r>
          <a:endParaRPr lang="en-US" sz="1050">
            <a:solidFill>
              <a:srgbClr val="001031"/>
            </a:solidFill>
            <a:latin typeface="Segoe UI" panose="020B0502040204020203" pitchFamily="34" charset="0"/>
          </a:endParaRPr>
        </a:p>
      </xdr:txBody>
    </xdr:sp>
    <xdr:clientData/>
  </xdr:twoCellAnchor>
  <xdr:twoCellAnchor>
    <xdr:from>
      <xdr:col>0</xdr:col>
      <xdr:colOff>8387</xdr:colOff>
      <xdr:row>91</xdr:row>
      <xdr:rowOff>160907</xdr:rowOff>
    </xdr:from>
    <xdr:to>
      <xdr:col>7</xdr:col>
      <xdr:colOff>516028</xdr:colOff>
      <xdr:row>103</xdr:row>
      <xdr:rowOff>164289</xdr:rowOff>
    </xdr:to>
    <xdr:sp macro="" textlink="">
      <xdr:nvSpPr>
        <xdr:cNvPr id="587" name="Скругленный прямоугольник 2">
          <a:extLst>
            <a:ext uri="{FF2B5EF4-FFF2-40B4-BE49-F238E27FC236}">
              <a16:creationId xmlns:a16="http://schemas.microsoft.com/office/drawing/2014/main" id="{3481B359-DF4B-0904-F53F-9796D2EC0070}"/>
            </a:ext>
          </a:extLst>
        </xdr:cNvPr>
        <xdr:cNvSpPr/>
      </xdr:nvSpPr>
      <xdr:spPr>
        <a:xfrm>
          <a:off x="8387" y="16476672"/>
          <a:ext cx="4743465" cy="2154911"/>
        </a:xfrm>
        <a:prstGeom prst="roundRect">
          <a:avLst>
            <a:gd name="adj" fmla="val 10012"/>
          </a:avLst>
        </a:prstGeom>
        <a:solidFill>
          <a:srgbClr val="FFFFFF">
            <a:alpha val="56000"/>
          </a:srgbClr>
        </a:solidFill>
        <a:ln w="19050">
          <a:solidFill>
            <a:srgbClr val="00C3FF"/>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t"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100" b="1">
              <a:solidFill>
                <a:srgbClr val="001031"/>
              </a:solidFill>
              <a:latin typeface="Segoe UI" panose="020B0502040204020203" pitchFamily="34" charset="0"/>
            </a:rPr>
            <a:t>Анализ ПО в режиме runtime - Preprod</a:t>
          </a:r>
          <a:endParaRPr lang="en-US" sz="1100" b="1">
            <a:solidFill>
              <a:srgbClr val="001031"/>
            </a:solidFill>
            <a:latin typeface="Segoe UI" panose="020B0502040204020203" pitchFamily="34" charset="0"/>
          </a:endParaRPr>
        </a:p>
      </xdr:txBody>
    </xdr:sp>
    <xdr:clientData/>
  </xdr:twoCellAnchor>
  <xdr:twoCellAnchor>
    <xdr:from>
      <xdr:col>0</xdr:col>
      <xdr:colOff>139260</xdr:colOff>
      <xdr:row>93</xdr:row>
      <xdr:rowOff>159472</xdr:rowOff>
    </xdr:from>
    <xdr:to>
      <xdr:col>3</xdr:col>
      <xdr:colOff>478899</xdr:colOff>
      <xdr:row>96</xdr:row>
      <xdr:rowOff>68401</xdr:rowOff>
    </xdr:to>
    <xdr:sp macro="" textlink="">
      <xdr:nvSpPr>
        <xdr:cNvPr id="588" name="Скругленный прямоугольник 9">
          <a:extLst>
            <a:ext uri="{FF2B5EF4-FFF2-40B4-BE49-F238E27FC236}">
              <a16:creationId xmlns:a16="http://schemas.microsoft.com/office/drawing/2014/main" id="{6250C310-04F2-CD68-6940-6FC7A34D23ED}"/>
            </a:ext>
          </a:extLst>
        </xdr:cNvPr>
        <xdr:cNvSpPr/>
      </xdr:nvSpPr>
      <xdr:spPr>
        <a:xfrm>
          <a:off x="139260" y="16833825"/>
          <a:ext cx="2154992" cy="446811"/>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Динамический анализ приложений (DAST) в PREPROD среде</a:t>
          </a:r>
          <a:endParaRPr lang="en-US" sz="1000"/>
        </a:p>
      </xdr:txBody>
    </xdr:sp>
    <xdr:clientData/>
  </xdr:twoCellAnchor>
  <xdr:twoCellAnchor>
    <xdr:from>
      <xdr:col>1</xdr:col>
      <xdr:colOff>134384</xdr:colOff>
      <xdr:row>100</xdr:row>
      <xdr:rowOff>55897</xdr:rowOff>
    </xdr:from>
    <xdr:to>
      <xdr:col>6</xdr:col>
      <xdr:colOff>190383</xdr:colOff>
      <xdr:row>103</xdr:row>
      <xdr:rowOff>53636</xdr:rowOff>
    </xdr:to>
    <xdr:sp macro="" textlink="">
      <xdr:nvSpPr>
        <xdr:cNvPr id="589" name="Скругленный прямоугольник 9">
          <a:extLst>
            <a:ext uri="{FF2B5EF4-FFF2-40B4-BE49-F238E27FC236}">
              <a16:creationId xmlns:a16="http://schemas.microsoft.com/office/drawing/2014/main" id="{5FE97CAF-8D32-F556-3B2A-EC42C373D528}"/>
            </a:ext>
          </a:extLst>
        </xdr:cNvPr>
        <xdr:cNvSpPr/>
      </xdr:nvSpPr>
      <xdr:spPr>
        <a:xfrm>
          <a:off x="739502" y="17985309"/>
          <a:ext cx="3081587" cy="535621"/>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Тестирование на проникновение перед внедрением приложений в продуктив</a:t>
          </a:r>
          <a:endParaRPr lang="en-US" sz="1000"/>
        </a:p>
      </xdr:txBody>
    </xdr:sp>
    <xdr:clientData/>
  </xdr:twoCellAnchor>
  <xdr:twoCellAnchor>
    <xdr:from>
      <xdr:col>0</xdr:col>
      <xdr:colOff>170920</xdr:colOff>
      <xdr:row>97</xdr:row>
      <xdr:rowOff>155974</xdr:rowOff>
    </xdr:from>
    <xdr:to>
      <xdr:col>3</xdr:col>
      <xdr:colOff>512464</xdr:colOff>
      <xdr:row>99</xdr:row>
      <xdr:rowOff>126183</xdr:rowOff>
    </xdr:to>
    <xdr:sp macro="" textlink="">
      <xdr:nvSpPr>
        <xdr:cNvPr id="590" name="Скругленный прямоугольник 9">
          <a:extLst>
            <a:ext uri="{FF2B5EF4-FFF2-40B4-BE49-F238E27FC236}">
              <a16:creationId xmlns:a16="http://schemas.microsoft.com/office/drawing/2014/main" id="{CDBF41CA-34D6-CE08-AA2A-72A497D26B0C}"/>
            </a:ext>
          </a:extLst>
        </xdr:cNvPr>
        <xdr:cNvSpPr/>
      </xdr:nvSpPr>
      <xdr:spPr>
        <a:xfrm>
          <a:off x="170920" y="17547503"/>
          <a:ext cx="2156897" cy="328798"/>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Функциональное ИБ-тестирование</a:t>
          </a:r>
          <a:endParaRPr lang="en-US" sz="1000"/>
        </a:p>
      </xdr:txBody>
    </xdr:sp>
    <xdr:clientData/>
  </xdr:twoCellAnchor>
  <xdr:twoCellAnchor>
    <xdr:from>
      <xdr:col>4</xdr:col>
      <xdr:colOff>95116</xdr:colOff>
      <xdr:row>97</xdr:row>
      <xdr:rowOff>162095</xdr:rowOff>
    </xdr:from>
    <xdr:to>
      <xdr:col>7</xdr:col>
      <xdr:colOff>430971</xdr:colOff>
      <xdr:row>99</xdr:row>
      <xdr:rowOff>122779</xdr:rowOff>
    </xdr:to>
    <xdr:sp macro="" textlink="">
      <xdr:nvSpPr>
        <xdr:cNvPr id="591" name="Скругленный прямоугольник 9">
          <a:extLst>
            <a:ext uri="{FF2B5EF4-FFF2-40B4-BE49-F238E27FC236}">
              <a16:creationId xmlns:a16="http://schemas.microsoft.com/office/drawing/2014/main" id="{5121A1D1-6239-7D21-160B-1AD0C783A053}"/>
            </a:ext>
          </a:extLst>
        </xdr:cNvPr>
        <xdr:cNvSpPr/>
      </xdr:nvSpPr>
      <xdr:spPr>
        <a:xfrm>
          <a:off x="2515587" y="17553624"/>
          <a:ext cx="2151208" cy="319273"/>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Контроль безопасности манифестов (k8s, terraform и т.д.)</a:t>
          </a:r>
          <a:endParaRPr lang="en-US" sz="1000"/>
        </a:p>
      </xdr:txBody>
    </xdr:sp>
    <xdr:clientData/>
  </xdr:twoCellAnchor>
  <xdr:twoCellAnchor>
    <xdr:from>
      <xdr:col>4</xdr:col>
      <xdr:colOff>95117</xdr:colOff>
      <xdr:row>93</xdr:row>
      <xdr:rowOff>159280</xdr:rowOff>
    </xdr:from>
    <xdr:to>
      <xdr:col>7</xdr:col>
      <xdr:colOff>436662</xdr:colOff>
      <xdr:row>96</xdr:row>
      <xdr:rowOff>68401</xdr:rowOff>
    </xdr:to>
    <xdr:sp macro="" textlink="">
      <xdr:nvSpPr>
        <xdr:cNvPr id="592" name="Скругленный прямоугольник 9">
          <a:extLst>
            <a:ext uri="{FF2B5EF4-FFF2-40B4-BE49-F238E27FC236}">
              <a16:creationId xmlns:a16="http://schemas.microsoft.com/office/drawing/2014/main" id="{4A2B75AD-219D-8D37-9347-B5842B3BF32B}"/>
            </a:ext>
          </a:extLst>
        </xdr:cNvPr>
        <xdr:cNvSpPr/>
      </xdr:nvSpPr>
      <xdr:spPr>
        <a:xfrm>
          <a:off x="2515588" y="16833633"/>
          <a:ext cx="2156898" cy="447003"/>
        </a:xfrm>
        <a:prstGeom prst="roundRect">
          <a:avLst/>
        </a:prstGeom>
        <a:gradFill>
          <a:gsLst>
            <a:gs pos="0">
              <a:srgbClr val="00C3FF">
                <a:alpha val="23000"/>
              </a:srgbClr>
            </a:gs>
            <a:gs pos="100000">
              <a:srgbClr val="B7EEFF">
                <a:alpha val="45000"/>
              </a:srgbClr>
            </a:gs>
          </a:gsLst>
          <a:lin ang="16200000" scaled="1"/>
        </a:gradFill>
        <a:ln w="12700">
          <a:solidFill>
            <a:srgbClr val="00C3FF">
              <a:lumMod val="60000"/>
              <a:lumOff val="40000"/>
              <a:alpha val="98000"/>
            </a:srgbClr>
          </a:solidFill>
        </a:ln>
        <a:effectLst>
          <a:outerShdw blurRad="114300" dist="63500" dir="2880000" sx="98000" sy="98000" algn="tl" rotWithShape="0">
            <a:srgbClr val="0486FC">
              <a:alpha val="57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00"/>
            <a:t>Анализ инфраструктуры PREPROD среды на уязвимости</a:t>
          </a:r>
          <a:endParaRPr lang="en-US" sz="1000"/>
        </a:p>
      </xdr:txBody>
    </xdr:sp>
    <xdr:clientData/>
  </xdr:twoCellAnchor>
  <xdr:twoCellAnchor>
    <xdr:from>
      <xdr:col>17</xdr:col>
      <xdr:colOff>31196</xdr:colOff>
      <xdr:row>85</xdr:row>
      <xdr:rowOff>49239</xdr:rowOff>
    </xdr:from>
    <xdr:to>
      <xdr:col>19</xdr:col>
      <xdr:colOff>78264</xdr:colOff>
      <xdr:row>88</xdr:row>
      <xdr:rowOff>89780</xdr:rowOff>
    </xdr:to>
    <xdr:sp macro="" textlink="">
      <xdr:nvSpPr>
        <xdr:cNvPr id="593" name="Прямоугольник 54">
          <a:extLst>
            <a:ext uri="{FF2B5EF4-FFF2-40B4-BE49-F238E27FC236}">
              <a16:creationId xmlns:a16="http://schemas.microsoft.com/office/drawing/2014/main" id="{AB18515C-B552-B1F4-294A-49FFB87E0476}"/>
            </a:ext>
          </a:extLst>
        </xdr:cNvPr>
        <xdr:cNvSpPr/>
      </xdr:nvSpPr>
      <xdr:spPr>
        <a:xfrm>
          <a:off x="10318196" y="15289239"/>
          <a:ext cx="1257303" cy="578423"/>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solidFill>
                <a:srgbClr val="001031"/>
              </a:solidFill>
              <a:latin typeface="Segoe UI" panose="020B0502040204020203" pitchFamily="34" charset="0"/>
            </a:rPr>
            <a:t>Контроль выполнения требований ИБ</a:t>
          </a:r>
          <a:endParaRPr lang="en-US" sz="1050">
            <a:solidFill>
              <a:srgbClr val="001031"/>
            </a:solidFill>
            <a:latin typeface="Segoe UI" panose="020B0502040204020203" pitchFamily="34" charset="0"/>
          </a:endParaRPr>
        </a:p>
      </xdr:txBody>
    </xdr:sp>
    <xdr:clientData/>
  </xdr:twoCellAnchor>
  <xdr:twoCellAnchor>
    <xdr:from>
      <xdr:col>17</xdr:col>
      <xdr:colOff>34310</xdr:colOff>
      <xdr:row>99</xdr:row>
      <xdr:rowOff>78442</xdr:rowOff>
    </xdr:from>
    <xdr:to>
      <xdr:col>19</xdr:col>
      <xdr:colOff>84061</xdr:colOff>
      <xdr:row>104</xdr:row>
      <xdr:rowOff>92234</xdr:rowOff>
    </xdr:to>
    <xdr:sp macro="" textlink="">
      <xdr:nvSpPr>
        <xdr:cNvPr id="594" name="Прямоугольник 55">
          <a:extLst>
            <a:ext uri="{FF2B5EF4-FFF2-40B4-BE49-F238E27FC236}">
              <a16:creationId xmlns:a16="http://schemas.microsoft.com/office/drawing/2014/main" id="{EC977CA8-7EFF-51A4-38F3-65C8D957834C}"/>
            </a:ext>
          </a:extLst>
        </xdr:cNvPr>
        <xdr:cNvSpPr/>
      </xdr:nvSpPr>
      <xdr:spPr>
        <a:xfrm>
          <a:off x="10321310" y="17828560"/>
          <a:ext cx="1259986" cy="910262"/>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solidFill>
                <a:srgbClr val="001031"/>
              </a:solidFill>
              <a:latin typeface="Segoe UI" panose="020B0502040204020203" pitchFamily="34" charset="0"/>
            </a:rPr>
            <a:t>Разработка стандартов конфигураций разрабатываемого ПО</a:t>
          </a:r>
          <a:endParaRPr lang="en-US" sz="1050">
            <a:solidFill>
              <a:srgbClr val="001031"/>
            </a:solidFill>
            <a:latin typeface="Segoe UI" panose="020B0502040204020203" pitchFamily="34" charset="0"/>
          </a:endParaRPr>
        </a:p>
      </xdr:txBody>
    </xdr:sp>
    <xdr:clientData/>
  </xdr:twoCellAnchor>
  <xdr:twoCellAnchor>
    <xdr:from>
      <xdr:col>17</xdr:col>
      <xdr:colOff>12167</xdr:colOff>
      <xdr:row>89</xdr:row>
      <xdr:rowOff>5913</xdr:rowOff>
    </xdr:from>
    <xdr:to>
      <xdr:col>19</xdr:col>
      <xdr:colOff>82156</xdr:colOff>
      <xdr:row>94</xdr:row>
      <xdr:rowOff>77962</xdr:rowOff>
    </xdr:to>
    <xdr:sp macro="" textlink="">
      <xdr:nvSpPr>
        <xdr:cNvPr id="595" name="Прямоугольник 54">
          <a:extLst>
            <a:ext uri="{FF2B5EF4-FFF2-40B4-BE49-F238E27FC236}">
              <a16:creationId xmlns:a16="http://schemas.microsoft.com/office/drawing/2014/main" id="{B838D9C3-C1A4-4211-5207-6929CAED291A}"/>
            </a:ext>
          </a:extLst>
        </xdr:cNvPr>
        <xdr:cNvSpPr/>
      </xdr:nvSpPr>
      <xdr:spPr>
        <a:xfrm>
          <a:off x="10299167" y="15963089"/>
          <a:ext cx="1280224" cy="968520"/>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solidFill>
                <a:srgbClr val="001031"/>
              </a:solidFill>
              <a:latin typeface="Segoe UI" panose="020B0502040204020203" pitchFamily="34" charset="0"/>
            </a:rPr>
            <a:t>Разработка стандартов конфигураций для компонентов инфраструктуры</a:t>
          </a:r>
          <a:endParaRPr lang="en-US" sz="1050">
            <a:solidFill>
              <a:srgbClr val="001031"/>
            </a:solidFill>
            <a:latin typeface="Segoe UI" panose="020B0502040204020203" pitchFamily="34" charset="0"/>
          </a:endParaRPr>
        </a:p>
      </xdr:txBody>
    </xdr:sp>
    <xdr:clientData/>
  </xdr:twoCellAnchor>
  <xdr:twoCellAnchor>
    <xdr:from>
      <xdr:col>7</xdr:col>
      <xdr:colOff>64780</xdr:colOff>
      <xdr:row>105</xdr:row>
      <xdr:rowOff>154612</xdr:rowOff>
    </xdr:from>
    <xdr:to>
      <xdr:col>10</xdr:col>
      <xdr:colOff>97193</xdr:colOff>
      <xdr:row>107</xdr:row>
      <xdr:rowOff>124821</xdr:rowOff>
    </xdr:to>
    <xdr:sp macro="" textlink="">
      <xdr:nvSpPr>
        <xdr:cNvPr id="596" name="Скругленный прямоугольник 17">
          <a:extLst>
            <a:ext uri="{FF2B5EF4-FFF2-40B4-BE49-F238E27FC236}">
              <a16:creationId xmlns:a16="http://schemas.microsoft.com/office/drawing/2014/main" id="{E65F7E91-EF8E-D6B4-59F8-00495A6C0845}"/>
            </a:ext>
          </a:extLst>
        </xdr:cNvPr>
        <xdr:cNvSpPr/>
      </xdr:nvSpPr>
      <xdr:spPr>
        <a:xfrm>
          <a:off x="4300604" y="18980494"/>
          <a:ext cx="1847765" cy="328798"/>
        </a:xfrm>
        <a:prstGeom prst="roundRect">
          <a:avLst/>
        </a:prstGeom>
        <a:solidFill>
          <a:srgbClr val="B4F74B">
            <a:lumMod val="20000"/>
            <a:lumOff val="80000"/>
            <a:alpha val="46000"/>
          </a:srgbClr>
        </a:solidFill>
        <a:ln w="190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ru-RU" sz="1050"/>
            <a:t>Контроль исполнения метрик</a:t>
          </a:r>
        </a:p>
      </xdr:txBody>
    </xdr:sp>
    <xdr:clientData/>
  </xdr:twoCellAnchor>
  <xdr:twoCellAnchor>
    <xdr:from>
      <xdr:col>4</xdr:col>
      <xdr:colOff>590101</xdr:colOff>
      <xdr:row>111</xdr:row>
      <xdr:rowOff>59840</xdr:rowOff>
    </xdr:from>
    <xdr:to>
      <xdr:col>5</xdr:col>
      <xdr:colOff>569608</xdr:colOff>
      <xdr:row>112</xdr:row>
      <xdr:rowOff>131569</xdr:rowOff>
    </xdr:to>
    <xdr:sp macro="" textlink="">
      <xdr:nvSpPr>
        <xdr:cNvPr id="607" name="Скругленный прямоугольник 12">
          <a:extLst>
            <a:ext uri="{FF2B5EF4-FFF2-40B4-BE49-F238E27FC236}">
              <a16:creationId xmlns:a16="http://schemas.microsoft.com/office/drawing/2014/main" id="{70CBA960-3ABD-4A23-924E-84BC0517187D}"/>
            </a:ext>
          </a:extLst>
        </xdr:cNvPr>
        <xdr:cNvSpPr/>
      </xdr:nvSpPr>
      <xdr:spPr bwMode="auto">
        <a:xfrm>
          <a:off x="3010572" y="19961487"/>
          <a:ext cx="584624" cy="251023"/>
        </a:xfrm>
        <a:prstGeom prst="roundRect">
          <a:avLst/>
        </a:prstGeom>
        <a:solidFill>
          <a:srgbClr val="FFFFFF">
            <a:alpha val="56000"/>
          </a:srgbClr>
        </a:solidFill>
        <a:ln w="6350">
          <a:solidFill>
            <a:srgbClr val="00C3FF"/>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en-US" sz="1400" b="1">
              <a:solidFill>
                <a:srgbClr val="001031"/>
              </a:solidFill>
              <a:latin typeface="Segoe UI" panose="020B0502040204020203" pitchFamily="34" charset="0"/>
            </a:rPr>
            <a:t>XXX</a:t>
          </a:r>
        </a:p>
      </xdr:txBody>
    </xdr:sp>
    <xdr:clientData/>
  </xdr:twoCellAnchor>
  <xdr:twoCellAnchor>
    <xdr:from>
      <xdr:col>6</xdr:col>
      <xdr:colOff>44499</xdr:colOff>
      <xdr:row>111</xdr:row>
      <xdr:rowOff>59840</xdr:rowOff>
    </xdr:from>
    <xdr:to>
      <xdr:col>8</xdr:col>
      <xdr:colOff>148787</xdr:colOff>
      <xdr:row>112</xdr:row>
      <xdr:rowOff>131569</xdr:rowOff>
    </xdr:to>
    <xdr:sp macro="" textlink="">
      <xdr:nvSpPr>
        <xdr:cNvPr id="608" name="TextBox 13">
          <a:extLst>
            <a:ext uri="{FF2B5EF4-FFF2-40B4-BE49-F238E27FC236}">
              <a16:creationId xmlns:a16="http://schemas.microsoft.com/office/drawing/2014/main" id="{62F8E0A4-E844-4C38-A429-7C8DF2CAD279}"/>
            </a:ext>
          </a:extLst>
        </xdr:cNvPr>
        <xdr:cNvSpPr txBox="1"/>
      </xdr:nvSpPr>
      <xdr:spPr>
        <a:xfrm>
          <a:off x="3675205" y="19961487"/>
          <a:ext cx="1314523" cy="251023"/>
        </a:xfrm>
        <a:prstGeom prst="rect">
          <a:avLst/>
        </a:prstGeom>
        <a:noFill/>
      </xdr:spPr>
      <xdr:txBody>
        <a:bodyPr wrap="square" lIns="0" tIns="0" rIns="0" bIns="0" rtlCol="0" anchor="ctr">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r>
            <a:rPr lang="ru-RU" sz="1400">
              <a:latin typeface="Segoe UI" panose="020B0502040204020203" pitchFamily="34" charset="0"/>
              <a:ea typeface="Segoe UI" panose="020B0502040204020203" pitchFamily="34" charset="0"/>
              <a:cs typeface="Segoe UI" panose="020B0502040204020203" pitchFamily="34" charset="0"/>
            </a:rPr>
            <a:t>Уклон в технику</a:t>
          </a:r>
          <a:endParaRPr lang="en-US" sz="1400">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8</xdr:col>
      <xdr:colOff>364495</xdr:colOff>
      <xdr:row>111</xdr:row>
      <xdr:rowOff>59840</xdr:rowOff>
    </xdr:from>
    <xdr:to>
      <xdr:col>9</xdr:col>
      <xdr:colOff>349716</xdr:colOff>
      <xdr:row>112</xdr:row>
      <xdr:rowOff>131569</xdr:rowOff>
    </xdr:to>
    <xdr:sp macro="" textlink="">
      <xdr:nvSpPr>
        <xdr:cNvPr id="609" name="Скругленный прямоугольник 14">
          <a:extLst>
            <a:ext uri="{FF2B5EF4-FFF2-40B4-BE49-F238E27FC236}">
              <a16:creationId xmlns:a16="http://schemas.microsoft.com/office/drawing/2014/main" id="{345D7FE4-0288-4203-B0BF-566D739D414A}"/>
            </a:ext>
          </a:extLst>
        </xdr:cNvPr>
        <xdr:cNvSpPr/>
      </xdr:nvSpPr>
      <xdr:spPr bwMode="auto">
        <a:xfrm>
          <a:off x="5205436" y="19961487"/>
          <a:ext cx="590339" cy="251023"/>
        </a:xfrm>
        <a:prstGeom prst="roundRect">
          <a:avLst/>
        </a:prstGeom>
        <a:solidFill>
          <a:srgbClr val="B4F74B">
            <a:lumMod val="20000"/>
            <a:lumOff val="80000"/>
            <a:alpha val="46000"/>
          </a:srgbClr>
        </a:solidFill>
        <a:ln w="6350">
          <a:solidFill>
            <a:srgbClr val="B4F74B"/>
          </a:solidFill>
        </a:ln>
        <a:effectLst>
          <a:outerShdw blurRad="139700" dist="88900" dir="3000000" algn="tl" rotWithShape="0">
            <a:srgbClr val="0033CC">
              <a:lumMod val="40000"/>
              <a:lumOff val="60000"/>
              <a:alpha val="15000"/>
            </a:srgbClr>
          </a:outerShdw>
        </a:effectLst>
      </xdr:spPr>
      <xdr:txBody>
        <a:bodyPr rot="0" spcFirstLastPara="0" vert="horz" wrap="square" lIns="0" tIns="0" rIns="0" bIns="0" numCol="1" spcCol="0" rtlCol="0" fromWordArt="0" anchor="ctr" anchorCtr="0" forceAA="0" compatLnSpc="1">
          <a:prstTxWarp prst="textNoShape">
            <a:avLst/>
          </a:prstTxWarp>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pPr algn="ctr"/>
          <a:r>
            <a:rPr lang="en-US" sz="1400" b="1">
              <a:solidFill>
                <a:srgbClr val="001031"/>
              </a:solidFill>
              <a:latin typeface="Segoe UI" panose="020B0502040204020203" pitchFamily="34" charset="0"/>
            </a:rPr>
            <a:t>XXX</a:t>
          </a:r>
        </a:p>
      </xdr:txBody>
    </xdr:sp>
    <xdr:clientData/>
  </xdr:twoCellAnchor>
  <xdr:twoCellAnchor>
    <xdr:from>
      <xdr:col>9</xdr:col>
      <xdr:colOff>425915</xdr:colOff>
      <xdr:row>111</xdr:row>
      <xdr:rowOff>59840</xdr:rowOff>
    </xdr:from>
    <xdr:to>
      <xdr:col>12</xdr:col>
      <xdr:colOff>96570</xdr:colOff>
      <xdr:row>112</xdr:row>
      <xdr:rowOff>131569</xdr:rowOff>
    </xdr:to>
    <xdr:sp macro="" textlink="">
      <xdr:nvSpPr>
        <xdr:cNvPr id="610" name="TextBox 15">
          <a:extLst>
            <a:ext uri="{FF2B5EF4-FFF2-40B4-BE49-F238E27FC236}">
              <a16:creationId xmlns:a16="http://schemas.microsoft.com/office/drawing/2014/main" id="{7528AC15-BCE8-4780-B1A4-D15A16A84FB4}"/>
            </a:ext>
          </a:extLst>
        </xdr:cNvPr>
        <xdr:cNvSpPr txBox="1"/>
      </xdr:nvSpPr>
      <xdr:spPr>
        <a:xfrm>
          <a:off x="5871974" y="19961487"/>
          <a:ext cx="1486008" cy="251023"/>
        </a:xfrm>
        <a:prstGeom prst="rect">
          <a:avLst/>
        </a:prstGeom>
        <a:noFill/>
      </xdr:spPr>
      <xdr:txBody>
        <a:bodyPr wrap="square" lIns="0" tIns="0" rIns="0" bIns="0" rtlCol="0" anchor="ctr">
          <a:noAutofit/>
        </a:bodyPr>
        <a:lstStyle>
          <a:defPPr>
            <a:defRPr lang="en-US"/>
          </a:defPPr>
          <a:lvl1pPr algn="l" rtl="0" eaLnBrk="0" fontAlgn="base" hangingPunct="0">
            <a:spcBef>
              <a:spcPct val="0"/>
            </a:spcBef>
            <a:spcAft>
              <a:spcPct val="0"/>
            </a:spcAft>
            <a:defRPr kern="1200">
              <a:solidFill>
                <a:srgbClr val="001031"/>
              </a:solidFill>
              <a:latin typeface="Segoe UI" panose="020B0502040204020203" pitchFamily="34" charset="0"/>
            </a:defRPr>
          </a:lvl1pPr>
          <a:lvl2pPr marL="457200" algn="l" rtl="0" eaLnBrk="0" fontAlgn="base" hangingPunct="0">
            <a:spcBef>
              <a:spcPct val="0"/>
            </a:spcBef>
            <a:spcAft>
              <a:spcPct val="0"/>
            </a:spcAft>
            <a:defRPr kern="1200">
              <a:solidFill>
                <a:srgbClr val="001031"/>
              </a:solidFill>
              <a:latin typeface="Segoe UI" panose="020B0502040204020203" pitchFamily="34" charset="0"/>
            </a:defRPr>
          </a:lvl2pPr>
          <a:lvl3pPr marL="914400" algn="l" rtl="0" eaLnBrk="0" fontAlgn="base" hangingPunct="0">
            <a:spcBef>
              <a:spcPct val="0"/>
            </a:spcBef>
            <a:spcAft>
              <a:spcPct val="0"/>
            </a:spcAft>
            <a:defRPr kern="1200">
              <a:solidFill>
                <a:srgbClr val="001031"/>
              </a:solidFill>
              <a:latin typeface="Segoe UI" panose="020B0502040204020203" pitchFamily="34" charset="0"/>
            </a:defRPr>
          </a:lvl3pPr>
          <a:lvl4pPr marL="1371600" algn="l" rtl="0" eaLnBrk="0" fontAlgn="base" hangingPunct="0">
            <a:spcBef>
              <a:spcPct val="0"/>
            </a:spcBef>
            <a:spcAft>
              <a:spcPct val="0"/>
            </a:spcAft>
            <a:defRPr kern="1200">
              <a:solidFill>
                <a:srgbClr val="001031"/>
              </a:solidFill>
              <a:latin typeface="Segoe UI" panose="020B0502040204020203" pitchFamily="34" charset="0"/>
            </a:defRPr>
          </a:lvl4pPr>
          <a:lvl5pPr marL="1828800" algn="l" rtl="0" eaLnBrk="0" fontAlgn="base" hangingPunct="0">
            <a:spcBef>
              <a:spcPct val="0"/>
            </a:spcBef>
            <a:spcAft>
              <a:spcPct val="0"/>
            </a:spcAft>
            <a:defRPr kern="1200">
              <a:solidFill>
                <a:srgbClr val="001031"/>
              </a:solidFill>
              <a:latin typeface="Segoe UI" panose="020B0502040204020203" pitchFamily="34" charset="0"/>
            </a:defRPr>
          </a:lvl5pPr>
          <a:lvl6pPr marL="2286000" algn="l" defTabSz="914400" rtl="0" eaLnBrk="1" latinLnBrk="0" hangingPunct="1">
            <a:defRPr kern="1200">
              <a:solidFill>
                <a:srgbClr val="001031"/>
              </a:solidFill>
              <a:latin typeface="Segoe UI" panose="020B0502040204020203" pitchFamily="34" charset="0"/>
            </a:defRPr>
          </a:lvl6pPr>
          <a:lvl7pPr marL="2743200" algn="l" defTabSz="914400" rtl="0" eaLnBrk="1" latinLnBrk="0" hangingPunct="1">
            <a:defRPr kern="1200">
              <a:solidFill>
                <a:srgbClr val="001031"/>
              </a:solidFill>
              <a:latin typeface="Segoe UI" panose="020B0502040204020203" pitchFamily="34" charset="0"/>
            </a:defRPr>
          </a:lvl7pPr>
          <a:lvl8pPr marL="3200400" algn="l" defTabSz="914400" rtl="0" eaLnBrk="1" latinLnBrk="0" hangingPunct="1">
            <a:defRPr kern="1200">
              <a:solidFill>
                <a:srgbClr val="001031"/>
              </a:solidFill>
              <a:latin typeface="Segoe UI" panose="020B0502040204020203" pitchFamily="34" charset="0"/>
            </a:defRPr>
          </a:lvl8pPr>
          <a:lvl9pPr marL="3657600" algn="l" defTabSz="914400" rtl="0" eaLnBrk="1" latinLnBrk="0" hangingPunct="1">
            <a:defRPr kern="1200">
              <a:solidFill>
                <a:srgbClr val="001031"/>
              </a:solidFill>
              <a:latin typeface="Segoe UI" panose="020B0502040204020203" pitchFamily="34" charset="0"/>
            </a:defRPr>
          </a:lvl9pPr>
        </a:lstStyle>
        <a:p>
          <a:r>
            <a:rPr lang="ru-RU" sz="1400">
              <a:latin typeface="Segoe UI" panose="020B0502040204020203" pitchFamily="34" charset="0"/>
              <a:ea typeface="Segoe UI" panose="020B0502040204020203" pitchFamily="34" charset="0"/>
              <a:cs typeface="Segoe UI" panose="020B0502040204020203" pitchFamily="34" charset="0"/>
            </a:rPr>
            <a:t>Уклон в процессы</a:t>
          </a:r>
          <a:endParaRPr lang="en-US" sz="1400">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608238</xdr:colOff>
      <xdr:row>12</xdr:row>
      <xdr:rowOff>3808</xdr:rowOff>
    </xdr:from>
    <xdr:to>
      <xdr:col>20</xdr:col>
      <xdr:colOff>13607</xdr:colOff>
      <xdr:row>32</xdr:row>
      <xdr:rowOff>0</xdr:rowOff>
    </xdr:to>
    <xdr:graphicFrame macro="">
      <xdr:nvGraphicFramePr>
        <xdr:cNvPr id="2" name="Диаграмма 4">
          <a:extLst>
            <a:ext uri="{FF2B5EF4-FFF2-40B4-BE49-F238E27FC236}">
              <a16:creationId xmlns:a16="http://schemas.microsoft.com/office/drawing/2014/main" id="{61751814-D114-48EE-A6E7-F751A73C71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xdr:colOff>
      <xdr:row>43</xdr:row>
      <xdr:rowOff>0</xdr:rowOff>
    </xdr:from>
    <xdr:to>
      <xdr:col>5</xdr:col>
      <xdr:colOff>4888776</xdr:colOff>
      <xdr:row>73</xdr:row>
      <xdr:rowOff>27214</xdr:rowOff>
    </xdr:to>
    <xdr:graphicFrame macro="">
      <xdr:nvGraphicFramePr>
        <xdr:cNvPr id="3" name="Диаграмма 4">
          <a:extLst>
            <a:ext uri="{FF2B5EF4-FFF2-40B4-BE49-F238E27FC236}">
              <a16:creationId xmlns:a16="http://schemas.microsoft.com/office/drawing/2014/main" id="{5814E6F9-EA61-4BE9-94AD-55D28639C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1" name="Таблица1" displayName="Таблица1" ref="R25:U69" totalsRowShown="0" headerRowDxfId="7">
  <autoFilter ref="R25:U69"/>
  <tableColumns count="4">
    <tableColumn id="1" name="ЯП" dataDxfId="6"/>
    <tableColumn id="2" name="коэф. Сложности (от 1 до 2)" dataDxfId="5"/>
    <tableColumn id="3" name="Группы знаний" dataDxfId="4"/>
    <tableColumn id="4" name="Столбец1" dataDxfId="3"/>
  </tableColumns>
  <tableStyleInfo name="TableStyleMedium2" showFirstColumn="0" showLastColumn="0" showRowStripes="1" showColumnStripes="0"/>
</table>
</file>

<file path=xl/tables/table2.xml><?xml version="1.0" encoding="utf-8"?>
<table xmlns="http://schemas.openxmlformats.org/spreadsheetml/2006/main" id="2" name="Таблица3" displayName="Таблица3" ref="R18:S22" totalsRowShown="0">
  <autoFilter ref="R18:S22"/>
  <tableColumns count="2">
    <tableColumn id="1" name="Тип приложения" dataDxfId="2"/>
    <tableColumn id="2" name="Сложность динамического анализа (от 1 до 2)" dataDxfId="1"/>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
  <sheetViews>
    <sheetView tabSelected="1" zoomScale="85" zoomScaleNormal="85" workbookViewId="0">
      <selection activeCell="AA83" sqref="AA83"/>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tabColor rgb="FF92D050"/>
  </sheetPr>
  <dimension ref="B1:Z42"/>
  <sheetViews>
    <sheetView topLeftCell="C1" zoomScale="70" zoomScaleNormal="70" workbookViewId="0">
      <pane xSplit="5" ySplit="2" topLeftCell="H3" activePane="bottomRight" state="frozen"/>
      <selection pane="topRight" activeCell="E1" sqref="E1"/>
      <selection pane="bottomLeft" activeCell="C3" sqref="C3"/>
      <selection pane="bottomRight" activeCell="X46" sqref="X46"/>
    </sheetView>
  </sheetViews>
  <sheetFormatPr defaultColWidth="9.08984375" defaultRowHeight="15.5" x14ac:dyDescent="0.35"/>
  <cols>
    <col min="1" max="1" width="9.08984375" style="4"/>
    <col min="2" max="2" width="12.08984375" style="26" customWidth="1"/>
    <col min="3" max="3" width="3.54296875" customWidth="1"/>
    <col min="4" max="4" width="10.54296875" customWidth="1"/>
    <col min="5" max="5" width="30.453125" style="71" customWidth="1"/>
    <col min="6" max="6" width="71.6328125" style="24" customWidth="1"/>
    <col min="7" max="7" width="21.08984375" style="24" hidden="1" customWidth="1"/>
    <col min="8" max="8" width="19.08984375" style="4" hidden="1" customWidth="1"/>
    <col min="9" max="11" width="17.453125" style="4" hidden="1" customWidth="1"/>
    <col min="12" max="12" width="10.6328125" style="4" hidden="1" customWidth="1"/>
    <col min="13" max="13" width="23.90625" style="23" customWidth="1"/>
    <col min="14" max="14" width="32" style="164" customWidth="1"/>
    <col min="15" max="15" width="17.6328125" style="164" customWidth="1"/>
    <col min="16" max="16" width="9.08984375" style="176" customWidth="1"/>
    <col min="17" max="17" width="5.453125" style="164" customWidth="1"/>
    <col min="18" max="18" width="25.6328125" style="164" customWidth="1"/>
    <col min="19" max="19" width="31.08984375" style="164" bestFit="1" customWidth="1"/>
    <col min="20" max="20" width="31.54296875" style="164" bestFit="1" customWidth="1"/>
    <col min="21" max="21" width="8.90625" customWidth="1"/>
    <col min="22" max="23" width="32.90625" customWidth="1"/>
    <col min="24" max="24" width="36.36328125" customWidth="1"/>
    <col min="25" max="26" width="8.90625" customWidth="1"/>
    <col min="27" max="16384" width="9.08984375" style="4"/>
  </cols>
  <sheetData>
    <row r="1" spans="2:25" ht="16" thickBot="1" x14ac:dyDescent="0.4">
      <c r="H1" s="288" t="s">
        <v>5</v>
      </c>
      <c r="I1" s="289"/>
      <c r="J1" s="289"/>
      <c r="K1" s="289"/>
      <c r="L1" s="289"/>
      <c r="M1" s="24"/>
    </row>
    <row r="2" spans="2:25" ht="54" customHeight="1" x14ac:dyDescent="0.35">
      <c r="B2" s="25" t="s">
        <v>804</v>
      </c>
      <c r="C2" s="4"/>
      <c r="D2" s="179" t="s">
        <v>805</v>
      </c>
      <c r="E2" s="179" t="s">
        <v>804</v>
      </c>
      <c r="F2" s="179" t="s">
        <v>806</v>
      </c>
      <c r="G2" s="179" t="s">
        <v>1</v>
      </c>
      <c r="H2" s="179" t="s">
        <v>807</v>
      </c>
      <c r="I2" s="179" t="s">
        <v>808</v>
      </c>
      <c r="J2" s="179" t="s">
        <v>809</v>
      </c>
      <c r="K2" s="179" t="s">
        <v>810</v>
      </c>
      <c r="L2" s="179" t="s">
        <v>811</v>
      </c>
      <c r="M2" s="159" t="s">
        <v>3179</v>
      </c>
      <c r="N2" s="178" t="s">
        <v>3181</v>
      </c>
      <c r="O2" s="179" t="s">
        <v>3182</v>
      </c>
      <c r="Q2" s="275" t="s">
        <v>3169</v>
      </c>
      <c r="R2" s="276"/>
      <c r="S2" s="179" t="s">
        <v>3168</v>
      </c>
      <c r="T2" s="179" t="s">
        <v>3183</v>
      </c>
      <c r="V2" s="285" t="s">
        <v>3184</v>
      </c>
      <c r="W2" s="286"/>
      <c r="X2" s="287"/>
      <c r="Y2" s="198">
        <v>0.8</v>
      </c>
    </row>
    <row r="3" spans="2:25" ht="18.5" x14ac:dyDescent="0.35">
      <c r="B3" s="290" t="s">
        <v>812</v>
      </c>
      <c r="D3" s="292" t="s">
        <v>812</v>
      </c>
      <c r="E3" s="294" t="s">
        <v>813</v>
      </c>
      <c r="F3" s="189" t="s">
        <v>815</v>
      </c>
      <c r="G3" s="189" t="s">
        <v>814</v>
      </c>
      <c r="H3" s="190" t="str">
        <f>IF(Практики!E3="Неверно","Не реализовывается","Реализовывается")</f>
        <v>Реализовывается</v>
      </c>
      <c r="I3" s="190">
        <f>Практики!G4</f>
        <v>0</v>
      </c>
      <c r="J3" s="190">
        <f>Практики!G9</f>
        <v>0</v>
      </c>
      <c r="K3" s="190">
        <f>Практики!G11</f>
        <v>0</v>
      </c>
      <c r="L3" s="190">
        <f>Практики!G14</f>
        <v>0</v>
      </c>
      <c r="M3" s="191">
        <f>SUM(I3:L3)/4</f>
        <v>0</v>
      </c>
      <c r="N3" s="281">
        <f>AVERAGE(M3:M4)</f>
        <v>0</v>
      </c>
      <c r="O3" s="282">
        <f>AVERAGE(M3:M42)</f>
        <v>0</v>
      </c>
      <c r="Q3" s="180">
        <v>0</v>
      </c>
      <c r="R3" s="180" t="s">
        <v>3171</v>
      </c>
      <c r="S3" s="181">
        <f>Кирилламида!B86</f>
        <v>1</v>
      </c>
      <c r="T3" s="277">
        <f>Y10</f>
        <v>0</v>
      </c>
    </row>
    <row r="4" spans="2:25" ht="18.5" x14ac:dyDescent="0.35">
      <c r="B4" s="290"/>
      <c r="D4" s="292"/>
      <c r="E4" s="294"/>
      <c r="F4" s="189" t="s">
        <v>817</v>
      </c>
      <c r="G4" s="189" t="s">
        <v>816</v>
      </c>
      <c r="H4" s="190" t="str">
        <f>IF(Практики!E16="Неверно","Не реализовывается","Реализовывается")</f>
        <v>Реализовывается</v>
      </c>
      <c r="I4" s="190">
        <f>Практики!G17</f>
        <v>0</v>
      </c>
      <c r="J4" s="190">
        <f>Практики!G22</f>
        <v>0</v>
      </c>
      <c r="K4" s="190">
        <f>Практики!G24</f>
        <v>0</v>
      </c>
      <c r="L4" s="190">
        <f>Практики!G26</f>
        <v>0</v>
      </c>
      <c r="M4" s="191">
        <f>SUM(I4:L4)/4</f>
        <v>0</v>
      </c>
      <c r="N4" s="281"/>
      <c r="O4" s="282"/>
      <c r="Q4" s="182">
        <v>1</v>
      </c>
      <c r="R4" s="182" t="s">
        <v>3172</v>
      </c>
      <c r="S4" s="181">
        <f>Кирилламида!C86</f>
        <v>0</v>
      </c>
      <c r="T4" s="277"/>
      <c r="V4" s="279" t="s">
        <v>3170</v>
      </c>
      <c r="W4" s="279"/>
      <c r="X4" s="280"/>
      <c r="Y4" s="158">
        <f>IF(AND(S3&gt;=Y2, S4&gt;=Y2),1,0)</f>
        <v>0</v>
      </c>
    </row>
    <row r="5" spans="2:25" ht="18.5" x14ac:dyDescent="0.35">
      <c r="B5" s="290"/>
      <c r="D5" s="292"/>
      <c r="E5" s="294" t="s">
        <v>818</v>
      </c>
      <c r="F5" s="189" t="s">
        <v>820</v>
      </c>
      <c r="G5" s="189" t="s">
        <v>819</v>
      </c>
      <c r="H5" s="190" t="str">
        <f>IF(Практики!E32="Неверно","Не реализовывается","Реализовывается")</f>
        <v>Реализовывается</v>
      </c>
      <c r="I5" s="190">
        <f>Практики!G33</f>
        <v>0</v>
      </c>
      <c r="J5" s="190">
        <f>Практики!G35</f>
        <v>0</v>
      </c>
      <c r="K5" s="190"/>
      <c r="L5" s="190"/>
      <c r="M5" s="191">
        <f>SUM(I5:J5)/2</f>
        <v>0</v>
      </c>
      <c r="N5" s="281">
        <f>AVERAGE(M5:M10)</f>
        <v>0</v>
      </c>
      <c r="O5" s="282"/>
      <c r="Q5" s="183">
        <v>2</v>
      </c>
      <c r="R5" s="183" t="s">
        <v>3173</v>
      </c>
      <c r="S5" s="181">
        <f>Кирилламида!D86</f>
        <v>0</v>
      </c>
      <c r="T5" s="277"/>
      <c r="V5" s="279"/>
      <c r="W5" s="279"/>
      <c r="X5" s="280"/>
      <c r="Y5" s="158">
        <f>IF(AND(Y4=1,S5&gt;=Y2),2,Y4)</f>
        <v>0</v>
      </c>
    </row>
    <row r="6" spans="2:25" ht="18.5" x14ac:dyDescent="0.35">
      <c r="B6" s="290"/>
      <c r="D6" s="292"/>
      <c r="E6" s="294"/>
      <c r="F6" s="189" t="s">
        <v>822</v>
      </c>
      <c r="G6" s="189" t="s">
        <v>821</v>
      </c>
      <c r="H6" s="190" t="str">
        <f>IF(Практики!E36="Неверно","Не реализовывается","Реализовывается")</f>
        <v>Реализовывается</v>
      </c>
      <c r="I6" s="190">
        <f>Практики!G37</f>
        <v>0</v>
      </c>
      <c r="J6" s="190">
        <f>Практики!G39</f>
        <v>0</v>
      </c>
      <c r="K6" s="190">
        <f>Практики!G41</f>
        <v>0</v>
      </c>
      <c r="L6" s="190">
        <f>Практики!G43</f>
        <v>0</v>
      </c>
      <c r="M6" s="191">
        <f t="shared" ref="M6:M15" si="0">SUM(I6:L6)/4</f>
        <v>0</v>
      </c>
      <c r="N6" s="281"/>
      <c r="O6" s="282"/>
      <c r="Q6" s="184">
        <v>3</v>
      </c>
      <c r="R6" s="184" t="s">
        <v>3174</v>
      </c>
      <c r="S6" s="181">
        <f>Кирилламида!E86</f>
        <v>0</v>
      </c>
      <c r="T6" s="277"/>
      <c r="V6" s="279"/>
      <c r="W6" s="279"/>
      <c r="X6" s="280"/>
      <c r="Y6" s="158">
        <f>IF(AND(Y5=2,S6&gt;=Y2),3,Y5)</f>
        <v>0</v>
      </c>
    </row>
    <row r="7" spans="2:25" ht="18.5" x14ac:dyDescent="0.35">
      <c r="B7" s="290"/>
      <c r="D7" s="292"/>
      <c r="E7" s="294"/>
      <c r="F7" s="189" t="s">
        <v>824</v>
      </c>
      <c r="G7" s="189" t="s">
        <v>823</v>
      </c>
      <c r="H7" s="190" t="str">
        <f>IF(Практики!E44="Неверно","Не реализовывается","Реализовывается")</f>
        <v>Реализовывается</v>
      </c>
      <c r="I7" s="190">
        <f>Практики!G45</f>
        <v>0</v>
      </c>
      <c r="J7" s="190">
        <f>Практики!G49</f>
        <v>0</v>
      </c>
      <c r="K7" s="190">
        <f>Практики!G50</f>
        <v>0</v>
      </c>
      <c r="L7" s="190">
        <f>Практики!G53</f>
        <v>0</v>
      </c>
      <c r="M7" s="191">
        <f t="shared" si="0"/>
        <v>0</v>
      </c>
      <c r="N7" s="281"/>
      <c r="O7" s="282"/>
      <c r="Q7" s="185">
        <v>4</v>
      </c>
      <c r="R7" s="185" t="s">
        <v>3175</v>
      </c>
      <c r="S7" s="181">
        <f>Кирилламида!F86</f>
        <v>0</v>
      </c>
      <c r="T7" s="277"/>
      <c r="V7" s="279"/>
      <c r="W7" s="279"/>
      <c r="X7" s="280"/>
      <c r="Y7" s="158">
        <f>IF(AND(Y6=3,S7&gt;=Y2),4,Y6)</f>
        <v>0</v>
      </c>
    </row>
    <row r="8" spans="2:25" ht="18.5" x14ac:dyDescent="0.35">
      <c r="B8" s="290"/>
      <c r="D8" s="292"/>
      <c r="E8" s="294"/>
      <c r="F8" s="189" t="s">
        <v>826</v>
      </c>
      <c r="G8" s="189" t="s">
        <v>825</v>
      </c>
      <c r="H8" s="190" t="str">
        <f>IF(Практики!E54="Неверно","Не реализовывается","Реализовывается")</f>
        <v>Реализовывается</v>
      </c>
      <c r="I8" s="190">
        <f>Практики!G55</f>
        <v>0</v>
      </c>
      <c r="J8" s="190">
        <f>Практики!G62</f>
        <v>0</v>
      </c>
      <c r="K8" s="190">
        <f>Практики!G68</f>
        <v>0</v>
      </c>
      <c r="L8" s="190">
        <f>Практики!G72</f>
        <v>0</v>
      </c>
      <c r="M8" s="191">
        <f t="shared" si="0"/>
        <v>0</v>
      </c>
      <c r="N8" s="281"/>
      <c r="O8" s="282"/>
      <c r="Q8" s="186">
        <v>5</v>
      </c>
      <c r="R8" s="186" t="s">
        <v>3176</v>
      </c>
      <c r="S8" s="181">
        <f>Кирилламида!G86</f>
        <v>0</v>
      </c>
      <c r="T8" s="277"/>
      <c r="V8" s="279"/>
      <c r="W8" s="279"/>
      <c r="X8" s="280"/>
      <c r="Y8" s="158">
        <f>IF(AND(Y7=4,S8&gt;=Y2),5,Y7)</f>
        <v>0</v>
      </c>
    </row>
    <row r="9" spans="2:25" ht="18.5" x14ac:dyDescent="0.35">
      <c r="B9" s="290"/>
      <c r="D9" s="292"/>
      <c r="E9" s="294"/>
      <c r="F9" s="189" t="s">
        <v>828</v>
      </c>
      <c r="G9" s="189" t="s">
        <v>827</v>
      </c>
      <c r="H9" s="190" t="str">
        <f>IF(Практики!E75="Неверно","Не реализовывается","Реализовывается")</f>
        <v>Реализовывается</v>
      </c>
      <c r="I9" s="190">
        <f>Практики!G76</f>
        <v>0</v>
      </c>
      <c r="J9" s="190">
        <f>Практики!G81</f>
        <v>0</v>
      </c>
      <c r="K9" s="190">
        <f>Практики!G87</f>
        <v>0</v>
      </c>
      <c r="L9" s="190">
        <f>Практики!G93</f>
        <v>0</v>
      </c>
      <c r="M9" s="191">
        <f t="shared" si="0"/>
        <v>0</v>
      </c>
      <c r="N9" s="281"/>
      <c r="O9" s="282"/>
      <c r="Q9" s="187">
        <v>6</v>
      </c>
      <c r="R9" s="187" t="s">
        <v>3177</v>
      </c>
      <c r="S9" s="181">
        <f>Кирилламида!H86</f>
        <v>0</v>
      </c>
      <c r="T9" s="277"/>
      <c r="V9" s="279"/>
      <c r="W9" s="279"/>
      <c r="X9" s="280"/>
      <c r="Y9" s="158">
        <f>IF(AND(Y8=5,S9&gt;=Y2),6,Y8)</f>
        <v>0</v>
      </c>
    </row>
    <row r="10" spans="2:25" ht="19" thickBot="1" x14ac:dyDescent="0.4">
      <c r="B10" s="290"/>
      <c r="D10" s="292"/>
      <c r="E10" s="294"/>
      <c r="F10" s="189" t="s">
        <v>830</v>
      </c>
      <c r="G10" s="189" t="s">
        <v>829</v>
      </c>
      <c r="H10" s="190" t="str">
        <f>IF(Практики!E94="Неверно","Не реализовывается","Реализовывается")</f>
        <v>Реализовывается</v>
      </c>
      <c r="I10" s="190">
        <f>Практики!G95</f>
        <v>0</v>
      </c>
      <c r="J10" s="190">
        <f>Практики!G100</f>
        <v>0</v>
      </c>
      <c r="K10" s="190">
        <f>Практики!G102</f>
        <v>0</v>
      </c>
      <c r="L10" s="190">
        <f>Практики!G103</f>
        <v>0</v>
      </c>
      <c r="M10" s="191">
        <f t="shared" si="0"/>
        <v>0</v>
      </c>
      <c r="N10" s="281"/>
      <c r="O10" s="282"/>
      <c r="Q10" s="188">
        <v>7</v>
      </c>
      <c r="R10" s="188" t="s">
        <v>3178</v>
      </c>
      <c r="S10" s="181">
        <f>Кирилламида!I86</f>
        <v>0</v>
      </c>
      <c r="T10" s="278"/>
      <c r="V10" s="279"/>
      <c r="W10" s="279"/>
      <c r="X10" s="280"/>
      <c r="Y10" s="158">
        <f>IF(AND(Y9=6,S10&gt;=Y2),7,Y9)</f>
        <v>0</v>
      </c>
    </row>
    <row r="11" spans="2:25" x14ac:dyDescent="0.35">
      <c r="B11" s="290"/>
      <c r="D11" s="292"/>
      <c r="E11" s="296" t="s">
        <v>2159</v>
      </c>
      <c r="F11" s="189" t="s">
        <v>1997</v>
      </c>
      <c r="G11" s="189" t="s">
        <v>2004</v>
      </c>
      <c r="H11" s="190" t="str">
        <f>IF(Практики!E106="Неверно","Не реализовывается","Реализовывается")</f>
        <v>Реализовывается</v>
      </c>
      <c r="I11" s="190">
        <f>Практики!G107</f>
        <v>0</v>
      </c>
      <c r="J11" s="190">
        <f>Практики!G109</f>
        <v>0</v>
      </c>
      <c r="K11" s="190">
        <f>Практики!G113</f>
        <v>0</v>
      </c>
      <c r="L11" s="190">
        <f>Практики!G118</f>
        <v>0</v>
      </c>
      <c r="M11" s="191">
        <f t="shared" si="0"/>
        <v>0</v>
      </c>
      <c r="N11" s="281">
        <f>AVERAGE(M11:M16)</f>
        <v>0</v>
      </c>
      <c r="O11" s="282"/>
      <c r="Q11" s="177"/>
    </row>
    <row r="12" spans="2:25" x14ac:dyDescent="0.35">
      <c r="B12" s="290"/>
      <c r="D12" s="292"/>
      <c r="E12" s="297"/>
      <c r="F12" s="189" t="s">
        <v>832</v>
      </c>
      <c r="G12" s="189" t="s">
        <v>831</v>
      </c>
      <c r="H12" s="190" t="str">
        <f>IF(Практики!E119="Неверно","Не реализовывается","Реализовывается")</f>
        <v>Реализовывается</v>
      </c>
      <c r="I12" s="190">
        <f>Практики!G120</f>
        <v>0</v>
      </c>
      <c r="J12" s="190">
        <f>Практики!G122</f>
        <v>0</v>
      </c>
      <c r="K12" s="190">
        <f>Практики!G126</f>
        <v>0</v>
      </c>
      <c r="L12" s="190">
        <f>Практики!G129</f>
        <v>0</v>
      </c>
      <c r="M12" s="191">
        <f t="shared" si="0"/>
        <v>0</v>
      </c>
      <c r="N12" s="281"/>
      <c r="O12" s="282"/>
    </row>
    <row r="13" spans="2:25" x14ac:dyDescent="0.35">
      <c r="B13" s="290"/>
      <c r="D13" s="292"/>
      <c r="E13" s="297"/>
      <c r="F13" s="189" t="s">
        <v>834</v>
      </c>
      <c r="G13" s="189" t="s">
        <v>833</v>
      </c>
      <c r="H13" s="190" t="str">
        <f>IF(Практики!E130="Неверно","Не реализовывается","Реализовывается")</f>
        <v>Реализовывается</v>
      </c>
      <c r="I13" s="190">
        <f>Практики!G131</f>
        <v>0</v>
      </c>
      <c r="J13" s="190">
        <f>Практики!G134</f>
        <v>0</v>
      </c>
      <c r="K13" s="190">
        <f>Практики!G139</f>
        <v>0</v>
      </c>
      <c r="L13" s="190">
        <f>Практики!G143</f>
        <v>0</v>
      </c>
      <c r="M13" s="191">
        <f t="shared" si="0"/>
        <v>0</v>
      </c>
      <c r="N13" s="281"/>
      <c r="O13" s="282"/>
    </row>
    <row r="14" spans="2:25" x14ac:dyDescent="0.35">
      <c r="B14" s="290"/>
      <c r="D14" s="292"/>
      <c r="E14" s="297"/>
      <c r="F14" s="189" t="s">
        <v>836</v>
      </c>
      <c r="G14" s="189" t="s">
        <v>835</v>
      </c>
      <c r="H14" s="190" t="str">
        <f>IF(Практики!E144="Неверно","Не реализовывается","Реализовывается")</f>
        <v>Реализовывается</v>
      </c>
      <c r="I14" s="190">
        <f>Практики!G145</f>
        <v>0</v>
      </c>
      <c r="J14" s="190">
        <f>Практики!G148</f>
        <v>0</v>
      </c>
      <c r="K14" s="190">
        <f>Практики!G151</f>
        <v>0</v>
      </c>
      <c r="L14" s="190">
        <f>Практики!G152</f>
        <v>0</v>
      </c>
      <c r="M14" s="191">
        <f t="shared" si="0"/>
        <v>0</v>
      </c>
      <c r="N14" s="281"/>
      <c r="O14" s="282"/>
    </row>
    <row r="15" spans="2:25" x14ac:dyDescent="0.35">
      <c r="B15" s="290"/>
      <c r="D15" s="292"/>
      <c r="E15" s="297"/>
      <c r="F15" s="189" t="s">
        <v>838</v>
      </c>
      <c r="G15" s="189" t="s">
        <v>837</v>
      </c>
      <c r="H15" s="190" t="str">
        <f>IF(Практики!E154="Неверно","Не реализовывается","Реализовывается")</f>
        <v>Реализовывается</v>
      </c>
      <c r="I15" s="190">
        <f>Практики!G155</f>
        <v>0</v>
      </c>
      <c r="J15" s="190">
        <f>Практики!G159</f>
        <v>0</v>
      </c>
      <c r="K15" s="190">
        <f>Практики!G162</f>
        <v>0</v>
      </c>
      <c r="L15" s="190">
        <f>Практики!G165</f>
        <v>0</v>
      </c>
      <c r="M15" s="191">
        <f t="shared" si="0"/>
        <v>0</v>
      </c>
      <c r="N15" s="281"/>
      <c r="O15" s="282"/>
    </row>
    <row r="16" spans="2:25" x14ac:dyDescent="0.35">
      <c r="B16" s="290"/>
      <c r="D16" s="292"/>
      <c r="E16" s="298"/>
      <c r="F16" s="189" t="s">
        <v>840</v>
      </c>
      <c r="G16" s="189" t="s">
        <v>839</v>
      </c>
      <c r="H16" s="190" t="str">
        <f>IF(Практики!E166="Неверно","Не реализовывается","Реализовывается")</f>
        <v>Реализовывается</v>
      </c>
      <c r="I16" s="190">
        <f>Практики!G167</f>
        <v>0</v>
      </c>
      <c r="J16" s="190">
        <f>Практики!G169</f>
        <v>0</v>
      </c>
      <c r="K16" s="190"/>
      <c r="L16" s="190"/>
      <c r="M16" s="191">
        <f>SUM(I16:J16)/2</f>
        <v>0</v>
      </c>
      <c r="N16" s="281"/>
      <c r="O16" s="282"/>
    </row>
    <row r="17" spans="2:15" x14ac:dyDescent="0.35">
      <c r="B17" s="290"/>
      <c r="D17" s="292"/>
      <c r="E17" s="294" t="s">
        <v>841</v>
      </c>
      <c r="F17" s="189" t="s">
        <v>843</v>
      </c>
      <c r="G17" s="189" t="s">
        <v>842</v>
      </c>
      <c r="H17" s="190" t="str">
        <f>IF(Практики!E172="Неверно","Не реализовывается","Реализовывается")</f>
        <v>Реализовывается</v>
      </c>
      <c r="I17" s="190">
        <f>Практики!G173</f>
        <v>0</v>
      </c>
      <c r="J17" s="190">
        <f>Практики!G175</f>
        <v>0</v>
      </c>
      <c r="K17" s="190">
        <f>Практики!G179</f>
        <v>0</v>
      </c>
      <c r="L17" s="190">
        <f>Практики!G183</f>
        <v>0</v>
      </c>
      <c r="M17" s="191">
        <f>SUM(I17:L17)/4</f>
        <v>0</v>
      </c>
      <c r="N17" s="281">
        <f>AVERAGE(M17:M21)</f>
        <v>0</v>
      </c>
      <c r="O17" s="282"/>
    </row>
    <row r="18" spans="2:15" x14ac:dyDescent="0.35">
      <c r="B18" s="290"/>
      <c r="D18" s="292"/>
      <c r="E18" s="294"/>
      <c r="F18" s="189" t="s">
        <v>845</v>
      </c>
      <c r="G18" s="189" t="s">
        <v>844</v>
      </c>
      <c r="H18" s="190" t="str">
        <f>IF(Практики!E186="Неверно","Не реализовывается","Реализовывается")</f>
        <v>Реализовывается</v>
      </c>
      <c r="I18" s="190">
        <f>Практики!G187</f>
        <v>0</v>
      </c>
      <c r="J18" s="190">
        <f>Практики!G190</f>
        <v>0</v>
      </c>
      <c r="K18" s="190"/>
      <c r="L18" s="190">
        <f>Практики!G191</f>
        <v>0</v>
      </c>
      <c r="M18" s="191">
        <f>SUM(I18:L18)/3</f>
        <v>0</v>
      </c>
      <c r="N18" s="281"/>
      <c r="O18" s="282"/>
    </row>
    <row r="19" spans="2:15" x14ac:dyDescent="0.35">
      <c r="B19" s="290"/>
      <c r="D19" s="292"/>
      <c r="E19" s="294"/>
      <c r="F19" s="189" t="s">
        <v>847</v>
      </c>
      <c r="G19" s="189" t="s">
        <v>846</v>
      </c>
      <c r="H19" s="190" t="str">
        <f>IF(Практики!E192="Неверно","Не реализовывается","Реализовывается")</f>
        <v>Реализовывается</v>
      </c>
      <c r="I19" s="190">
        <f>Практики!G193</f>
        <v>0</v>
      </c>
      <c r="J19" s="190">
        <f>Практики!G194</f>
        <v>0</v>
      </c>
      <c r="K19" s="190">
        <f>Практики!G196</f>
        <v>0</v>
      </c>
      <c r="L19" s="190"/>
      <c r="M19" s="191">
        <f>SUM(I19:K19)/3</f>
        <v>0</v>
      </c>
      <c r="N19" s="281"/>
      <c r="O19" s="282"/>
    </row>
    <row r="20" spans="2:15" x14ac:dyDescent="0.35">
      <c r="B20" s="290"/>
      <c r="D20" s="292"/>
      <c r="E20" s="294"/>
      <c r="F20" s="189" t="s">
        <v>849</v>
      </c>
      <c r="G20" s="189" t="s">
        <v>848</v>
      </c>
      <c r="H20" s="190" t="str">
        <f>IF(Практики!E209="Неверно","Не реализовывается","Реализовывается")</f>
        <v>Реализовывается</v>
      </c>
      <c r="I20" s="190">
        <f>Практики!G210</f>
        <v>0</v>
      </c>
      <c r="J20" s="190">
        <f>Практики!G211</f>
        <v>0</v>
      </c>
      <c r="K20" s="190"/>
      <c r="L20" s="190"/>
      <c r="M20" s="191">
        <f>SUM(I20:J20)/2</f>
        <v>0</v>
      </c>
      <c r="N20" s="281"/>
      <c r="O20" s="282"/>
    </row>
    <row r="21" spans="2:15" x14ac:dyDescent="0.35">
      <c r="B21" s="290"/>
      <c r="D21" s="292"/>
      <c r="E21" s="294"/>
      <c r="F21" s="189" t="s">
        <v>851</v>
      </c>
      <c r="G21" s="189" t="s">
        <v>850</v>
      </c>
      <c r="H21" s="192" t="str">
        <f>IF(Практики!E197="Неверно","Не реализовывается","Реализовывается")</f>
        <v>Реализовывается</v>
      </c>
      <c r="I21" s="193">
        <f>Практики!G198</f>
        <v>0</v>
      </c>
      <c r="J21" s="190">
        <f>Практики!G200</f>
        <v>0</v>
      </c>
      <c r="K21" s="190">
        <f>Практики!G203</f>
        <v>0</v>
      </c>
      <c r="L21" s="190">
        <f>Практики!G207</f>
        <v>0</v>
      </c>
      <c r="M21" s="191">
        <f>SUM(I21:L21)/4</f>
        <v>0</v>
      </c>
      <c r="N21" s="281"/>
      <c r="O21" s="282"/>
    </row>
    <row r="22" spans="2:15" x14ac:dyDescent="0.35">
      <c r="B22" s="290"/>
      <c r="D22" s="292"/>
      <c r="E22" s="294" t="s">
        <v>852</v>
      </c>
      <c r="F22" s="189" t="s">
        <v>854</v>
      </c>
      <c r="G22" s="189" t="s">
        <v>853</v>
      </c>
      <c r="H22" s="190" t="str">
        <f>IF(Практики!E214="Неверно","Не реализовывается","Реализовывается")</f>
        <v>Реализовывается</v>
      </c>
      <c r="I22" s="190">
        <f>Практики!G215</f>
        <v>0</v>
      </c>
      <c r="J22" s="190">
        <f>Практики!G217</f>
        <v>0</v>
      </c>
      <c r="K22" s="190">
        <f>Практики!G219</f>
        <v>0</v>
      </c>
      <c r="L22" s="190">
        <f>Практики!G222</f>
        <v>0</v>
      </c>
      <c r="M22" s="191">
        <f>SUM(I22:L22)/4</f>
        <v>0</v>
      </c>
      <c r="N22" s="281">
        <f>AVERAGE(M22:M29)</f>
        <v>0</v>
      </c>
      <c r="O22" s="282"/>
    </row>
    <row r="23" spans="2:15" x14ac:dyDescent="0.35">
      <c r="B23" s="290"/>
      <c r="D23" s="292"/>
      <c r="E23" s="294"/>
      <c r="F23" s="189" t="s">
        <v>856</v>
      </c>
      <c r="G23" s="189" t="s">
        <v>855</v>
      </c>
      <c r="H23" s="190" t="str">
        <f>IF(Практики!E233="Неверно","Не реализовывается","Реализовывается")</f>
        <v>Реализовывается</v>
      </c>
      <c r="I23" s="192">
        <f>Практики!G234</f>
        <v>0</v>
      </c>
      <c r="J23" s="192">
        <f>Практики!G237</f>
        <v>0</v>
      </c>
      <c r="K23" s="192">
        <f>Практики!G241</f>
        <v>0</v>
      </c>
      <c r="L23" s="192">
        <f>Практики!G245</f>
        <v>0</v>
      </c>
      <c r="M23" s="191">
        <f>SUM(I23:L23)/4</f>
        <v>0</v>
      </c>
      <c r="N23" s="281"/>
      <c r="O23" s="282"/>
    </row>
    <row r="24" spans="2:15" x14ac:dyDescent="0.35">
      <c r="B24" s="290"/>
      <c r="D24" s="292"/>
      <c r="E24" s="294"/>
      <c r="F24" s="189" t="s">
        <v>858</v>
      </c>
      <c r="G24" s="189" t="s">
        <v>857</v>
      </c>
      <c r="H24" s="190" t="str">
        <f>IF(Практики!E225="Неверно","Не реализовывается","Реализовывается")</f>
        <v>Реализовывается</v>
      </c>
      <c r="I24" s="190">
        <f>Практики!G226</f>
        <v>0</v>
      </c>
      <c r="J24" s="190">
        <f>Практики!G229</f>
        <v>0</v>
      </c>
      <c r="K24" s="192">
        <f>Практики!G230</f>
        <v>0</v>
      </c>
      <c r="L24" s="190">
        <f>Практики!G231</f>
        <v>0</v>
      </c>
      <c r="M24" s="191">
        <f>SUM(I24:L24)/4</f>
        <v>0</v>
      </c>
      <c r="N24" s="281"/>
      <c r="O24" s="282"/>
    </row>
    <row r="25" spans="2:15" x14ac:dyDescent="0.35">
      <c r="B25" s="290"/>
      <c r="D25" s="292"/>
      <c r="E25" s="294"/>
      <c r="F25" s="189" t="s">
        <v>860</v>
      </c>
      <c r="G25" s="189" t="s">
        <v>859</v>
      </c>
      <c r="H25" s="190" t="str">
        <f>IF(Практики!E248="Неверно","Не реализовывается","Реализовывается")</f>
        <v>Реализовывается</v>
      </c>
      <c r="I25" s="190">
        <f>Практики!G249</f>
        <v>0</v>
      </c>
      <c r="J25" s="190">
        <f>Практики!G254</f>
        <v>0</v>
      </c>
      <c r="K25" s="190">
        <f>Практики!G256</f>
        <v>0</v>
      </c>
      <c r="L25" s="190">
        <f>Практики!G257</f>
        <v>0</v>
      </c>
      <c r="M25" s="191">
        <f>SUM(I25:L25)/4</f>
        <v>0</v>
      </c>
      <c r="N25" s="281"/>
      <c r="O25" s="282"/>
    </row>
    <row r="26" spans="2:15" x14ac:dyDescent="0.35">
      <c r="B26" s="290"/>
      <c r="D26" s="292"/>
      <c r="E26" s="294"/>
      <c r="F26" s="189" t="s">
        <v>862</v>
      </c>
      <c r="G26" s="189" t="s">
        <v>861</v>
      </c>
      <c r="H26" s="190" t="str">
        <f>IF(Практики!E258="Неверно","Не реализовывается","Реализовывается")</f>
        <v>Реализовывается</v>
      </c>
      <c r="I26" s="190">
        <f>Практики!G259</f>
        <v>0</v>
      </c>
      <c r="J26" s="190">
        <f>Практики!G261</f>
        <v>0</v>
      </c>
      <c r="K26" s="190">
        <f>Практики!G263</f>
        <v>0</v>
      </c>
      <c r="L26" s="190"/>
      <c r="M26" s="191">
        <f>SUM(I26:K26)/3</f>
        <v>0</v>
      </c>
      <c r="N26" s="281"/>
      <c r="O26" s="282"/>
    </row>
    <row r="27" spans="2:15" x14ac:dyDescent="0.35">
      <c r="B27" s="290"/>
      <c r="D27" s="292"/>
      <c r="E27" s="294"/>
      <c r="F27" s="189" t="s">
        <v>864</v>
      </c>
      <c r="G27" s="189" t="s">
        <v>863</v>
      </c>
      <c r="H27" s="190" t="str">
        <f>IF(Практики!E264="Неверно","Не реализовывается","Реализовывается")</f>
        <v>Реализовывается</v>
      </c>
      <c r="I27" s="190">
        <f>Практики!G265</f>
        <v>0</v>
      </c>
      <c r="J27" s="190">
        <f>Практики!G266</f>
        <v>0</v>
      </c>
      <c r="K27" s="190">
        <f>Практики!G267</f>
        <v>0</v>
      </c>
      <c r="L27" s="190"/>
      <c r="M27" s="191">
        <f>SUM(I27:K27)/3</f>
        <v>0</v>
      </c>
      <c r="N27" s="281"/>
      <c r="O27" s="282"/>
    </row>
    <row r="28" spans="2:15" x14ac:dyDescent="0.35">
      <c r="B28" s="290"/>
      <c r="D28" s="292"/>
      <c r="E28" s="294"/>
      <c r="F28" s="189" t="s">
        <v>866</v>
      </c>
      <c r="G28" s="189" t="s">
        <v>865</v>
      </c>
      <c r="H28" s="190" t="str">
        <f>IF(Практики!E268="Неверно","Не реализовывается","Реализовывается")</f>
        <v>Реализовывается</v>
      </c>
      <c r="I28" s="190">
        <f>Практики!G269</f>
        <v>0</v>
      </c>
      <c r="J28" s="190">
        <f>Практики!G271</f>
        <v>0</v>
      </c>
      <c r="K28" s="190">
        <f>Практики!G274</f>
        <v>0</v>
      </c>
      <c r="L28" s="190">
        <f>Практики!G278</f>
        <v>0</v>
      </c>
      <c r="M28" s="191">
        <f>SUM(I28:L28)/4</f>
        <v>0</v>
      </c>
      <c r="N28" s="281"/>
      <c r="O28" s="282"/>
    </row>
    <row r="29" spans="2:15" x14ac:dyDescent="0.35">
      <c r="B29" s="290"/>
      <c r="D29" s="292"/>
      <c r="E29" s="294"/>
      <c r="F29" s="189" t="s">
        <v>868</v>
      </c>
      <c r="G29" s="189" t="s">
        <v>867</v>
      </c>
      <c r="H29" s="190" t="str">
        <f>IF(Практики!E280="Неверно","Не реализовывается","Реализовывается")</f>
        <v>Реализовывается</v>
      </c>
      <c r="I29" s="190"/>
      <c r="J29" s="190">
        <f>Практики!G281</f>
        <v>0</v>
      </c>
      <c r="K29" s="190">
        <f>Практики!G282</f>
        <v>0</v>
      </c>
      <c r="L29" s="190"/>
      <c r="M29" s="191">
        <f>SUM(J29:K29)/2</f>
        <v>0</v>
      </c>
      <c r="N29" s="281"/>
      <c r="O29" s="282"/>
    </row>
    <row r="30" spans="2:15" x14ac:dyDescent="0.35">
      <c r="B30" s="291" t="s">
        <v>869</v>
      </c>
      <c r="D30" s="292" t="s">
        <v>869</v>
      </c>
      <c r="E30" s="294" t="s">
        <v>870</v>
      </c>
      <c r="F30" s="194" t="s">
        <v>872</v>
      </c>
      <c r="G30" s="194" t="s">
        <v>871</v>
      </c>
      <c r="H30" s="190" t="str">
        <f>IF(Практики!E285="Неверно","Не реализовывается","Реализовывается")</f>
        <v>Реализовывается</v>
      </c>
      <c r="I30" s="190">
        <f>Практики!G286</f>
        <v>0</v>
      </c>
      <c r="J30" s="190">
        <f>Практики!G288</f>
        <v>0</v>
      </c>
      <c r="K30" s="190">
        <f>Практики!G292</f>
        <v>0</v>
      </c>
      <c r="L30" s="190">
        <f>Практики!G294</f>
        <v>0</v>
      </c>
      <c r="M30" s="191">
        <f t="shared" ref="M30:M38" si="1">SUM(I30:L30)/4</f>
        <v>0</v>
      </c>
      <c r="N30" s="281">
        <f>AVERAGE(M30:M31)</f>
        <v>0</v>
      </c>
      <c r="O30" s="282"/>
    </row>
    <row r="31" spans="2:15" x14ac:dyDescent="0.35">
      <c r="B31" s="291"/>
      <c r="D31" s="292"/>
      <c r="E31" s="294"/>
      <c r="F31" s="194" t="s">
        <v>874</v>
      </c>
      <c r="G31" s="194" t="s">
        <v>873</v>
      </c>
      <c r="H31" s="190" t="str">
        <f>IF(Практики!E295="Неверно","Не реализовывается","Реализовывается")</f>
        <v>Реализовывается</v>
      </c>
      <c r="I31" s="190">
        <f>Практики!G296</f>
        <v>0</v>
      </c>
      <c r="J31" s="190">
        <f>Практики!G297</f>
        <v>0</v>
      </c>
      <c r="K31" s="190">
        <f>Практики!G299</f>
        <v>0</v>
      </c>
      <c r="L31" s="190">
        <f>Практики!G302</f>
        <v>0</v>
      </c>
      <c r="M31" s="191">
        <f t="shared" si="1"/>
        <v>0</v>
      </c>
      <c r="N31" s="281"/>
      <c r="O31" s="282"/>
    </row>
    <row r="32" spans="2:15" x14ac:dyDescent="0.35">
      <c r="B32" s="291"/>
      <c r="D32" s="292"/>
      <c r="E32" s="294" t="s">
        <v>875</v>
      </c>
      <c r="F32" s="194" t="s">
        <v>877</v>
      </c>
      <c r="G32" s="194" t="s">
        <v>876</v>
      </c>
      <c r="H32" s="190" t="str">
        <f>IF(Практики!E306="Неверно","Не реализовывается","Реализовывается")</f>
        <v>Реализовывается</v>
      </c>
      <c r="I32" s="190">
        <f>Практики!G307</f>
        <v>0</v>
      </c>
      <c r="J32" s="190">
        <f>Практики!G310</f>
        <v>0</v>
      </c>
      <c r="K32" s="190">
        <f>Практики!G313</f>
        <v>0</v>
      </c>
      <c r="L32" s="190">
        <f>Практики!G316</f>
        <v>0</v>
      </c>
      <c r="M32" s="191">
        <f t="shared" si="1"/>
        <v>0</v>
      </c>
      <c r="N32" s="281">
        <f>AVERAGE(M32:M36)</f>
        <v>0</v>
      </c>
      <c r="O32" s="282"/>
    </row>
    <row r="33" spans="2:15" x14ac:dyDescent="0.35">
      <c r="B33" s="291"/>
      <c r="D33" s="292"/>
      <c r="E33" s="294"/>
      <c r="F33" s="194" t="s">
        <v>879</v>
      </c>
      <c r="G33" s="194" t="s">
        <v>878</v>
      </c>
      <c r="H33" s="190" t="str">
        <f>IF(Практики!E317="Неверно","Не реализовывается","Реализовывается")</f>
        <v>Реализовывается</v>
      </c>
      <c r="I33" s="190">
        <f>Практики!G318</f>
        <v>0</v>
      </c>
      <c r="J33" s="190">
        <f>Практики!G320</f>
        <v>0</v>
      </c>
      <c r="K33" s="190">
        <f>Практики!G323</f>
        <v>0</v>
      </c>
      <c r="L33" s="190">
        <f>Практики!G326</f>
        <v>0</v>
      </c>
      <c r="M33" s="191">
        <f t="shared" si="1"/>
        <v>0</v>
      </c>
      <c r="N33" s="281"/>
      <c r="O33" s="282"/>
    </row>
    <row r="34" spans="2:15" x14ac:dyDescent="0.35">
      <c r="B34" s="291"/>
      <c r="D34" s="292"/>
      <c r="E34" s="294"/>
      <c r="F34" s="194" t="s">
        <v>881</v>
      </c>
      <c r="G34" s="194" t="s">
        <v>880</v>
      </c>
      <c r="H34" s="190" t="str">
        <f>IF(Практики!E327="Неверно","Не реализовывается","Реализовывается")</f>
        <v>Реализовывается</v>
      </c>
      <c r="I34" s="190">
        <f>Практики!G328</f>
        <v>0</v>
      </c>
      <c r="J34" s="190">
        <f>Практики!G329</f>
        <v>0</v>
      </c>
      <c r="K34" s="190">
        <f>Практики!G330</f>
        <v>0</v>
      </c>
      <c r="L34" s="190">
        <f>Практики!G331</f>
        <v>0</v>
      </c>
      <c r="M34" s="191">
        <f t="shared" si="1"/>
        <v>0</v>
      </c>
      <c r="N34" s="281"/>
      <c r="O34" s="282"/>
    </row>
    <row r="35" spans="2:15" x14ac:dyDescent="0.35">
      <c r="B35" s="291"/>
      <c r="D35" s="292"/>
      <c r="E35" s="294"/>
      <c r="F35" s="194" t="s">
        <v>883</v>
      </c>
      <c r="G35" s="194" t="s">
        <v>882</v>
      </c>
      <c r="H35" s="190" t="str">
        <f>IF(Практики!E332="Неверно","Не реализовывается","Реализовывается")</f>
        <v>Реализовывается</v>
      </c>
      <c r="I35" s="190">
        <f>Практики!G333</f>
        <v>0</v>
      </c>
      <c r="J35" s="190">
        <f>Практики!G335</f>
        <v>0</v>
      </c>
      <c r="K35" s="190">
        <f>Практики!G336</f>
        <v>0</v>
      </c>
      <c r="L35" s="190">
        <f>Практики!G338</f>
        <v>0</v>
      </c>
      <c r="M35" s="191">
        <f t="shared" si="1"/>
        <v>0</v>
      </c>
      <c r="N35" s="281"/>
      <c r="O35" s="282"/>
    </row>
    <row r="36" spans="2:15" x14ac:dyDescent="0.35">
      <c r="B36" s="291"/>
      <c r="D36" s="292"/>
      <c r="E36" s="294"/>
      <c r="F36" s="194" t="s">
        <v>885</v>
      </c>
      <c r="G36" s="194" t="s">
        <v>884</v>
      </c>
      <c r="H36" s="190" t="str">
        <f>IF(Практики!E339="Неверно","Не реализовывается","Реализовывается")</f>
        <v>Реализовывается</v>
      </c>
      <c r="I36" s="190">
        <f>Практики!G340</f>
        <v>0</v>
      </c>
      <c r="J36" s="190">
        <f>Практики!G342</f>
        <v>0</v>
      </c>
      <c r="K36" s="190">
        <f>Практики!G344</f>
        <v>0</v>
      </c>
      <c r="L36" s="190">
        <f>Практики!G347</f>
        <v>0</v>
      </c>
      <c r="M36" s="191">
        <f t="shared" si="1"/>
        <v>0</v>
      </c>
      <c r="N36" s="281"/>
      <c r="O36" s="282"/>
    </row>
    <row r="37" spans="2:15" x14ac:dyDescent="0.35">
      <c r="B37" s="291"/>
      <c r="D37" s="292"/>
      <c r="E37" s="294" t="s">
        <v>886</v>
      </c>
      <c r="F37" s="194" t="s">
        <v>888</v>
      </c>
      <c r="G37" s="194" t="s">
        <v>887</v>
      </c>
      <c r="H37" s="190" t="str">
        <f>IF(Практики!E350="Неверно","Не реализовывается","Реализовывается")</f>
        <v>Реализовывается</v>
      </c>
      <c r="I37" s="190">
        <f>Практики!G351</f>
        <v>0</v>
      </c>
      <c r="J37" s="190">
        <f>Практики!G352</f>
        <v>0</v>
      </c>
      <c r="K37" s="190">
        <f>Практики!G354</f>
        <v>0</v>
      </c>
      <c r="L37" s="190">
        <f>Практики!G357</f>
        <v>0</v>
      </c>
      <c r="M37" s="191">
        <f t="shared" si="1"/>
        <v>0</v>
      </c>
      <c r="N37" s="281">
        <f>AVERAGE(M37:M40)</f>
        <v>0</v>
      </c>
      <c r="O37" s="282"/>
    </row>
    <row r="38" spans="2:15" x14ac:dyDescent="0.35">
      <c r="B38" s="291"/>
      <c r="D38" s="292"/>
      <c r="E38" s="294"/>
      <c r="F38" s="194" t="s">
        <v>890</v>
      </c>
      <c r="G38" s="194" t="s">
        <v>889</v>
      </c>
      <c r="H38" s="190" t="str">
        <f>IF(Практики!E358="Неверно","Не реализовывается","Реализовывается")</f>
        <v>Реализовывается</v>
      </c>
      <c r="I38" s="190">
        <f>Практики!G359</f>
        <v>0</v>
      </c>
      <c r="J38" s="190">
        <f>Практики!G361</f>
        <v>0</v>
      </c>
      <c r="K38" s="190">
        <f>Практики!G362</f>
        <v>0</v>
      </c>
      <c r="L38" s="190">
        <f>Практики!G365</f>
        <v>0</v>
      </c>
      <c r="M38" s="191">
        <f t="shared" si="1"/>
        <v>0</v>
      </c>
      <c r="N38" s="281"/>
      <c r="O38" s="282"/>
    </row>
    <row r="39" spans="2:15" x14ac:dyDescent="0.35">
      <c r="B39" s="291"/>
      <c r="D39" s="292"/>
      <c r="E39" s="294"/>
      <c r="F39" s="194" t="s">
        <v>892</v>
      </c>
      <c r="G39" s="194" t="s">
        <v>891</v>
      </c>
      <c r="H39" s="190" t="str">
        <f>IF(Практики!E368="Неверно","Не реализовывается","Реализовывается")</f>
        <v>Реализовывается</v>
      </c>
      <c r="I39" s="190"/>
      <c r="J39" s="190">
        <f>Практики!G369</f>
        <v>0</v>
      </c>
      <c r="K39" s="190">
        <f>Практики!G371</f>
        <v>0</v>
      </c>
      <c r="L39" s="190"/>
      <c r="M39" s="191">
        <f>SUM(J39:K39)/2</f>
        <v>0</v>
      </c>
      <c r="N39" s="281"/>
      <c r="O39" s="282"/>
    </row>
    <row r="40" spans="2:15" x14ac:dyDescent="0.35">
      <c r="B40" s="291"/>
      <c r="D40" s="292"/>
      <c r="E40" s="294"/>
      <c r="F40" s="194" t="s">
        <v>894</v>
      </c>
      <c r="G40" s="194" t="s">
        <v>893</v>
      </c>
      <c r="H40" s="190" t="str">
        <f>IF(Практики!E373="Неверно","Не реализовывается","Реализовывается")</f>
        <v>Реализовывается</v>
      </c>
      <c r="I40" s="190"/>
      <c r="J40" s="190">
        <f>Практики!G374</f>
        <v>0</v>
      </c>
      <c r="K40" s="190">
        <f>Практики!G376</f>
        <v>0</v>
      </c>
      <c r="L40" s="190">
        <f>Практики!G379</f>
        <v>0</v>
      </c>
      <c r="M40" s="191">
        <f>SUM(J40:L40)/3</f>
        <v>0</v>
      </c>
      <c r="N40" s="281"/>
      <c r="O40" s="282"/>
    </row>
    <row r="41" spans="2:15" x14ac:dyDescent="0.35">
      <c r="B41" s="291"/>
      <c r="D41" s="292"/>
      <c r="E41" s="294" t="s">
        <v>895</v>
      </c>
      <c r="F41" s="194" t="s">
        <v>897</v>
      </c>
      <c r="G41" s="194" t="s">
        <v>896</v>
      </c>
      <c r="H41" s="190" t="str">
        <f>IF(Практики!E382="Неверно","Не реализовывается","Реализовывается")</f>
        <v>Реализовывается</v>
      </c>
      <c r="I41" s="190">
        <f>Практики!G383</f>
        <v>0</v>
      </c>
      <c r="J41" s="190">
        <f>Практики!G384</f>
        <v>0</v>
      </c>
      <c r="K41" s="190">
        <f>Практики!G386</f>
        <v>0</v>
      </c>
      <c r="L41" s="190">
        <f>Практики!G390</f>
        <v>0</v>
      </c>
      <c r="M41" s="191">
        <f>SUM(I41:L41)/4</f>
        <v>0</v>
      </c>
      <c r="N41" s="281">
        <f>AVERAGE(M41:M42)</f>
        <v>0</v>
      </c>
      <c r="O41" s="282"/>
    </row>
    <row r="42" spans="2:15" ht="16" thickBot="1" x14ac:dyDescent="0.4">
      <c r="B42" s="291"/>
      <c r="D42" s="293"/>
      <c r="E42" s="295"/>
      <c r="F42" s="194" t="s">
        <v>899</v>
      </c>
      <c r="G42" s="195" t="s">
        <v>898</v>
      </c>
      <c r="H42" s="196" t="str">
        <f>IF(Практики!E394="Неверно","Не реализовывается","Реализовывается")</f>
        <v>Реализовывается</v>
      </c>
      <c r="I42" s="196">
        <f>Практики!G395</f>
        <v>0</v>
      </c>
      <c r="J42" s="196">
        <f>Практики!G397</f>
        <v>0</v>
      </c>
      <c r="K42" s="196">
        <f>Практики!G401</f>
        <v>0</v>
      </c>
      <c r="L42" s="196"/>
      <c r="M42" s="197">
        <f>SUM(I42:K42)/3</f>
        <v>0</v>
      </c>
      <c r="N42" s="284"/>
      <c r="O42" s="283"/>
    </row>
  </sheetData>
  <mergeCells count="28">
    <mergeCell ref="H1:L1"/>
    <mergeCell ref="B3:B29"/>
    <mergeCell ref="B30:B42"/>
    <mergeCell ref="D3:D29"/>
    <mergeCell ref="D30:D42"/>
    <mergeCell ref="E3:E4"/>
    <mergeCell ref="E5:E10"/>
    <mergeCell ref="E17:E21"/>
    <mergeCell ref="E22:E29"/>
    <mergeCell ref="E30:E31"/>
    <mergeCell ref="E32:E36"/>
    <mergeCell ref="E37:E40"/>
    <mergeCell ref="E41:E42"/>
    <mergeCell ref="E11:E16"/>
    <mergeCell ref="Q2:R2"/>
    <mergeCell ref="T3:T10"/>
    <mergeCell ref="V4:X10"/>
    <mergeCell ref="N3:N4"/>
    <mergeCell ref="O3:O42"/>
    <mergeCell ref="N5:N10"/>
    <mergeCell ref="N11:N16"/>
    <mergeCell ref="N17:N21"/>
    <mergeCell ref="N22:N29"/>
    <mergeCell ref="N30:N31"/>
    <mergeCell ref="N32:N36"/>
    <mergeCell ref="N37:N40"/>
    <mergeCell ref="N41:N42"/>
    <mergeCell ref="V2:X2"/>
  </mergeCells>
  <conditionalFormatting sqref="H3:H42">
    <cfRule type="beginsWith" dxfId="965" priority="5" operator="beginsWith" text="Реализовывается">
      <formula>LEFT(H3,LEN("Реализовывается"))="Реализовывается"</formula>
    </cfRule>
    <cfRule type="containsText" dxfId="964" priority="6" operator="containsText" text="Не реализовывается">
      <formula>NOT(ISERROR(SEARCH("Не реализовывается",H3)))</formula>
    </cfRule>
  </conditionalFormatting>
  <conditionalFormatting sqref="I3:M42">
    <cfRule type="colorScale" priority="4238">
      <colorScale>
        <cfvo type="percent" val="0"/>
        <cfvo type="percent" val="50"/>
        <cfvo type="percent" val="100"/>
        <color rgb="FFFF7C80"/>
        <color rgb="FFFFEB84"/>
        <color theme="9" tint="0.39997558519241921"/>
      </colorScale>
    </cfRule>
  </conditionalFormatting>
  <conditionalFormatting sqref="M21">
    <cfRule type="colorScale" priority="3">
      <colorScale>
        <cfvo type="percent" val="0"/>
        <cfvo type="percent" val="50"/>
        <cfvo type="percent" val="100"/>
        <color rgb="FFFF7C80"/>
        <color rgb="FFFFEB84"/>
        <color theme="9" tint="0.39997558519241921"/>
      </colorScale>
    </cfRule>
  </conditionalFormatting>
  <conditionalFormatting sqref="M23">
    <cfRule type="colorScale" priority="4">
      <colorScale>
        <cfvo type="percent" val="0"/>
        <cfvo type="percent" val="50"/>
        <cfvo type="percent" val="100"/>
        <color rgb="FFFF7C80"/>
        <color rgb="FFFFEB84"/>
        <color theme="9" tint="0.39997558519241921"/>
      </colorScale>
    </cfRule>
  </conditionalFormatting>
  <conditionalFormatting sqref="M36">
    <cfRule type="colorScale" priority="17">
      <colorScale>
        <cfvo type="percent" val="0"/>
        <cfvo type="percent" val="50"/>
        <cfvo type="percent" val="100"/>
        <color rgb="FFFF7C80"/>
        <color rgb="FFFFEB84"/>
        <color theme="9" tint="0.39997558519241921"/>
      </colorScale>
    </cfRule>
  </conditionalFormatting>
  <conditionalFormatting sqref="N3:O3 N4:N42">
    <cfRule type="colorScale" priority="2">
      <colorScale>
        <cfvo type="min"/>
        <cfvo type="percentile" val="50"/>
        <cfvo type="max"/>
        <color rgb="FFF8696B"/>
        <color rgb="FFFFEB84"/>
        <color rgb="FF63BE7B"/>
      </colorScale>
    </cfRule>
  </conditionalFormatting>
  <conditionalFormatting sqref="S3:S10">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tabColor rgb="FF92D050"/>
  </sheetPr>
  <dimension ref="B1:P525"/>
  <sheetViews>
    <sheetView zoomScale="70" zoomScaleNormal="70" workbookViewId="0">
      <pane xSplit="4" ySplit="1" topLeftCell="E2" activePane="bottomRight" state="frozen"/>
      <selection pane="topRight" activeCell="C1" sqref="C1"/>
      <selection pane="bottomLeft" activeCell="A2" sqref="A2"/>
      <selection pane="bottomRight" activeCell="I350" sqref="I350"/>
    </sheetView>
  </sheetViews>
  <sheetFormatPr defaultColWidth="8.54296875" defaultRowHeight="14.5" outlineLevelRow="2" x14ac:dyDescent="0.35"/>
  <cols>
    <col min="1" max="1" width="2" style="236" customWidth="1"/>
    <col min="2" max="2" width="20" style="263" customWidth="1"/>
    <col min="3" max="3" width="17.90625" style="259" customWidth="1"/>
    <col min="4" max="4" width="89.54296875" style="259" customWidth="1"/>
    <col min="5" max="5" width="17.54296875" style="233" customWidth="1"/>
    <col min="6" max="6" width="14.08984375" style="265" customWidth="1"/>
    <col min="7" max="7" width="17.08984375" style="266" customWidth="1"/>
    <col min="8" max="8" width="19.08984375" style="266" customWidth="1"/>
    <col min="9" max="9" width="18.54296875" style="267" customWidth="1"/>
    <col min="10" max="11" width="10.54296875" style="274" customWidth="1"/>
    <col min="12" max="12" width="15.08984375" style="274" customWidth="1"/>
    <col min="13" max="13" width="23.36328125" style="274" customWidth="1"/>
    <col min="14" max="14" width="10.08984375" style="274" customWidth="1"/>
    <col min="15" max="15" width="12.90625" style="268" customWidth="1"/>
    <col min="16" max="16" width="38.54296875" style="259" customWidth="1"/>
    <col min="17" max="16384" width="8.54296875" style="236"/>
  </cols>
  <sheetData>
    <row r="1" spans="2:16" s="233" customFormat="1" ht="57" customHeight="1" x14ac:dyDescent="0.35">
      <c r="B1" s="232" t="s">
        <v>1</v>
      </c>
      <c r="C1" s="232" t="s">
        <v>2</v>
      </c>
      <c r="D1" s="232" t="s">
        <v>3</v>
      </c>
      <c r="E1" s="232" t="s">
        <v>4</v>
      </c>
      <c r="F1" s="232" t="s">
        <v>5</v>
      </c>
      <c r="G1" s="232" t="s">
        <v>6</v>
      </c>
      <c r="H1" s="232" t="s">
        <v>7</v>
      </c>
      <c r="I1" s="232" t="s">
        <v>8</v>
      </c>
      <c r="J1" s="232" t="s">
        <v>2328</v>
      </c>
      <c r="K1" s="232" t="s">
        <v>9</v>
      </c>
      <c r="L1" s="232" t="s">
        <v>2327</v>
      </c>
      <c r="M1" s="232" t="s">
        <v>3188</v>
      </c>
      <c r="N1" s="232" t="s">
        <v>1816</v>
      </c>
      <c r="O1" s="232" t="s">
        <v>1817</v>
      </c>
      <c r="P1" s="232" t="s">
        <v>2320</v>
      </c>
    </row>
    <row r="2" spans="2:16" ht="24" customHeight="1" x14ac:dyDescent="0.35">
      <c r="B2" s="320" t="s">
        <v>10</v>
      </c>
      <c r="C2" s="321"/>
      <c r="D2" s="322"/>
      <c r="E2" s="320"/>
      <c r="F2" s="322"/>
      <c r="G2" s="320"/>
      <c r="H2" s="321"/>
      <c r="I2" s="322"/>
      <c r="J2" s="320"/>
      <c r="K2" s="322"/>
      <c r="L2" s="320"/>
      <c r="M2" s="321"/>
      <c r="N2" s="322"/>
      <c r="O2" s="234"/>
      <c r="P2" s="235"/>
    </row>
    <row r="3" spans="2:16" ht="44.25" hidden="1" customHeight="1" outlineLevel="1" x14ac:dyDescent="0.35">
      <c r="B3" s="302" t="str">
        <f>'Результаты аудита'!F3</f>
        <v>Контроль использования сторонних компонентов</v>
      </c>
      <c r="C3" s="237" t="s">
        <v>11</v>
      </c>
      <c r="D3" s="237" t="s">
        <v>12</v>
      </c>
      <c r="E3" s="238" t="s">
        <v>13</v>
      </c>
      <c r="F3" s="239">
        <v>0</v>
      </c>
      <c r="G3" s="240">
        <f>(COUNTIF(E3:E3,$E$406))/COUNTA(E3:E3)</f>
        <v>1</v>
      </c>
      <c r="H3" s="308">
        <f>SUM(G4:G15)/4</f>
        <v>0</v>
      </c>
      <c r="I3" s="239">
        <v>0</v>
      </c>
      <c r="J3" s="241"/>
      <c r="K3" s="241" t="s">
        <v>2866</v>
      </c>
      <c r="L3" s="241" t="s">
        <v>34</v>
      </c>
      <c r="M3" s="241"/>
      <c r="N3" s="241"/>
      <c r="O3" s="241"/>
      <c r="P3" s="219"/>
    </row>
    <row r="4" spans="2:16" ht="58" hidden="1" outlineLevel="2" x14ac:dyDescent="0.35">
      <c r="B4" s="303"/>
      <c r="C4" s="237" t="s">
        <v>14</v>
      </c>
      <c r="D4" s="237" t="s">
        <v>15</v>
      </c>
      <c r="E4" s="238" t="s">
        <v>20</v>
      </c>
      <c r="F4" s="314">
        <v>1</v>
      </c>
      <c r="G4" s="308">
        <f>(COUNTIF(E4:E8,$F$409)+(COUNTIF(E4:E8,$F$408)*0.5))/(COUNTA(E4:E8)-COUNTIF(E4:E8,$F$410))</f>
        <v>0</v>
      </c>
      <c r="H4" s="309"/>
      <c r="I4" s="239">
        <v>2</v>
      </c>
      <c r="J4" s="241"/>
      <c r="K4" s="241"/>
      <c r="L4" s="241" t="s">
        <v>17</v>
      </c>
      <c r="M4" s="241" t="s">
        <v>3189</v>
      </c>
      <c r="N4" s="241"/>
      <c r="O4" s="238" t="s">
        <v>1869</v>
      </c>
      <c r="P4" s="237"/>
    </row>
    <row r="5" spans="2:16" ht="43.5" hidden="1" outlineLevel="2" x14ac:dyDescent="0.35">
      <c r="B5" s="303"/>
      <c r="C5" s="237" t="s">
        <v>18</v>
      </c>
      <c r="D5" s="237" t="s">
        <v>19</v>
      </c>
      <c r="E5" s="238" t="s">
        <v>20</v>
      </c>
      <c r="F5" s="316"/>
      <c r="G5" s="309"/>
      <c r="H5" s="309"/>
      <c r="I5" s="239">
        <v>2</v>
      </c>
      <c r="J5" s="241"/>
      <c r="K5" s="241" t="s">
        <v>169</v>
      </c>
      <c r="L5" s="241" t="s">
        <v>1832</v>
      </c>
      <c r="M5" s="241"/>
      <c r="N5" s="241"/>
      <c r="O5" s="241"/>
      <c r="P5" s="237"/>
    </row>
    <row r="6" spans="2:16" ht="29" hidden="1" outlineLevel="2" x14ac:dyDescent="0.35">
      <c r="B6" s="303"/>
      <c r="C6" s="237" t="s">
        <v>21</v>
      </c>
      <c r="D6" s="237" t="s">
        <v>22</v>
      </c>
      <c r="E6" s="238" t="s">
        <v>20</v>
      </c>
      <c r="F6" s="316"/>
      <c r="G6" s="309"/>
      <c r="H6" s="309"/>
      <c r="I6" s="239">
        <v>2</v>
      </c>
      <c r="J6" s="241" t="s">
        <v>23</v>
      </c>
      <c r="K6" s="241"/>
      <c r="L6" s="241"/>
      <c r="M6" s="241" t="s">
        <v>3189</v>
      </c>
      <c r="N6" s="241" t="s">
        <v>2414</v>
      </c>
      <c r="O6" s="241" t="s">
        <v>1870</v>
      </c>
      <c r="P6" s="237"/>
    </row>
    <row r="7" spans="2:16" ht="43.5" hidden="1" outlineLevel="2" x14ac:dyDescent="0.35">
      <c r="B7" s="303"/>
      <c r="C7" s="237" t="s">
        <v>24</v>
      </c>
      <c r="D7" s="237" t="s">
        <v>25</v>
      </c>
      <c r="E7" s="238" t="s">
        <v>20</v>
      </c>
      <c r="F7" s="316"/>
      <c r="G7" s="309"/>
      <c r="H7" s="309"/>
      <c r="I7" s="239">
        <v>2</v>
      </c>
      <c r="J7" s="241"/>
      <c r="K7" s="241" t="s">
        <v>2867</v>
      </c>
      <c r="L7" s="241" t="s">
        <v>1833</v>
      </c>
      <c r="M7" s="241"/>
      <c r="N7" s="241"/>
      <c r="O7" s="241" t="s">
        <v>1871</v>
      </c>
      <c r="P7" s="237"/>
    </row>
    <row r="8" spans="2:16" hidden="1" outlineLevel="2" x14ac:dyDescent="0.35">
      <c r="B8" s="303"/>
      <c r="C8" s="237" t="s">
        <v>26</v>
      </c>
      <c r="D8" s="237" t="s">
        <v>27</v>
      </c>
      <c r="E8" s="238" t="s">
        <v>20</v>
      </c>
      <c r="F8" s="315"/>
      <c r="G8" s="310"/>
      <c r="H8" s="309"/>
      <c r="I8" s="239">
        <v>2</v>
      </c>
      <c r="J8" s="241"/>
      <c r="K8" s="241"/>
      <c r="L8" s="241" t="s">
        <v>742</v>
      </c>
      <c r="M8" s="241"/>
      <c r="N8" s="241"/>
      <c r="O8" s="241"/>
      <c r="P8" s="237"/>
    </row>
    <row r="9" spans="2:16" ht="58" hidden="1" outlineLevel="2" x14ac:dyDescent="0.35">
      <c r="B9" s="303"/>
      <c r="C9" s="237" t="s">
        <v>28</v>
      </c>
      <c r="D9" s="237" t="s">
        <v>29</v>
      </c>
      <c r="E9" s="238" t="s">
        <v>20</v>
      </c>
      <c r="F9" s="314">
        <v>2</v>
      </c>
      <c r="G9" s="308">
        <f>(COUNTIF(E9:E10,$F$409)+(COUNTIF(E9:E10,$F$408)*0.5))/(COUNTA(E9:E10)-COUNTIF(E9:E10,$F$410))</f>
        <v>0</v>
      </c>
      <c r="H9" s="309"/>
      <c r="I9" s="239">
        <v>3</v>
      </c>
      <c r="J9" s="241" t="s">
        <v>23</v>
      </c>
      <c r="K9" s="241"/>
      <c r="L9" s="241"/>
      <c r="M9" s="241" t="s">
        <v>3190</v>
      </c>
      <c r="N9" s="241"/>
      <c r="O9" s="241"/>
      <c r="P9" s="237"/>
    </row>
    <row r="10" spans="2:16" ht="101.25" hidden="1" customHeight="1" outlineLevel="2" x14ac:dyDescent="0.35">
      <c r="B10" s="303"/>
      <c r="C10" s="237" t="s">
        <v>30</v>
      </c>
      <c r="D10" s="237" t="s">
        <v>31</v>
      </c>
      <c r="E10" s="238" t="s">
        <v>20</v>
      </c>
      <c r="F10" s="315"/>
      <c r="G10" s="310"/>
      <c r="H10" s="309"/>
      <c r="I10" s="239">
        <v>3</v>
      </c>
      <c r="J10" s="241"/>
      <c r="K10" s="241"/>
      <c r="L10" s="241" t="s">
        <v>2465</v>
      </c>
      <c r="M10" s="241" t="s">
        <v>3191</v>
      </c>
      <c r="N10" s="241"/>
      <c r="O10" s="241"/>
      <c r="P10" s="237"/>
    </row>
    <row r="11" spans="2:16" ht="43.5" hidden="1" outlineLevel="2" x14ac:dyDescent="0.35">
      <c r="B11" s="303"/>
      <c r="C11" s="237" t="s">
        <v>32</v>
      </c>
      <c r="D11" s="237" t="s">
        <v>33</v>
      </c>
      <c r="E11" s="238" t="s">
        <v>20</v>
      </c>
      <c r="F11" s="314">
        <v>3</v>
      </c>
      <c r="G11" s="308">
        <f>(COUNTIF(E11:E13,$F$409)+(COUNTIF(E11:E13,$F$408)*0.5))/(COUNTA(E11:E13)-COUNTIF(E11:E13,$F$410))</f>
        <v>0</v>
      </c>
      <c r="H11" s="309"/>
      <c r="I11" s="239">
        <v>4</v>
      </c>
      <c r="J11" s="241" t="s">
        <v>1347</v>
      </c>
      <c r="K11" s="241"/>
      <c r="L11" s="242" t="s">
        <v>34</v>
      </c>
      <c r="M11" s="241" t="s">
        <v>3192</v>
      </c>
      <c r="N11" s="241" t="s">
        <v>2361</v>
      </c>
      <c r="O11" s="238" t="s">
        <v>1872</v>
      </c>
      <c r="P11" s="237"/>
    </row>
    <row r="12" spans="2:16" ht="72.5" hidden="1" outlineLevel="2" x14ac:dyDescent="0.35">
      <c r="B12" s="303"/>
      <c r="C12" s="237" t="s">
        <v>35</v>
      </c>
      <c r="D12" s="237" t="s">
        <v>1439</v>
      </c>
      <c r="E12" s="238" t="s">
        <v>20</v>
      </c>
      <c r="F12" s="316"/>
      <c r="G12" s="309"/>
      <c r="H12" s="309"/>
      <c r="I12" s="239">
        <v>4</v>
      </c>
      <c r="J12" s="241"/>
      <c r="K12" s="241"/>
      <c r="L12" s="242"/>
      <c r="M12" s="241" t="s">
        <v>3193</v>
      </c>
      <c r="N12" s="241"/>
      <c r="O12" s="238"/>
      <c r="P12" s="237"/>
    </row>
    <row r="13" spans="2:16" ht="29" hidden="1" outlineLevel="2" x14ac:dyDescent="0.35">
      <c r="B13" s="303"/>
      <c r="C13" s="237" t="s">
        <v>36</v>
      </c>
      <c r="D13" s="237" t="s">
        <v>37</v>
      </c>
      <c r="E13" s="238" t="s">
        <v>20</v>
      </c>
      <c r="F13" s="315"/>
      <c r="G13" s="310"/>
      <c r="H13" s="309"/>
      <c r="I13" s="239">
        <v>4</v>
      </c>
      <c r="J13" s="241"/>
      <c r="K13" s="241" t="s">
        <v>160</v>
      </c>
      <c r="L13" s="241"/>
      <c r="M13" s="241"/>
      <c r="N13" s="241"/>
      <c r="O13" s="241"/>
      <c r="P13" s="237"/>
    </row>
    <row r="14" spans="2:16" ht="29" hidden="1" outlineLevel="2" x14ac:dyDescent="0.35">
      <c r="B14" s="303"/>
      <c r="C14" s="237" t="s">
        <v>38</v>
      </c>
      <c r="D14" s="237" t="s">
        <v>1440</v>
      </c>
      <c r="E14" s="238" t="s">
        <v>20</v>
      </c>
      <c r="F14" s="314">
        <v>4</v>
      </c>
      <c r="G14" s="308">
        <f>(COUNTIF(E14:E15,$F$409)+(COUNTIF(E14:E15,$F$408)*0.5))/(COUNTA(E14:E15)-COUNTIF(E14:E15,$F$410))</f>
        <v>0</v>
      </c>
      <c r="H14" s="309"/>
      <c r="I14" s="239">
        <v>6</v>
      </c>
      <c r="J14" s="241"/>
      <c r="K14" s="241"/>
      <c r="L14" s="241"/>
      <c r="M14" s="241"/>
      <c r="N14" s="241"/>
      <c r="O14" s="241" t="s">
        <v>1874</v>
      </c>
      <c r="P14" s="237"/>
    </row>
    <row r="15" spans="2:16" hidden="1" outlineLevel="2" x14ac:dyDescent="0.35">
      <c r="B15" s="304"/>
      <c r="C15" s="237" t="s">
        <v>40</v>
      </c>
      <c r="D15" s="237" t="s">
        <v>39</v>
      </c>
      <c r="E15" s="238" t="s">
        <v>20</v>
      </c>
      <c r="F15" s="315"/>
      <c r="G15" s="310"/>
      <c r="H15" s="310"/>
      <c r="I15" s="239">
        <v>6</v>
      </c>
      <c r="J15" s="241"/>
      <c r="K15" s="241"/>
      <c r="L15" s="241"/>
      <c r="M15" s="241"/>
      <c r="N15" s="241"/>
      <c r="O15" s="241"/>
      <c r="P15" s="237"/>
    </row>
    <row r="16" spans="2:16" hidden="1" outlineLevel="1" x14ac:dyDescent="0.35">
      <c r="B16" s="302" t="str">
        <f>'Результаты аудита'!F4</f>
        <v>Управление артефактами</v>
      </c>
      <c r="C16" s="237" t="s">
        <v>41</v>
      </c>
      <c r="D16" s="237" t="s">
        <v>42</v>
      </c>
      <c r="E16" s="238" t="s">
        <v>13</v>
      </c>
      <c r="F16" s="239">
        <v>0</v>
      </c>
      <c r="G16" s="240">
        <f>(COUNTIF(E16:E16,$E$406))/COUNTA(E16:E16)</f>
        <v>1</v>
      </c>
      <c r="H16" s="308">
        <f>SUM(G17:G29)/4</f>
        <v>0</v>
      </c>
      <c r="I16" s="239">
        <v>0</v>
      </c>
      <c r="J16" s="241"/>
      <c r="K16" s="241"/>
      <c r="L16" s="241" t="s">
        <v>743</v>
      </c>
      <c r="M16" s="241"/>
      <c r="N16" s="241"/>
      <c r="O16" s="241"/>
      <c r="P16" s="237"/>
    </row>
    <row r="17" spans="2:16" ht="29" hidden="1" outlineLevel="2" x14ac:dyDescent="0.35">
      <c r="B17" s="303"/>
      <c r="C17" s="237" t="s">
        <v>43</v>
      </c>
      <c r="D17" s="237" t="s">
        <v>44</v>
      </c>
      <c r="E17" s="238" t="s">
        <v>20</v>
      </c>
      <c r="F17" s="314">
        <v>1</v>
      </c>
      <c r="G17" s="308">
        <f>(COUNTIF(E17:E21,$F$409)+(COUNTIF(E17:E21,$F$408)*0.5))/(COUNTA(E17:E21)-COUNTIF(E17:E21,$F$410))</f>
        <v>0</v>
      </c>
      <c r="H17" s="309"/>
      <c r="I17" s="239">
        <v>1</v>
      </c>
      <c r="J17" s="241"/>
      <c r="K17" s="241"/>
      <c r="L17" s="241"/>
      <c r="M17" s="241" t="s">
        <v>3194</v>
      </c>
      <c r="N17" s="241" t="s">
        <v>2350</v>
      </c>
      <c r="O17" s="241" t="s">
        <v>1875</v>
      </c>
      <c r="P17" s="237"/>
    </row>
    <row r="18" spans="2:16" ht="43.5" hidden="1" outlineLevel="2" x14ac:dyDescent="0.35">
      <c r="B18" s="303"/>
      <c r="C18" s="237" t="s">
        <v>45</v>
      </c>
      <c r="D18" s="237" t="s">
        <v>46</v>
      </c>
      <c r="E18" s="238" t="s">
        <v>20</v>
      </c>
      <c r="F18" s="316"/>
      <c r="G18" s="309"/>
      <c r="H18" s="309"/>
      <c r="I18" s="239">
        <v>1</v>
      </c>
      <c r="J18" s="241"/>
      <c r="K18" s="241" t="s">
        <v>2868</v>
      </c>
      <c r="L18" s="241"/>
      <c r="M18" s="241"/>
      <c r="N18" s="241" t="s">
        <v>2349</v>
      </c>
      <c r="O18" s="241" t="s">
        <v>1876</v>
      </c>
      <c r="P18" s="237"/>
    </row>
    <row r="19" spans="2:16" ht="43.5" hidden="1" outlineLevel="2" x14ac:dyDescent="0.35">
      <c r="B19" s="303"/>
      <c r="C19" s="237" t="s">
        <v>47</v>
      </c>
      <c r="D19" s="237" t="s">
        <v>48</v>
      </c>
      <c r="E19" s="238" t="s">
        <v>20</v>
      </c>
      <c r="F19" s="316"/>
      <c r="G19" s="309"/>
      <c r="H19" s="309"/>
      <c r="I19" s="239">
        <v>1</v>
      </c>
      <c r="J19" s="241"/>
      <c r="K19" s="241" t="s">
        <v>2869</v>
      </c>
      <c r="L19" s="241"/>
      <c r="M19" s="241"/>
      <c r="N19" s="241"/>
      <c r="O19" s="241"/>
      <c r="P19" s="237"/>
    </row>
    <row r="20" spans="2:16" ht="29" hidden="1" outlineLevel="2" x14ac:dyDescent="0.35">
      <c r="B20" s="303"/>
      <c r="C20" s="237" t="s">
        <v>49</v>
      </c>
      <c r="D20" s="237" t="s">
        <v>50</v>
      </c>
      <c r="E20" s="238" t="s">
        <v>20</v>
      </c>
      <c r="F20" s="316"/>
      <c r="G20" s="309"/>
      <c r="H20" s="309"/>
      <c r="I20" s="239">
        <v>1</v>
      </c>
      <c r="J20" s="241"/>
      <c r="K20" s="241"/>
      <c r="L20" s="241"/>
      <c r="M20" s="241"/>
      <c r="N20" s="241"/>
      <c r="O20" s="241" t="s">
        <v>1877</v>
      </c>
      <c r="P20" s="237"/>
    </row>
    <row r="21" spans="2:16" ht="43.5" hidden="1" outlineLevel="2" x14ac:dyDescent="0.35">
      <c r="B21" s="303"/>
      <c r="C21" s="237" t="s">
        <v>51</v>
      </c>
      <c r="D21" s="237" t="s">
        <v>52</v>
      </c>
      <c r="E21" s="238" t="s">
        <v>20</v>
      </c>
      <c r="F21" s="315"/>
      <c r="G21" s="310"/>
      <c r="H21" s="309"/>
      <c r="I21" s="239">
        <v>1</v>
      </c>
      <c r="J21" s="241"/>
      <c r="K21" s="241" t="s">
        <v>2870</v>
      </c>
      <c r="L21" s="241"/>
      <c r="M21" s="241"/>
      <c r="N21" s="241"/>
      <c r="O21" s="241" t="s">
        <v>1871</v>
      </c>
      <c r="P21" s="237"/>
    </row>
    <row r="22" spans="2:16" ht="43.5" hidden="1" outlineLevel="2" x14ac:dyDescent="0.35">
      <c r="B22" s="303"/>
      <c r="C22" s="237" t="s">
        <v>53</v>
      </c>
      <c r="D22" s="237" t="s">
        <v>54</v>
      </c>
      <c r="E22" s="238" t="s">
        <v>20</v>
      </c>
      <c r="F22" s="314">
        <v>2</v>
      </c>
      <c r="G22" s="308">
        <f>(COUNTIF(E22:E23,$F$409)+(COUNTIF(E22:E23,$F$408)*0.5))/(COUNTA(E22:E23)-COUNTIF(E22:E23,$F$410))</f>
        <v>0</v>
      </c>
      <c r="H22" s="309"/>
      <c r="I22" s="239">
        <v>3</v>
      </c>
      <c r="J22" s="241"/>
      <c r="K22" s="241"/>
      <c r="L22" s="241"/>
      <c r="M22" s="241" t="s">
        <v>3192</v>
      </c>
      <c r="N22" s="241"/>
      <c r="O22" s="241"/>
      <c r="P22" s="237"/>
    </row>
    <row r="23" spans="2:16" hidden="1" outlineLevel="2" x14ac:dyDescent="0.35">
      <c r="B23" s="303"/>
      <c r="C23" s="237" t="s">
        <v>55</v>
      </c>
      <c r="D23" s="237" t="s">
        <v>57</v>
      </c>
      <c r="E23" s="238" t="s">
        <v>20</v>
      </c>
      <c r="F23" s="315"/>
      <c r="G23" s="310"/>
      <c r="H23" s="309"/>
      <c r="I23" s="239">
        <v>3</v>
      </c>
      <c r="J23" s="241"/>
      <c r="K23" s="241"/>
      <c r="L23" s="241"/>
      <c r="M23" s="241"/>
      <c r="N23" s="241"/>
      <c r="O23" s="241"/>
      <c r="P23" s="237"/>
    </row>
    <row r="24" spans="2:16" ht="29" hidden="1" outlineLevel="2" x14ac:dyDescent="0.35">
      <c r="B24" s="303"/>
      <c r="C24" s="237" t="s">
        <v>58</v>
      </c>
      <c r="D24" s="237" t="s">
        <v>62</v>
      </c>
      <c r="E24" s="238" t="s">
        <v>20</v>
      </c>
      <c r="F24" s="314">
        <v>3</v>
      </c>
      <c r="G24" s="308">
        <f>(COUNTIF(E24:E25,$F$409)+(COUNTIF(E24:E25,$F$408)*0.5))/(COUNTA(E24:E25)-COUNTIF(E24:E25,$F$410))</f>
        <v>0</v>
      </c>
      <c r="H24" s="309"/>
      <c r="I24" s="239">
        <v>4</v>
      </c>
      <c r="J24" s="241" t="s">
        <v>1348</v>
      </c>
      <c r="K24" s="241" t="s">
        <v>2866</v>
      </c>
      <c r="L24" s="241"/>
      <c r="M24" s="241"/>
      <c r="N24" s="241" t="s">
        <v>2361</v>
      </c>
      <c r="O24" s="241"/>
      <c r="P24" s="237"/>
    </row>
    <row r="25" spans="2:16" ht="29" hidden="1" outlineLevel="2" x14ac:dyDescent="0.35">
      <c r="B25" s="303"/>
      <c r="C25" s="237" t="s">
        <v>61</v>
      </c>
      <c r="D25" s="237" t="s">
        <v>63</v>
      </c>
      <c r="E25" s="238" t="s">
        <v>20</v>
      </c>
      <c r="F25" s="315"/>
      <c r="G25" s="310"/>
      <c r="H25" s="309"/>
      <c r="I25" s="239">
        <v>4</v>
      </c>
      <c r="J25" s="241"/>
      <c r="K25" s="241" t="s">
        <v>2869</v>
      </c>
      <c r="L25" s="241"/>
      <c r="M25" s="241"/>
      <c r="N25" s="241"/>
      <c r="O25" s="241"/>
      <c r="P25" s="237"/>
    </row>
    <row r="26" spans="2:16" hidden="1" outlineLevel="2" x14ac:dyDescent="0.35">
      <c r="B26" s="303"/>
      <c r="C26" s="237" t="s">
        <v>66</v>
      </c>
      <c r="D26" s="237" t="s">
        <v>65</v>
      </c>
      <c r="E26" s="238" t="s">
        <v>20</v>
      </c>
      <c r="F26" s="239">
        <v>4</v>
      </c>
      <c r="G26" s="308">
        <f>(COUNTIF(E26:E29,$F$409)+(COUNTIF(E26:E29,$F$408)*0.5))/(COUNTA(E26:E29))</f>
        <v>0</v>
      </c>
      <c r="H26" s="309"/>
      <c r="I26" s="239">
        <v>5</v>
      </c>
      <c r="J26" s="241" t="s">
        <v>60</v>
      </c>
      <c r="K26" s="241"/>
      <c r="L26" s="241"/>
      <c r="M26" s="241"/>
      <c r="N26" s="241"/>
      <c r="O26" s="241" t="s">
        <v>1873</v>
      </c>
      <c r="P26" s="237"/>
    </row>
    <row r="27" spans="2:16" hidden="1" outlineLevel="2" x14ac:dyDescent="0.35">
      <c r="B27" s="303"/>
      <c r="C27" s="237" t="s">
        <v>3163</v>
      </c>
      <c r="D27" s="237" t="s">
        <v>1450</v>
      </c>
      <c r="E27" s="238" t="s">
        <v>20</v>
      </c>
      <c r="F27" s="239">
        <v>4</v>
      </c>
      <c r="G27" s="309"/>
      <c r="H27" s="309"/>
      <c r="I27" s="239">
        <v>5</v>
      </c>
      <c r="J27" s="241"/>
      <c r="K27" s="241"/>
      <c r="L27" s="241"/>
      <c r="M27" s="241"/>
      <c r="N27" s="241"/>
      <c r="O27" s="241"/>
      <c r="P27" s="237"/>
    </row>
    <row r="28" spans="2:16" ht="29" hidden="1" outlineLevel="2" x14ac:dyDescent="0.35">
      <c r="B28" s="303"/>
      <c r="C28" s="237" t="s">
        <v>3164</v>
      </c>
      <c r="D28" s="237" t="s">
        <v>59</v>
      </c>
      <c r="E28" s="238" t="s">
        <v>20</v>
      </c>
      <c r="F28" s="239">
        <v>4</v>
      </c>
      <c r="G28" s="309"/>
      <c r="H28" s="309"/>
      <c r="I28" s="239">
        <v>5</v>
      </c>
      <c r="J28" s="241" t="s">
        <v>60</v>
      </c>
      <c r="K28" s="241"/>
      <c r="L28" s="241"/>
      <c r="M28" s="241"/>
      <c r="N28" s="241"/>
      <c r="O28" s="241" t="s">
        <v>1874</v>
      </c>
      <c r="P28" s="237"/>
    </row>
    <row r="29" spans="2:16" ht="116" hidden="1" outlineLevel="2" x14ac:dyDescent="0.35">
      <c r="B29" s="304"/>
      <c r="C29" s="237" t="s">
        <v>3165</v>
      </c>
      <c r="D29" s="237" t="s">
        <v>56</v>
      </c>
      <c r="E29" s="238" t="s">
        <v>20</v>
      </c>
      <c r="F29" s="239">
        <v>4</v>
      </c>
      <c r="G29" s="310"/>
      <c r="H29" s="310"/>
      <c r="I29" s="239">
        <v>5</v>
      </c>
      <c r="J29" s="241"/>
      <c r="K29" s="241"/>
      <c r="L29" s="241"/>
      <c r="M29" s="241" t="s">
        <v>3195</v>
      </c>
      <c r="N29" s="241"/>
      <c r="O29" s="241" t="s">
        <v>1874</v>
      </c>
      <c r="P29" s="237"/>
    </row>
    <row r="30" spans="2:16" ht="4.5" hidden="1" customHeight="1" outlineLevel="1" x14ac:dyDescent="0.35">
      <c r="B30" s="243"/>
      <c r="C30" s="237"/>
      <c r="D30" s="237"/>
      <c r="E30" s="238"/>
      <c r="F30" s="239"/>
      <c r="G30" s="240"/>
      <c r="H30" s="244"/>
      <c r="I30" s="238"/>
      <c r="J30" s="241"/>
      <c r="K30" s="241"/>
      <c r="L30" s="241"/>
      <c r="M30" s="241"/>
      <c r="N30" s="241"/>
      <c r="O30" s="245"/>
      <c r="P30" s="237"/>
    </row>
    <row r="31" spans="2:16" ht="23.9" customHeight="1" collapsed="1" x14ac:dyDescent="0.35">
      <c r="B31" s="323" t="s">
        <v>67</v>
      </c>
      <c r="C31" s="324"/>
      <c r="D31" s="325"/>
      <c r="E31" s="323"/>
      <c r="F31" s="325"/>
      <c r="G31" s="323"/>
      <c r="H31" s="324"/>
      <c r="I31" s="325"/>
      <c r="J31" s="323"/>
      <c r="K31" s="325"/>
      <c r="L31" s="323"/>
      <c r="M31" s="324"/>
      <c r="N31" s="325"/>
      <c r="O31" s="246"/>
      <c r="P31" s="235"/>
    </row>
    <row r="32" spans="2:16" ht="29" hidden="1" outlineLevel="1" x14ac:dyDescent="0.35">
      <c r="B32" s="302" t="str">
        <f>'Результаты аудита'!F5</f>
        <v>Защита рабочих мест разработчика</v>
      </c>
      <c r="C32" s="237" t="s">
        <v>68</v>
      </c>
      <c r="D32" s="237" t="s">
        <v>69</v>
      </c>
      <c r="E32" s="238" t="s">
        <v>13</v>
      </c>
      <c r="F32" s="247">
        <v>0</v>
      </c>
      <c r="G32" s="240">
        <f>(COUNTIF(E32:E32,$E$406))/COUNTA(E32:E32)</f>
        <v>1</v>
      </c>
      <c r="H32" s="308">
        <f>SUM(G33:G35)/2</f>
        <v>0</v>
      </c>
      <c r="I32" s="247">
        <v>0</v>
      </c>
      <c r="J32" s="241"/>
      <c r="K32" s="241"/>
      <c r="L32" s="241"/>
      <c r="M32" s="241" t="s">
        <v>3196</v>
      </c>
      <c r="N32" s="241"/>
      <c r="O32" s="241" t="s">
        <v>1878</v>
      </c>
      <c r="P32" s="237"/>
    </row>
    <row r="33" spans="2:16" ht="43.5" hidden="1" outlineLevel="2" x14ac:dyDescent="0.35">
      <c r="B33" s="303"/>
      <c r="C33" s="237" t="s">
        <v>70</v>
      </c>
      <c r="D33" s="237" t="s">
        <v>71</v>
      </c>
      <c r="E33" s="238" t="s">
        <v>20</v>
      </c>
      <c r="F33" s="314">
        <v>1</v>
      </c>
      <c r="G33" s="308">
        <f>(COUNTIF(E33:E34,$F$409)+(COUNTIF(E33:E34,$F$408)*0.5))/(COUNTA(E33:E34)-COUNTIF(E33:E34,$F$410))</f>
        <v>0</v>
      </c>
      <c r="H33" s="309"/>
      <c r="I33" s="239">
        <v>1</v>
      </c>
      <c r="J33" s="241"/>
      <c r="K33" s="241"/>
      <c r="L33" s="241"/>
      <c r="M33" s="241" t="s">
        <v>3196</v>
      </c>
      <c r="N33" s="241"/>
      <c r="O33" s="241"/>
      <c r="P33" s="237"/>
    </row>
    <row r="34" spans="2:16" ht="29" hidden="1" outlineLevel="2" x14ac:dyDescent="0.35">
      <c r="B34" s="303"/>
      <c r="C34" s="237" t="s">
        <v>72</v>
      </c>
      <c r="D34" s="237" t="s">
        <v>73</v>
      </c>
      <c r="E34" s="238" t="s">
        <v>20</v>
      </c>
      <c r="F34" s="315"/>
      <c r="G34" s="310"/>
      <c r="H34" s="309"/>
      <c r="I34" s="239">
        <v>1</v>
      </c>
      <c r="J34" s="241"/>
      <c r="K34" s="241"/>
      <c r="L34" s="241"/>
      <c r="M34" s="241" t="s">
        <v>3196</v>
      </c>
      <c r="N34" s="241"/>
      <c r="O34" s="241" t="s">
        <v>1879</v>
      </c>
      <c r="P34" s="237"/>
    </row>
    <row r="35" spans="2:16" ht="43.5" hidden="1" outlineLevel="2" x14ac:dyDescent="0.35">
      <c r="B35" s="304"/>
      <c r="C35" s="237" t="s">
        <v>74</v>
      </c>
      <c r="D35" s="237" t="s">
        <v>1441</v>
      </c>
      <c r="E35" s="238" t="s">
        <v>20</v>
      </c>
      <c r="F35" s="239">
        <v>2</v>
      </c>
      <c r="G35" s="240">
        <f>(COUNTIF(E35,$F$409)+(COUNTIF(E35,$F$408)*0.5))/COUNTA(E35)</f>
        <v>0</v>
      </c>
      <c r="H35" s="310"/>
      <c r="I35" s="239">
        <v>3</v>
      </c>
      <c r="J35" s="241"/>
      <c r="K35" s="241"/>
      <c r="L35" s="241"/>
      <c r="M35" s="241" t="s">
        <v>3196</v>
      </c>
      <c r="N35" s="241"/>
      <c r="O35" s="241" t="s">
        <v>1880</v>
      </c>
      <c r="P35" s="237"/>
    </row>
    <row r="36" spans="2:16" hidden="1" outlineLevel="1" x14ac:dyDescent="0.35">
      <c r="B36" s="302" t="str">
        <f>'Результаты аудита'!F6</f>
        <v>Защита секретов</v>
      </c>
      <c r="C36" s="237" t="s">
        <v>75</v>
      </c>
      <c r="D36" s="237" t="s">
        <v>76</v>
      </c>
      <c r="E36" s="238" t="s">
        <v>13</v>
      </c>
      <c r="F36" s="239">
        <v>0</v>
      </c>
      <c r="G36" s="240">
        <f>(COUNTIF(E36:E36,$E$406))/COUNTA(E36:E36)</f>
        <v>1</v>
      </c>
      <c r="H36" s="308">
        <f>SUM(G37:G43)/4</f>
        <v>0</v>
      </c>
      <c r="I36" s="239">
        <v>0</v>
      </c>
      <c r="J36" s="241"/>
      <c r="K36" s="241" t="s">
        <v>2871</v>
      </c>
      <c r="L36" s="241" t="s">
        <v>1376</v>
      </c>
      <c r="M36" s="241"/>
      <c r="N36" s="241" t="s">
        <v>2357</v>
      </c>
      <c r="O36" s="241"/>
      <c r="P36" s="248"/>
    </row>
    <row r="37" spans="2:16" ht="29" hidden="1" outlineLevel="2" x14ac:dyDescent="0.35">
      <c r="B37" s="303"/>
      <c r="C37" s="237" t="s">
        <v>77</v>
      </c>
      <c r="D37" s="237" t="s">
        <v>78</v>
      </c>
      <c r="E37" s="238" t="s">
        <v>20</v>
      </c>
      <c r="F37" s="314">
        <v>1</v>
      </c>
      <c r="G37" s="308">
        <f>(COUNTIF(E37:E38,$F$409)+(COUNTIF(E37:E38,$F$408)*0.5))/(COUNTA(E37:E38)-COUNTIF(E37:E38,$F$410))</f>
        <v>0</v>
      </c>
      <c r="H37" s="309"/>
      <c r="I37" s="239">
        <v>1</v>
      </c>
      <c r="J37" s="241"/>
      <c r="K37" s="241" t="s">
        <v>2871</v>
      </c>
      <c r="L37" s="241" t="s">
        <v>1376</v>
      </c>
      <c r="M37" s="241"/>
      <c r="N37" s="241"/>
      <c r="O37" s="241"/>
      <c r="P37" s="248"/>
    </row>
    <row r="38" spans="2:16" ht="29" hidden="1" outlineLevel="2" x14ac:dyDescent="0.35">
      <c r="B38" s="303"/>
      <c r="C38" s="237" t="s">
        <v>79</v>
      </c>
      <c r="D38" s="237" t="s">
        <v>80</v>
      </c>
      <c r="E38" s="238" t="s">
        <v>20</v>
      </c>
      <c r="F38" s="315"/>
      <c r="G38" s="310"/>
      <c r="H38" s="309"/>
      <c r="I38" s="239">
        <v>1</v>
      </c>
      <c r="J38" s="241" t="s">
        <v>1349</v>
      </c>
      <c r="K38" s="241"/>
      <c r="L38" s="241" t="s">
        <v>1835</v>
      </c>
      <c r="M38" s="241"/>
      <c r="N38" s="241"/>
      <c r="O38" s="241" t="s">
        <v>1870</v>
      </c>
      <c r="P38" s="248"/>
    </row>
    <row r="39" spans="2:16" ht="29" hidden="1" outlineLevel="2" x14ac:dyDescent="0.35">
      <c r="B39" s="303"/>
      <c r="C39" s="237" t="s">
        <v>81</v>
      </c>
      <c r="D39" s="237" t="s">
        <v>82</v>
      </c>
      <c r="E39" s="238" t="s">
        <v>20</v>
      </c>
      <c r="F39" s="314">
        <v>2</v>
      </c>
      <c r="G39" s="308">
        <f>(COUNTIF(E39:E40,$F$409)+(COUNTIF(E39:E40,$F$408)*0.5))/(COUNTA(E39:E40)-COUNTIF(E39:E40,$F$410))</f>
        <v>0</v>
      </c>
      <c r="H39" s="309"/>
      <c r="I39" s="239">
        <v>2</v>
      </c>
      <c r="J39" s="241"/>
      <c r="K39" s="241" t="s">
        <v>2871</v>
      </c>
      <c r="L39" s="241" t="s">
        <v>1385</v>
      </c>
      <c r="M39" s="241"/>
      <c r="N39" s="241" t="s">
        <v>2358</v>
      </c>
      <c r="O39" s="241" t="s">
        <v>1881</v>
      </c>
      <c r="P39" s="237"/>
    </row>
    <row r="40" spans="2:16" ht="29" hidden="1" outlineLevel="2" x14ac:dyDescent="0.35">
      <c r="B40" s="303"/>
      <c r="C40" s="237" t="s">
        <v>83</v>
      </c>
      <c r="D40" s="237" t="s">
        <v>2356</v>
      </c>
      <c r="E40" s="238" t="s">
        <v>20</v>
      </c>
      <c r="F40" s="315"/>
      <c r="G40" s="310"/>
      <c r="H40" s="309"/>
      <c r="I40" s="239">
        <v>2</v>
      </c>
      <c r="J40" s="241"/>
      <c r="K40" s="241"/>
      <c r="L40" s="241" t="s">
        <v>1385</v>
      </c>
      <c r="M40" s="241"/>
      <c r="N40" s="241" t="s">
        <v>2358</v>
      </c>
      <c r="O40" s="241"/>
      <c r="P40" s="237"/>
    </row>
    <row r="41" spans="2:16" ht="58" hidden="1" outlineLevel="2" x14ac:dyDescent="0.35">
      <c r="B41" s="303"/>
      <c r="C41" s="237" t="s">
        <v>84</v>
      </c>
      <c r="D41" s="237" t="s">
        <v>1442</v>
      </c>
      <c r="E41" s="238" t="s">
        <v>20</v>
      </c>
      <c r="F41" s="314">
        <v>3</v>
      </c>
      <c r="G41" s="308">
        <f>(COUNTIF(E41:E42,$F$409)+(COUNTIF(E41:E42,$F$408)*0.5))/(COUNTA(E41:E42)-COUNTIF(E41:E42,$F$410))</f>
        <v>0</v>
      </c>
      <c r="H41" s="309"/>
      <c r="I41" s="239">
        <v>3</v>
      </c>
      <c r="J41" s="241"/>
      <c r="K41" s="241" t="s">
        <v>2871</v>
      </c>
      <c r="L41" s="241" t="s">
        <v>1376</v>
      </c>
      <c r="M41" s="241"/>
      <c r="N41" s="241"/>
      <c r="O41" s="241"/>
      <c r="P41" s="237"/>
    </row>
    <row r="42" spans="2:16" hidden="1" outlineLevel="2" x14ac:dyDescent="0.35">
      <c r="B42" s="303"/>
      <c r="C42" s="237" t="s">
        <v>85</v>
      </c>
      <c r="D42" s="237" t="s">
        <v>86</v>
      </c>
      <c r="E42" s="238" t="s">
        <v>20</v>
      </c>
      <c r="F42" s="315"/>
      <c r="G42" s="310"/>
      <c r="H42" s="309"/>
      <c r="I42" s="239">
        <v>3</v>
      </c>
      <c r="J42" s="241"/>
      <c r="K42" s="241"/>
      <c r="L42" s="241" t="s">
        <v>1377</v>
      </c>
      <c r="M42" s="241"/>
      <c r="N42" s="241" t="s">
        <v>2359</v>
      </c>
      <c r="O42" s="241"/>
      <c r="P42" s="237"/>
    </row>
    <row r="43" spans="2:16" hidden="1" outlineLevel="2" x14ac:dyDescent="0.35">
      <c r="B43" s="304"/>
      <c r="C43" s="237" t="s">
        <v>87</v>
      </c>
      <c r="D43" s="237" t="s">
        <v>88</v>
      </c>
      <c r="E43" s="238" t="s">
        <v>20</v>
      </c>
      <c r="F43" s="239">
        <v>4</v>
      </c>
      <c r="G43" s="240">
        <f>(COUNTIF(E43,$F$409)+(COUNTIF(E43,$F$408)*0.5))/COUNTA(E43)</f>
        <v>0</v>
      </c>
      <c r="H43" s="310"/>
      <c r="I43" s="239">
        <v>6</v>
      </c>
      <c r="J43" s="241"/>
      <c r="K43" s="241"/>
      <c r="L43" s="241"/>
      <c r="M43" s="241"/>
      <c r="N43" s="241"/>
      <c r="O43" s="241"/>
      <c r="P43" s="237"/>
    </row>
    <row r="44" spans="2:16" ht="177.75" hidden="1" customHeight="1" outlineLevel="1" x14ac:dyDescent="0.35">
      <c r="B44" s="302" t="str">
        <f>'Результаты аудита'!F7</f>
        <v>Защита Build-среды</v>
      </c>
      <c r="C44" s="237" t="s">
        <v>89</v>
      </c>
      <c r="D44" s="237" t="s">
        <v>90</v>
      </c>
      <c r="E44" s="238" t="s">
        <v>13</v>
      </c>
      <c r="F44" s="239">
        <v>0</v>
      </c>
      <c r="G44" s="240">
        <f>(COUNTIF(E44:E44,$E$406))/COUNTA(E44:E44)</f>
        <v>1</v>
      </c>
      <c r="H44" s="308">
        <f>SUM(G45:G53)/4</f>
        <v>0</v>
      </c>
      <c r="I44" s="239">
        <v>0</v>
      </c>
      <c r="J44" s="241"/>
      <c r="K44" s="241" t="s">
        <v>2872</v>
      </c>
      <c r="L44" s="241" t="s">
        <v>1834</v>
      </c>
      <c r="M44" s="241" t="s">
        <v>3196</v>
      </c>
      <c r="N44" s="241" t="s">
        <v>2916</v>
      </c>
      <c r="O44" s="241" t="s">
        <v>1882</v>
      </c>
      <c r="P44" s="237"/>
    </row>
    <row r="45" spans="2:16" ht="29" hidden="1" outlineLevel="2" x14ac:dyDescent="0.35">
      <c r="B45" s="303"/>
      <c r="C45" s="237" t="s">
        <v>91</v>
      </c>
      <c r="D45" s="237" t="s">
        <v>92</v>
      </c>
      <c r="E45" s="238" t="s">
        <v>20</v>
      </c>
      <c r="F45" s="314">
        <v>1</v>
      </c>
      <c r="G45" s="308">
        <f>(COUNTIF(E45:E48,$F$409)+(COUNTIF(E45:E48,$F$408)*0.5))/(COUNTA(E45:E48)-COUNTIF(E45:E48,$F$410))</f>
        <v>0</v>
      </c>
      <c r="H45" s="309"/>
      <c r="I45" s="239">
        <v>2</v>
      </c>
      <c r="J45" s="241"/>
      <c r="K45" s="241" t="s">
        <v>2873</v>
      </c>
      <c r="L45" s="241"/>
      <c r="M45" s="241" t="s">
        <v>3196</v>
      </c>
      <c r="N45" s="241" t="s">
        <v>2352</v>
      </c>
      <c r="O45" s="241" t="s">
        <v>1879</v>
      </c>
      <c r="P45" s="237"/>
    </row>
    <row r="46" spans="2:16" ht="29" hidden="1" outlineLevel="2" x14ac:dyDescent="0.35">
      <c r="B46" s="303"/>
      <c r="C46" s="237" t="s">
        <v>93</v>
      </c>
      <c r="D46" s="237" t="s">
        <v>94</v>
      </c>
      <c r="E46" s="238" t="s">
        <v>20</v>
      </c>
      <c r="F46" s="316"/>
      <c r="G46" s="309"/>
      <c r="H46" s="309"/>
      <c r="I46" s="239">
        <v>2</v>
      </c>
      <c r="J46" s="241"/>
      <c r="K46" s="241"/>
      <c r="L46" s="241"/>
      <c r="M46" s="241"/>
      <c r="N46" s="241"/>
      <c r="O46" s="241"/>
      <c r="P46" s="237"/>
    </row>
    <row r="47" spans="2:16" ht="29" hidden="1" outlineLevel="2" x14ac:dyDescent="0.35">
      <c r="B47" s="303"/>
      <c r="C47" s="237" t="s">
        <v>95</v>
      </c>
      <c r="D47" s="237" t="s">
        <v>96</v>
      </c>
      <c r="E47" s="238" t="s">
        <v>20</v>
      </c>
      <c r="F47" s="316"/>
      <c r="G47" s="309"/>
      <c r="H47" s="309"/>
      <c r="I47" s="239">
        <v>2</v>
      </c>
      <c r="J47" s="241"/>
      <c r="K47" s="241"/>
      <c r="L47" s="241" t="s">
        <v>1374</v>
      </c>
      <c r="M47" s="241" t="s">
        <v>3196</v>
      </c>
      <c r="N47" s="241" t="s">
        <v>2353</v>
      </c>
      <c r="O47" s="241" t="s">
        <v>1883</v>
      </c>
      <c r="P47" s="237"/>
    </row>
    <row r="48" spans="2:16" ht="29" hidden="1" outlineLevel="2" x14ac:dyDescent="0.35">
      <c r="B48" s="303"/>
      <c r="C48" s="237" t="s">
        <v>97</v>
      </c>
      <c r="D48" s="237" t="s">
        <v>98</v>
      </c>
      <c r="E48" s="238" t="s">
        <v>20</v>
      </c>
      <c r="F48" s="315"/>
      <c r="G48" s="310"/>
      <c r="H48" s="309"/>
      <c r="I48" s="239">
        <v>2</v>
      </c>
      <c r="J48" s="241"/>
      <c r="K48" s="241"/>
      <c r="L48" s="241" t="s">
        <v>1375</v>
      </c>
      <c r="M48" s="241"/>
      <c r="N48" s="241" t="s">
        <v>2351</v>
      </c>
      <c r="O48" s="241" t="s">
        <v>1884</v>
      </c>
      <c r="P48" s="237"/>
    </row>
    <row r="49" spans="2:16" ht="29" hidden="1" outlineLevel="2" x14ac:dyDescent="0.35">
      <c r="B49" s="303"/>
      <c r="C49" s="237" t="s">
        <v>100</v>
      </c>
      <c r="D49" s="237" t="s">
        <v>101</v>
      </c>
      <c r="E49" s="238" t="s">
        <v>20</v>
      </c>
      <c r="F49" s="239">
        <v>2</v>
      </c>
      <c r="G49" s="240">
        <f>(COUNTIF(E49,$F$409)+(COUNTIF(E49,$F$408)*0.5))/COUNTA(E49)</f>
        <v>0</v>
      </c>
      <c r="H49" s="309"/>
      <c r="I49" s="239">
        <v>3</v>
      </c>
      <c r="J49" s="238" t="s">
        <v>1349</v>
      </c>
      <c r="K49" s="238"/>
      <c r="L49" s="241"/>
      <c r="M49" s="241"/>
      <c r="N49" s="241"/>
      <c r="O49" s="241"/>
      <c r="P49" s="237"/>
    </row>
    <row r="50" spans="2:16" ht="29" hidden="1" outlineLevel="2" x14ac:dyDescent="0.35">
      <c r="B50" s="303"/>
      <c r="C50" s="237" t="s">
        <v>102</v>
      </c>
      <c r="D50" s="237" t="s">
        <v>103</v>
      </c>
      <c r="E50" s="238" t="s">
        <v>20</v>
      </c>
      <c r="F50" s="314">
        <v>3</v>
      </c>
      <c r="G50" s="308">
        <f>(COUNTIF(E50:E52,$F$409)+(COUNTIF(E50:E52,$F$408)*0.5))/(COUNTA(E50:E52)-COUNTIF(E50:E52,$F$410))</f>
        <v>0</v>
      </c>
      <c r="H50" s="309"/>
      <c r="I50" s="239">
        <v>5</v>
      </c>
      <c r="J50" s="241"/>
      <c r="K50" s="241" t="s">
        <v>2874</v>
      </c>
      <c r="L50" s="241"/>
      <c r="M50" s="241"/>
      <c r="N50" s="241"/>
      <c r="O50" s="241" t="s">
        <v>1885</v>
      </c>
      <c r="P50" s="237"/>
    </row>
    <row r="51" spans="2:16" ht="29" hidden="1" outlineLevel="2" x14ac:dyDescent="0.35">
      <c r="B51" s="303"/>
      <c r="C51" s="237" t="s">
        <v>104</v>
      </c>
      <c r="D51" s="237" t="s">
        <v>105</v>
      </c>
      <c r="E51" s="238" t="s">
        <v>20</v>
      </c>
      <c r="F51" s="316"/>
      <c r="G51" s="309"/>
      <c r="H51" s="309"/>
      <c r="I51" s="239">
        <v>5</v>
      </c>
      <c r="J51" s="241"/>
      <c r="K51" s="241" t="s">
        <v>2872</v>
      </c>
      <c r="L51" s="241" t="s">
        <v>1378</v>
      </c>
      <c r="M51" s="241" t="s">
        <v>3196</v>
      </c>
      <c r="N51" s="241"/>
      <c r="O51" s="241" t="s">
        <v>1871</v>
      </c>
      <c r="P51" s="237"/>
    </row>
    <row r="52" spans="2:16" ht="29" hidden="1" outlineLevel="2" x14ac:dyDescent="0.35">
      <c r="B52" s="303"/>
      <c r="C52" s="237" t="s">
        <v>106</v>
      </c>
      <c r="D52" s="237" t="s">
        <v>107</v>
      </c>
      <c r="E52" s="238" t="s">
        <v>20</v>
      </c>
      <c r="F52" s="315"/>
      <c r="G52" s="310"/>
      <c r="H52" s="309"/>
      <c r="I52" s="239">
        <v>5</v>
      </c>
      <c r="J52" s="241"/>
      <c r="K52" s="241"/>
      <c r="L52" s="241"/>
      <c r="M52" s="241"/>
      <c r="N52" s="241"/>
      <c r="O52" s="241"/>
      <c r="P52" s="237"/>
    </row>
    <row r="53" spans="2:16" hidden="1" outlineLevel="2" x14ac:dyDescent="0.35">
      <c r="B53" s="304"/>
      <c r="C53" s="237" t="s">
        <v>108</v>
      </c>
      <c r="D53" s="237" t="s">
        <v>109</v>
      </c>
      <c r="E53" s="238" t="s">
        <v>20</v>
      </c>
      <c r="F53" s="239">
        <v>4</v>
      </c>
      <c r="G53" s="240">
        <f>(COUNTIF(E53,$F$409)+(COUNTIF(E53,$F$408)*0.5))/COUNTA(E53)</f>
        <v>0</v>
      </c>
      <c r="H53" s="310"/>
      <c r="I53" s="239">
        <v>6</v>
      </c>
      <c r="J53" s="241"/>
      <c r="K53" s="241" t="s">
        <v>2874</v>
      </c>
      <c r="L53" s="241"/>
      <c r="M53" s="241"/>
      <c r="N53" s="241"/>
      <c r="O53" s="241" t="s">
        <v>1884</v>
      </c>
      <c r="P53" s="237"/>
    </row>
    <row r="54" spans="2:16" ht="29.25" hidden="1" customHeight="1" outlineLevel="1" x14ac:dyDescent="0.35">
      <c r="B54" s="302" t="str">
        <f>'Результаты аудита'!F8</f>
        <v>Защита source code management (SCM)</v>
      </c>
      <c r="C54" s="237" t="s">
        <v>110</v>
      </c>
      <c r="D54" s="237" t="s">
        <v>111</v>
      </c>
      <c r="E54" s="238" t="s">
        <v>13</v>
      </c>
      <c r="F54" s="239">
        <v>0</v>
      </c>
      <c r="G54" s="240">
        <f>(COUNTIF(E54:E54,$E$406))/COUNTA(E54:E54)</f>
        <v>1</v>
      </c>
      <c r="H54" s="308">
        <f>SUM(G55:G74)/4</f>
        <v>0</v>
      </c>
      <c r="I54" s="239">
        <v>0</v>
      </c>
      <c r="J54" s="241"/>
      <c r="K54" s="241" t="s">
        <v>2875</v>
      </c>
      <c r="L54" s="241"/>
      <c r="M54" s="241" t="s">
        <v>3197</v>
      </c>
      <c r="N54" s="241"/>
      <c r="O54" s="241"/>
      <c r="P54" s="237"/>
    </row>
    <row r="55" spans="2:16" ht="29" hidden="1" outlineLevel="2" x14ac:dyDescent="0.35">
      <c r="B55" s="303"/>
      <c r="C55" s="237" t="s">
        <v>112</v>
      </c>
      <c r="D55" s="237" t="s">
        <v>113</v>
      </c>
      <c r="E55" s="238" t="s">
        <v>20</v>
      </c>
      <c r="F55" s="314">
        <v>1</v>
      </c>
      <c r="G55" s="308">
        <f>(COUNTIF(E55:E61,$F$409)+(COUNTIF(E55:E61,$F$408)*0.5))/(COUNTA(E55:E61)-COUNTIF(E55:E61,$F$410))</f>
        <v>0</v>
      </c>
      <c r="H55" s="309"/>
      <c r="I55" s="239">
        <v>2</v>
      </c>
      <c r="J55" s="241"/>
      <c r="K55" s="241" t="s">
        <v>2875</v>
      </c>
      <c r="L55" s="241"/>
      <c r="M55" s="241" t="s">
        <v>3194</v>
      </c>
      <c r="N55" s="241" t="s">
        <v>2354</v>
      </c>
      <c r="O55" s="241" t="s">
        <v>1876</v>
      </c>
      <c r="P55" s="237"/>
    </row>
    <row r="56" spans="2:16" hidden="1" outlineLevel="2" x14ac:dyDescent="0.35">
      <c r="B56" s="303"/>
      <c r="C56" s="237" t="s">
        <v>114</v>
      </c>
      <c r="D56" s="237" t="s">
        <v>115</v>
      </c>
      <c r="E56" s="238" t="s">
        <v>20</v>
      </c>
      <c r="F56" s="316"/>
      <c r="G56" s="309"/>
      <c r="H56" s="309"/>
      <c r="I56" s="239">
        <v>2</v>
      </c>
      <c r="J56" s="241"/>
      <c r="K56" s="241"/>
      <c r="L56" s="241"/>
      <c r="M56" s="241" t="s">
        <v>3194</v>
      </c>
      <c r="N56" s="241"/>
      <c r="O56" s="241" t="s">
        <v>1876</v>
      </c>
      <c r="P56" s="237"/>
    </row>
    <row r="57" spans="2:16" hidden="1" outlineLevel="2" x14ac:dyDescent="0.35">
      <c r="B57" s="303"/>
      <c r="C57" s="237" t="s">
        <v>116</v>
      </c>
      <c r="D57" s="237" t="s">
        <v>117</v>
      </c>
      <c r="E57" s="238" t="s">
        <v>20</v>
      </c>
      <c r="F57" s="316"/>
      <c r="G57" s="309"/>
      <c r="H57" s="309"/>
      <c r="I57" s="239">
        <v>2</v>
      </c>
      <c r="J57" s="241"/>
      <c r="K57" s="241"/>
      <c r="L57" s="241"/>
      <c r="M57" s="241" t="s">
        <v>3194</v>
      </c>
      <c r="N57" s="241" t="s">
        <v>2354</v>
      </c>
      <c r="O57" s="241" t="s">
        <v>1876</v>
      </c>
      <c r="P57" s="237"/>
    </row>
    <row r="58" spans="2:16" hidden="1" outlineLevel="2" x14ac:dyDescent="0.35">
      <c r="B58" s="303"/>
      <c r="C58" s="237" t="s">
        <v>118</v>
      </c>
      <c r="D58" s="237" t="s">
        <v>2339</v>
      </c>
      <c r="E58" s="238" t="s">
        <v>20</v>
      </c>
      <c r="F58" s="316"/>
      <c r="G58" s="309"/>
      <c r="H58" s="309"/>
      <c r="I58" s="239">
        <v>2</v>
      </c>
      <c r="J58" s="238"/>
      <c r="K58" s="238"/>
      <c r="L58" s="241"/>
      <c r="M58" s="241" t="s">
        <v>3194</v>
      </c>
      <c r="N58" s="241"/>
      <c r="O58" s="241"/>
      <c r="P58" s="237"/>
    </row>
    <row r="59" spans="2:16" ht="87" hidden="1" outlineLevel="2" x14ac:dyDescent="0.35">
      <c r="B59" s="303"/>
      <c r="C59" s="237" t="s">
        <v>120</v>
      </c>
      <c r="D59" s="237" t="s">
        <v>121</v>
      </c>
      <c r="E59" s="238" t="s">
        <v>20</v>
      </c>
      <c r="F59" s="316"/>
      <c r="G59" s="309"/>
      <c r="H59" s="309"/>
      <c r="I59" s="239">
        <v>2</v>
      </c>
      <c r="J59" s="241"/>
      <c r="K59" s="241"/>
      <c r="L59" s="241"/>
      <c r="M59" s="241" t="s">
        <v>3194</v>
      </c>
      <c r="N59" s="241" t="s">
        <v>2354</v>
      </c>
      <c r="O59" s="241"/>
      <c r="P59" s="237"/>
    </row>
    <row r="60" spans="2:16" hidden="1" outlineLevel="2" x14ac:dyDescent="0.35">
      <c r="B60" s="303"/>
      <c r="C60" s="237" t="s">
        <v>122</v>
      </c>
      <c r="D60" s="237" t="s">
        <v>123</v>
      </c>
      <c r="E60" s="238" t="s">
        <v>20</v>
      </c>
      <c r="F60" s="316"/>
      <c r="G60" s="309"/>
      <c r="H60" s="309"/>
      <c r="I60" s="239">
        <v>2</v>
      </c>
      <c r="J60" s="241"/>
      <c r="K60" s="241"/>
      <c r="L60" s="241"/>
      <c r="M60" s="241" t="s">
        <v>3194</v>
      </c>
      <c r="N60" s="241" t="s">
        <v>2354</v>
      </c>
      <c r="O60" s="241" t="s">
        <v>1876</v>
      </c>
      <c r="P60" s="237"/>
    </row>
    <row r="61" spans="2:16" ht="29" hidden="1" outlineLevel="2" x14ac:dyDescent="0.35">
      <c r="B61" s="303"/>
      <c r="C61" s="237" t="s">
        <v>124</v>
      </c>
      <c r="D61" s="237" t="s">
        <v>125</v>
      </c>
      <c r="E61" s="238" t="s">
        <v>20</v>
      </c>
      <c r="F61" s="315"/>
      <c r="G61" s="310"/>
      <c r="H61" s="309"/>
      <c r="I61" s="239">
        <v>2</v>
      </c>
      <c r="J61" s="241"/>
      <c r="K61" s="241"/>
      <c r="L61" s="241"/>
      <c r="M61" s="241" t="s">
        <v>3194</v>
      </c>
      <c r="N61" s="241"/>
      <c r="O61" s="241"/>
      <c r="P61" s="237"/>
    </row>
    <row r="62" spans="2:16" hidden="1" outlineLevel="2" x14ac:dyDescent="0.35">
      <c r="B62" s="303"/>
      <c r="C62" s="237" t="s">
        <v>126</v>
      </c>
      <c r="D62" s="237" t="s">
        <v>127</v>
      </c>
      <c r="E62" s="238" t="s">
        <v>20</v>
      </c>
      <c r="F62" s="314">
        <v>2</v>
      </c>
      <c r="G62" s="308">
        <f>(COUNTIF(E62:E67,$F$409)+(COUNTIF(E62:E67,$F$408)*0.5))/(COUNTA(E62:E67)-COUNTIF(E62:E67,$F$410))</f>
        <v>0</v>
      </c>
      <c r="H62" s="309"/>
      <c r="I62" s="239">
        <v>3</v>
      </c>
      <c r="J62" s="241"/>
      <c r="K62" s="241"/>
      <c r="L62" s="241"/>
      <c r="M62" s="241" t="s">
        <v>3194</v>
      </c>
      <c r="N62" s="241"/>
      <c r="O62" s="241"/>
      <c r="P62" s="237"/>
    </row>
    <row r="63" spans="2:16" hidden="1" outlineLevel="2" x14ac:dyDescent="0.35">
      <c r="B63" s="303"/>
      <c r="C63" s="237" t="s">
        <v>128</v>
      </c>
      <c r="D63" s="237" t="s">
        <v>129</v>
      </c>
      <c r="E63" s="238" t="s">
        <v>20</v>
      </c>
      <c r="F63" s="316"/>
      <c r="G63" s="309"/>
      <c r="H63" s="309"/>
      <c r="I63" s="239">
        <v>3</v>
      </c>
      <c r="J63" s="241"/>
      <c r="K63" s="241"/>
      <c r="L63" s="238"/>
      <c r="M63" s="241" t="s">
        <v>3194</v>
      </c>
      <c r="N63" s="241"/>
      <c r="O63" s="238"/>
      <c r="P63" s="237"/>
    </row>
    <row r="64" spans="2:16" hidden="1" outlineLevel="2" x14ac:dyDescent="0.35">
      <c r="B64" s="303"/>
      <c r="C64" s="237" t="s">
        <v>130</v>
      </c>
      <c r="D64" s="237" t="s">
        <v>131</v>
      </c>
      <c r="E64" s="238" t="s">
        <v>20</v>
      </c>
      <c r="F64" s="316"/>
      <c r="G64" s="309"/>
      <c r="H64" s="309"/>
      <c r="I64" s="239">
        <v>3</v>
      </c>
      <c r="J64" s="241"/>
      <c r="K64" s="241"/>
      <c r="L64" s="241"/>
      <c r="M64" s="241" t="s">
        <v>3194</v>
      </c>
      <c r="N64" s="241"/>
      <c r="O64" s="241"/>
      <c r="P64" s="237"/>
    </row>
    <row r="65" spans="2:16" ht="29" hidden="1" outlineLevel="2" x14ac:dyDescent="0.35">
      <c r="B65" s="303"/>
      <c r="C65" s="237" t="s">
        <v>132</v>
      </c>
      <c r="D65" s="237" t="s">
        <v>2190</v>
      </c>
      <c r="E65" s="238" t="s">
        <v>20</v>
      </c>
      <c r="F65" s="316"/>
      <c r="G65" s="309"/>
      <c r="H65" s="309"/>
      <c r="I65" s="239">
        <v>3</v>
      </c>
      <c r="J65" s="241"/>
      <c r="K65" s="241"/>
      <c r="L65" s="241" t="s">
        <v>1836</v>
      </c>
      <c r="M65" s="241"/>
      <c r="N65" s="241"/>
      <c r="O65" s="241"/>
      <c r="P65" s="237"/>
    </row>
    <row r="66" spans="2:16" hidden="1" outlineLevel="2" x14ac:dyDescent="0.35">
      <c r="B66" s="303"/>
      <c r="C66" s="237" t="s">
        <v>133</v>
      </c>
      <c r="D66" s="237" t="s">
        <v>134</v>
      </c>
      <c r="E66" s="238" t="s">
        <v>20</v>
      </c>
      <c r="F66" s="316"/>
      <c r="G66" s="309"/>
      <c r="H66" s="309"/>
      <c r="I66" s="239">
        <v>3</v>
      </c>
      <c r="J66" s="241"/>
      <c r="K66" s="241"/>
      <c r="L66" s="241" t="s">
        <v>568</v>
      </c>
      <c r="M66" s="241" t="s">
        <v>3194</v>
      </c>
      <c r="N66" s="241"/>
      <c r="O66" s="241"/>
      <c r="P66" s="237"/>
    </row>
    <row r="67" spans="2:16" hidden="1" outlineLevel="2" x14ac:dyDescent="0.35">
      <c r="B67" s="303"/>
      <c r="C67" s="237" t="s">
        <v>135</v>
      </c>
      <c r="D67" s="237" t="s">
        <v>2340</v>
      </c>
      <c r="E67" s="238" t="s">
        <v>20</v>
      </c>
      <c r="F67" s="315"/>
      <c r="G67" s="310"/>
      <c r="H67" s="309"/>
      <c r="I67" s="239">
        <v>3</v>
      </c>
      <c r="J67" s="241"/>
      <c r="K67" s="241"/>
      <c r="L67" s="241"/>
      <c r="M67" s="241" t="s">
        <v>3194</v>
      </c>
      <c r="N67" s="241"/>
      <c r="O67" s="241"/>
      <c r="P67" s="237"/>
    </row>
    <row r="68" spans="2:16" hidden="1" outlineLevel="2" x14ac:dyDescent="0.35">
      <c r="B68" s="303"/>
      <c r="C68" s="237" t="s">
        <v>136</v>
      </c>
      <c r="D68" s="237" t="s">
        <v>137</v>
      </c>
      <c r="E68" s="238" t="s">
        <v>20</v>
      </c>
      <c r="F68" s="314">
        <v>3</v>
      </c>
      <c r="G68" s="308">
        <f>(COUNTIF(E68:E71,$F$409)+(COUNTIF(E68:E71,$F$408)*0.5))/(COUNTA(E68:E71)-COUNTIF(E68:E71,$F$410))</f>
        <v>0</v>
      </c>
      <c r="H68" s="309"/>
      <c r="I68" s="239">
        <v>4</v>
      </c>
      <c r="J68" s="241"/>
      <c r="K68" s="241"/>
      <c r="L68" s="241"/>
      <c r="M68" s="241" t="s">
        <v>3194</v>
      </c>
      <c r="N68" s="241"/>
      <c r="O68" s="241"/>
      <c r="P68" s="237"/>
    </row>
    <row r="69" spans="2:16" hidden="1" outlineLevel="2" x14ac:dyDescent="0.35">
      <c r="B69" s="303"/>
      <c r="C69" s="237" t="s">
        <v>138</v>
      </c>
      <c r="D69" s="237" t="s">
        <v>139</v>
      </c>
      <c r="E69" s="238" t="s">
        <v>20</v>
      </c>
      <c r="F69" s="316"/>
      <c r="G69" s="309"/>
      <c r="H69" s="309"/>
      <c r="I69" s="239">
        <v>4</v>
      </c>
      <c r="J69" s="241"/>
      <c r="K69" s="241"/>
      <c r="L69" s="241"/>
      <c r="M69" s="241"/>
      <c r="N69" s="241"/>
      <c r="O69" s="241"/>
      <c r="P69" s="237"/>
    </row>
    <row r="70" spans="2:16" ht="29" hidden="1" outlineLevel="2" x14ac:dyDescent="0.35">
      <c r="B70" s="303"/>
      <c r="C70" s="237" t="s">
        <v>140</v>
      </c>
      <c r="D70" s="237" t="s">
        <v>141</v>
      </c>
      <c r="E70" s="238" t="s">
        <v>20</v>
      </c>
      <c r="F70" s="316"/>
      <c r="G70" s="309"/>
      <c r="H70" s="309"/>
      <c r="I70" s="239">
        <v>4</v>
      </c>
      <c r="J70" s="238"/>
      <c r="K70" s="241" t="s">
        <v>2876</v>
      </c>
      <c r="L70" s="241"/>
      <c r="M70" s="241" t="s">
        <v>3194</v>
      </c>
      <c r="N70" s="241"/>
      <c r="O70" s="241"/>
      <c r="P70" s="237"/>
    </row>
    <row r="71" spans="2:16" hidden="1" outlineLevel="2" x14ac:dyDescent="0.35">
      <c r="B71" s="303"/>
      <c r="C71" s="237" t="s">
        <v>143</v>
      </c>
      <c r="D71" s="237" t="s">
        <v>2341</v>
      </c>
      <c r="E71" s="238" t="s">
        <v>20</v>
      </c>
      <c r="F71" s="315"/>
      <c r="G71" s="310"/>
      <c r="H71" s="309"/>
      <c r="I71" s="239">
        <v>4</v>
      </c>
      <c r="J71" s="241"/>
      <c r="K71" s="241"/>
      <c r="L71" s="238"/>
      <c r="M71" s="241" t="s">
        <v>3194</v>
      </c>
      <c r="N71" s="241"/>
      <c r="O71" s="238" t="s">
        <v>1886</v>
      </c>
      <c r="P71" s="237"/>
    </row>
    <row r="72" spans="2:16" ht="43.5" hidden="1" outlineLevel="2" x14ac:dyDescent="0.35">
      <c r="B72" s="303"/>
      <c r="C72" s="237" t="s">
        <v>145</v>
      </c>
      <c r="D72" s="237" t="s">
        <v>1449</v>
      </c>
      <c r="E72" s="238" t="s">
        <v>20</v>
      </c>
      <c r="F72" s="314">
        <v>4</v>
      </c>
      <c r="G72" s="308">
        <f>(COUNTIF(E72:E74,$F$409)+(COUNTIF(E72:E74,$F$408)*0.5))/(COUNTA(E72:E74)-COUNTIF(E72:E74,$F$410))</f>
        <v>0</v>
      </c>
      <c r="H72" s="309"/>
      <c r="I72" s="239">
        <v>6</v>
      </c>
      <c r="J72" s="241"/>
      <c r="K72" s="241"/>
      <c r="L72" s="241"/>
      <c r="M72" s="241" t="s">
        <v>3194</v>
      </c>
      <c r="N72" s="241"/>
      <c r="O72" s="241" t="s">
        <v>1870</v>
      </c>
      <c r="P72" s="237"/>
    </row>
    <row r="73" spans="2:16" ht="43.5" hidden="1" outlineLevel="2" x14ac:dyDescent="0.35">
      <c r="B73" s="303"/>
      <c r="C73" s="237" t="s">
        <v>146</v>
      </c>
      <c r="D73" s="237" t="s">
        <v>147</v>
      </c>
      <c r="E73" s="238" t="s">
        <v>20</v>
      </c>
      <c r="F73" s="316"/>
      <c r="G73" s="309"/>
      <c r="H73" s="309"/>
      <c r="I73" s="239">
        <v>6</v>
      </c>
      <c r="J73" s="241"/>
      <c r="K73" s="241"/>
      <c r="L73" s="241"/>
      <c r="M73" s="241" t="s">
        <v>3194</v>
      </c>
      <c r="N73" s="241"/>
      <c r="O73" s="241"/>
      <c r="P73" s="237"/>
    </row>
    <row r="74" spans="2:16" ht="29" hidden="1" outlineLevel="2" x14ac:dyDescent="0.35">
      <c r="B74" s="304"/>
      <c r="C74" s="237" t="s">
        <v>2176</v>
      </c>
      <c r="D74" s="237" t="s">
        <v>2177</v>
      </c>
      <c r="E74" s="238" t="s">
        <v>20</v>
      </c>
      <c r="F74" s="315"/>
      <c r="G74" s="310"/>
      <c r="H74" s="310"/>
      <c r="I74" s="239">
        <v>6</v>
      </c>
      <c r="J74" s="241"/>
      <c r="K74" s="241"/>
      <c r="L74" s="241"/>
      <c r="M74" s="241"/>
      <c r="N74" s="241"/>
      <c r="O74" s="241"/>
      <c r="P74" s="237"/>
    </row>
    <row r="75" spans="2:16" ht="30" hidden="1" customHeight="1" outlineLevel="1" x14ac:dyDescent="0.35">
      <c r="B75" s="302" t="str">
        <f>'Результаты аудита'!F9</f>
        <v>Контроль внесения изменений в исходный код</v>
      </c>
      <c r="C75" s="237" t="s">
        <v>148</v>
      </c>
      <c r="D75" s="237" t="s">
        <v>149</v>
      </c>
      <c r="E75" s="238" t="s">
        <v>13</v>
      </c>
      <c r="F75" s="239">
        <v>0</v>
      </c>
      <c r="G75" s="240">
        <f>(COUNTIF(E75:E75,$E$406))/COUNTA(E75:E75)</f>
        <v>1</v>
      </c>
      <c r="H75" s="308">
        <f>SUM(G76:G93)/4</f>
        <v>0</v>
      </c>
      <c r="I75" s="239">
        <v>0</v>
      </c>
      <c r="J75" s="241"/>
      <c r="K75" s="241" t="s">
        <v>2877</v>
      </c>
      <c r="L75" s="241" t="s">
        <v>1837</v>
      </c>
      <c r="M75" s="241" t="s">
        <v>3198</v>
      </c>
      <c r="N75" s="241" t="s">
        <v>2917</v>
      </c>
      <c r="O75" s="241"/>
      <c r="P75" s="237"/>
    </row>
    <row r="76" spans="2:16" ht="29" hidden="1" outlineLevel="2" x14ac:dyDescent="0.35">
      <c r="B76" s="303"/>
      <c r="C76" s="237" t="s">
        <v>150</v>
      </c>
      <c r="D76" s="237" t="s">
        <v>151</v>
      </c>
      <c r="E76" s="238" t="s">
        <v>20</v>
      </c>
      <c r="F76" s="314">
        <v>1</v>
      </c>
      <c r="G76" s="308">
        <f>(COUNTIF(E76:E80,$F$409)+(COUNTIF(E76:E80,$F$408)*0.5))/(COUNTA(E76:E80)-COUNTIF(E76:E80,$F$410))</f>
        <v>0</v>
      </c>
      <c r="H76" s="309"/>
      <c r="I76" s="239">
        <v>1</v>
      </c>
      <c r="J76" s="241"/>
      <c r="K76" s="241"/>
      <c r="L76" s="241"/>
      <c r="M76" s="241" t="s">
        <v>3198</v>
      </c>
      <c r="N76" s="241" t="s">
        <v>2918</v>
      </c>
      <c r="O76" s="241" t="s">
        <v>1887</v>
      </c>
      <c r="P76" s="237"/>
    </row>
    <row r="77" spans="2:16" ht="29" hidden="1" outlineLevel="2" x14ac:dyDescent="0.35">
      <c r="B77" s="303"/>
      <c r="C77" s="237" t="s">
        <v>152</v>
      </c>
      <c r="D77" s="237" t="s">
        <v>153</v>
      </c>
      <c r="E77" s="238" t="s">
        <v>20</v>
      </c>
      <c r="F77" s="316"/>
      <c r="G77" s="309"/>
      <c r="H77" s="309"/>
      <c r="I77" s="239">
        <v>1</v>
      </c>
      <c r="J77" s="241"/>
      <c r="K77" s="241"/>
      <c r="L77" s="241"/>
      <c r="M77" s="241" t="s">
        <v>3198</v>
      </c>
      <c r="N77" s="241"/>
      <c r="O77" s="241" t="s">
        <v>1887</v>
      </c>
      <c r="P77" s="237"/>
    </row>
    <row r="78" spans="2:16" ht="29" hidden="1" outlineLevel="2" x14ac:dyDescent="0.35">
      <c r="B78" s="303"/>
      <c r="C78" s="237" t="s">
        <v>154</v>
      </c>
      <c r="D78" s="237" t="s">
        <v>155</v>
      </c>
      <c r="E78" s="238" t="s">
        <v>20</v>
      </c>
      <c r="F78" s="316"/>
      <c r="G78" s="309"/>
      <c r="H78" s="309"/>
      <c r="I78" s="239">
        <v>1</v>
      </c>
      <c r="J78" s="241"/>
      <c r="K78" s="241"/>
      <c r="L78" s="241"/>
      <c r="M78" s="241" t="s">
        <v>3198</v>
      </c>
      <c r="N78" s="241"/>
      <c r="O78" s="241" t="s">
        <v>1876</v>
      </c>
      <c r="P78" s="237"/>
    </row>
    <row r="79" spans="2:16" ht="29" hidden="1" outlineLevel="2" x14ac:dyDescent="0.35">
      <c r="B79" s="303"/>
      <c r="C79" s="237" t="s">
        <v>156</v>
      </c>
      <c r="D79" s="237" t="s">
        <v>157</v>
      </c>
      <c r="E79" s="238" t="s">
        <v>20</v>
      </c>
      <c r="F79" s="316"/>
      <c r="G79" s="309"/>
      <c r="H79" s="309"/>
      <c r="I79" s="239">
        <v>1</v>
      </c>
      <c r="J79" s="241"/>
      <c r="K79" s="241"/>
      <c r="L79" s="241"/>
      <c r="M79" s="241"/>
      <c r="N79" s="241"/>
      <c r="O79" s="241"/>
      <c r="P79" s="237"/>
    </row>
    <row r="80" spans="2:16" hidden="1" outlineLevel="2" x14ac:dyDescent="0.35">
      <c r="B80" s="303"/>
      <c r="C80" s="237" t="s">
        <v>158</v>
      </c>
      <c r="D80" s="237" t="s">
        <v>159</v>
      </c>
      <c r="E80" s="238" t="s">
        <v>20</v>
      </c>
      <c r="F80" s="315"/>
      <c r="G80" s="310"/>
      <c r="H80" s="309"/>
      <c r="I80" s="239">
        <v>1</v>
      </c>
      <c r="J80" s="241"/>
      <c r="K80" s="241"/>
      <c r="L80" s="238"/>
      <c r="M80" s="241"/>
      <c r="N80" s="241"/>
      <c r="O80" s="238"/>
      <c r="P80" s="237"/>
    </row>
    <row r="81" spans="2:16" hidden="1" outlineLevel="2" x14ac:dyDescent="0.35">
      <c r="B81" s="303"/>
      <c r="C81" s="237" t="s">
        <v>161</v>
      </c>
      <c r="D81" s="237" t="s">
        <v>162</v>
      </c>
      <c r="E81" s="238" t="s">
        <v>20</v>
      </c>
      <c r="F81" s="314">
        <v>2</v>
      </c>
      <c r="G81" s="308">
        <f>(COUNTIF(E81:E86,$F$409)+(COUNTIF(E81:E86,$F$408)*0.5))/(COUNTA(E81:E86)-COUNTIF(E81:E86,$F$410))</f>
        <v>0</v>
      </c>
      <c r="H81" s="309"/>
      <c r="I81" s="239">
        <v>3</v>
      </c>
      <c r="J81" s="241"/>
      <c r="K81" s="241"/>
      <c r="L81" s="241"/>
      <c r="M81" s="241"/>
      <c r="N81" s="241"/>
      <c r="O81" s="241"/>
      <c r="P81" s="237"/>
    </row>
    <row r="82" spans="2:16" hidden="1" outlineLevel="2" x14ac:dyDescent="0.35">
      <c r="B82" s="303"/>
      <c r="C82" s="237" t="s">
        <v>163</v>
      </c>
      <c r="D82" s="237" t="s">
        <v>164</v>
      </c>
      <c r="E82" s="238" t="s">
        <v>20</v>
      </c>
      <c r="F82" s="316"/>
      <c r="G82" s="309"/>
      <c r="H82" s="309"/>
      <c r="I82" s="239">
        <v>3</v>
      </c>
      <c r="J82" s="241" t="s">
        <v>724</v>
      </c>
      <c r="K82" s="241" t="s">
        <v>2878</v>
      </c>
      <c r="L82" s="241"/>
      <c r="M82" s="241"/>
      <c r="N82" s="241"/>
      <c r="O82" s="241"/>
      <c r="P82" s="237"/>
    </row>
    <row r="83" spans="2:16" hidden="1" outlineLevel="2" x14ac:dyDescent="0.35">
      <c r="B83" s="303"/>
      <c r="C83" s="237" t="s">
        <v>165</v>
      </c>
      <c r="D83" s="237" t="s">
        <v>166</v>
      </c>
      <c r="E83" s="238" t="s">
        <v>20</v>
      </c>
      <c r="F83" s="316"/>
      <c r="G83" s="309"/>
      <c r="H83" s="309"/>
      <c r="I83" s="239">
        <v>3</v>
      </c>
      <c r="J83" s="241"/>
      <c r="K83" s="241"/>
      <c r="L83" s="241"/>
      <c r="M83" s="241"/>
      <c r="N83" s="241"/>
      <c r="O83" s="241"/>
      <c r="P83" s="237"/>
    </row>
    <row r="84" spans="2:16" ht="29" hidden="1" outlineLevel="2" x14ac:dyDescent="0.35">
      <c r="B84" s="303"/>
      <c r="C84" s="237" t="s">
        <v>167</v>
      </c>
      <c r="D84" s="237" t="s">
        <v>168</v>
      </c>
      <c r="E84" s="238" t="s">
        <v>20</v>
      </c>
      <c r="F84" s="316"/>
      <c r="G84" s="309"/>
      <c r="H84" s="309"/>
      <c r="I84" s="239">
        <v>3</v>
      </c>
      <c r="J84" s="241"/>
      <c r="K84" s="241"/>
      <c r="L84" s="241"/>
      <c r="M84" s="241"/>
      <c r="N84" s="241"/>
      <c r="O84" s="241"/>
      <c r="P84" s="237"/>
    </row>
    <row r="85" spans="2:16" ht="29" hidden="1" outlineLevel="2" x14ac:dyDescent="0.35">
      <c r="B85" s="303"/>
      <c r="C85" s="237" t="s">
        <v>170</v>
      </c>
      <c r="D85" s="237" t="s">
        <v>171</v>
      </c>
      <c r="E85" s="238" t="s">
        <v>20</v>
      </c>
      <c r="F85" s="316"/>
      <c r="G85" s="309"/>
      <c r="H85" s="309"/>
      <c r="I85" s="239">
        <v>3</v>
      </c>
      <c r="J85" s="241"/>
      <c r="K85" s="241"/>
      <c r="L85" s="241"/>
      <c r="M85" s="241"/>
      <c r="N85" s="241"/>
      <c r="O85" s="241"/>
      <c r="P85" s="237"/>
    </row>
    <row r="86" spans="2:16" ht="29" hidden="1" outlineLevel="2" x14ac:dyDescent="0.35">
      <c r="B86" s="303"/>
      <c r="C86" s="237" t="s">
        <v>172</v>
      </c>
      <c r="D86" s="237" t="s">
        <v>173</v>
      </c>
      <c r="E86" s="238" t="s">
        <v>20</v>
      </c>
      <c r="F86" s="315"/>
      <c r="G86" s="310"/>
      <c r="H86" s="309"/>
      <c r="I86" s="239">
        <v>3</v>
      </c>
      <c r="J86" s="241"/>
      <c r="K86" s="241" t="s">
        <v>2879</v>
      </c>
      <c r="L86" s="241"/>
      <c r="M86" s="241"/>
      <c r="N86" s="241"/>
      <c r="O86" s="241"/>
      <c r="P86" s="237"/>
    </row>
    <row r="87" spans="2:16" hidden="1" outlineLevel="2" x14ac:dyDescent="0.35">
      <c r="B87" s="303"/>
      <c r="C87" s="237" t="s">
        <v>174</v>
      </c>
      <c r="D87" s="237" t="s">
        <v>175</v>
      </c>
      <c r="E87" s="238" t="s">
        <v>20</v>
      </c>
      <c r="F87" s="314">
        <v>3</v>
      </c>
      <c r="G87" s="308">
        <f>(COUNTIF(E87:E92,$F$409)+(COUNTIF(E87:E92,$F$408)*0.5))/(COUNTA(E87:E92)-COUNTIF(E87:E92,$F$410))</f>
        <v>0</v>
      </c>
      <c r="H87" s="309"/>
      <c r="I87" s="239">
        <v>4</v>
      </c>
      <c r="J87" s="241"/>
      <c r="K87" s="241"/>
      <c r="L87" s="241"/>
      <c r="M87" s="241"/>
      <c r="N87" s="241"/>
      <c r="O87" s="241"/>
      <c r="P87" s="237"/>
    </row>
    <row r="88" spans="2:16" ht="29" hidden="1" outlineLevel="2" x14ac:dyDescent="0.35">
      <c r="B88" s="303"/>
      <c r="C88" s="237" t="s">
        <v>176</v>
      </c>
      <c r="D88" s="237" t="s">
        <v>177</v>
      </c>
      <c r="E88" s="238" t="s">
        <v>20</v>
      </c>
      <c r="F88" s="316"/>
      <c r="G88" s="309"/>
      <c r="H88" s="309"/>
      <c r="I88" s="239">
        <v>4</v>
      </c>
      <c r="J88" s="241"/>
      <c r="K88" s="241"/>
      <c r="L88" s="241"/>
      <c r="M88" s="241" t="s">
        <v>3198</v>
      </c>
      <c r="N88" s="241"/>
      <c r="O88" s="241"/>
      <c r="P88" s="237"/>
    </row>
    <row r="89" spans="2:16" ht="116" hidden="1" outlineLevel="2" x14ac:dyDescent="0.35">
      <c r="B89" s="303"/>
      <c r="C89" s="237" t="s">
        <v>178</v>
      </c>
      <c r="D89" s="237" t="s">
        <v>179</v>
      </c>
      <c r="E89" s="238" t="s">
        <v>20</v>
      </c>
      <c r="F89" s="316"/>
      <c r="G89" s="309"/>
      <c r="H89" s="309"/>
      <c r="I89" s="239">
        <v>4</v>
      </c>
      <c r="J89" s="241" t="s">
        <v>60</v>
      </c>
      <c r="K89" s="241"/>
      <c r="L89" s="241"/>
      <c r="M89" s="241" t="s">
        <v>3195</v>
      </c>
      <c r="N89" s="241" t="s">
        <v>2355</v>
      </c>
      <c r="O89" s="241"/>
      <c r="P89" s="237"/>
    </row>
    <row r="90" spans="2:16" ht="29" hidden="1" outlineLevel="2" x14ac:dyDescent="0.35">
      <c r="B90" s="303"/>
      <c r="C90" s="237" t="s">
        <v>180</v>
      </c>
      <c r="D90" s="237" t="s">
        <v>2191</v>
      </c>
      <c r="E90" s="238" t="s">
        <v>20</v>
      </c>
      <c r="F90" s="316"/>
      <c r="G90" s="309"/>
      <c r="H90" s="309"/>
      <c r="I90" s="239">
        <v>4</v>
      </c>
      <c r="J90" s="241"/>
      <c r="K90" s="241"/>
      <c r="L90" s="241"/>
      <c r="M90" s="241" t="s">
        <v>3198</v>
      </c>
      <c r="N90" s="241"/>
      <c r="O90" s="241"/>
      <c r="P90" s="237"/>
    </row>
    <row r="91" spans="2:16" hidden="1" outlineLevel="2" x14ac:dyDescent="0.35">
      <c r="B91" s="303"/>
      <c r="C91" s="237" t="s">
        <v>181</v>
      </c>
      <c r="D91" s="237" t="s">
        <v>182</v>
      </c>
      <c r="E91" s="238" t="s">
        <v>20</v>
      </c>
      <c r="F91" s="316"/>
      <c r="G91" s="309"/>
      <c r="H91" s="309"/>
      <c r="I91" s="239">
        <v>4</v>
      </c>
      <c r="J91" s="241"/>
      <c r="K91" s="241"/>
      <c r="L91" s="241"/>
      <c r="M91" s="241"/>
      <c r="N91" s="241"/>
      <c r="O91" s="241"/>
      <c r="P91" s="237"/>
    </row>
    <row r="92" spans="2:16" ht="29" hidden="1" outlineLevel="2" x14ac:dyDescent="0.35">
      <c r="B92" s="303"/>
      <c r="C92" s="237" t="s">
        <v>2175</v>
      </c>
      <c r="D92" s="237" t="s">
        <v>2335</v>
      </c>
      <c r="E92" s="238" t="s">
        <v>20</v>
      </c>
      <c r="F92" s="315"/>
      <c r="G92" s="310"/>
      <c r="H92" s="309"/>
      <c r="I92" s="239">
        <v>4</v>
      </c>
      <c r="J92" s="241"/>
      <c r="K92" s="241" t="s">
        <v>2878</v>
      </c>
      <c r="L92" s="241"/>
      <c r="M92" s="241"/>
      <c r="N92" s="241"/>
      <c r="O92" s="241"/>
      <c r="P92" s="237"/>
    </row>
    <row r="93" spans="2:16" hidden="1" outlineLevel="2" x14ac:dyDescent="0.35">
      <c r="B93" s="304"/>
      <c r="C93" s="237" t="s">
        <v>183</v>
      </c>
      <c r="D93" s="237" t="s">
        <v>184</v>
      </c>
      <c r="E93" s="238" t="s">
        <v>20</v>
      </c>
      <c r="F93" s="239">
        <v>4</v>
      </c>
      <c r="G93" s="240">
        <f>(COUNTIF(E93,$F$409)+(COUNTIF(E93,$F$408)*0.5))/COUNTA(E93)</f>
        <v>0</v>
      </c>
      <c r="H93" s="310"/>
      <c r="I93" s="239">
        <v>6</v>
      </c>
      <c r="J93" s="241"/>
      <c r="K93" s="241" t="s">
        <v>2880</v>
      </c>
      <c r="L93" s="241"/>
      <c r="M93" s="241"/>
      <c r="N93" s="241"/>
      <c r="O93" s="241"/>
      <c r="P93" s="237"/>
    </row>
    <row r="94" spans="2:16" ht="37.5" hidden="1" customHeight="1" outlineLevel="1" x14ac:dyDescent="0.35">
      <c r="B94" s="302" t="str">
        <f>'Результаты аудита'!F10</f>
        <v>Защита конвейера сборки</v>
      </c>
      <c r="C94" s="237" t="s">
        <v>185</v>
      </c>
      <c r="D94" s="237" t="s">
        <v>186</v>
      </c>
      <c r="E94" s="238" t="s">
        <v>13</v>
      </c>
      <c r="F94" s="239">
        <v>0</v>
      </c>
      <c r="G94" s="240">
        <f>(COUNTIF(E94:E94,$E$406))/COUNTA(E94:E94)</f>
        <v>1</v>
      </c>
      <c r="H94" s="308">
        <f>SUM(G95:G103)/4</f>
        <v>0</v>
      </c>
      <c r="I94" s="239">
        <v>0</v>
      </c>
      <c r="J94" s="241"/>
      <c r="K94" s="241" t="s">
        <v>2872</v>
      </c>
      <c r="L94" s="241" t="s">
        <v>1834</v>
      </c>
      <c r="M94" s="241" t="s">
        <v>3194</v>
      </c>
      <c r="N94" s="241"/>
      <c r="O94" s="241" t="s">
        <v>1879</v>
      </c>
      <c r="P94" s="237"/>
    </row>
    <row r="95" spans="2:16" hidden="1" outlineLevel="2" x14ac:dyDescent="0.35">
      <c r="B95" s="303"/>
      <c r="C95" s="237" t="s">
        <v>187</v>
      </c>
      <c r="D95" s="237" t="s">
        <v>188</v>
      </c>
      <c r="E95" s="238" t="s">
        <v>20</v>
      </c>
      <c r="F95" s="314">
        <v>1</v>
      </c>
      <c r="G95" s="308">
        <f>(COUNTIF(E95:E99,$F$409)+(COUNTIF(E95:E99,$F$408)*0.5))/(COUNTA(E95:E99)-COUNTIF(E95:E99,$F$410))</f>
        <v>0</v>
      </c>
      <c r="H95" s="309"/>
      <c r="I95" s="239">
        <v>1</v>
      </c>
      <c r="J95" s="241"/>
      <c r="K95" s="241"/>
      <c r="L95" s="241"/>
      <c r="M95" s="241" t="s">
        <v>3194</v>
      </c>
      <c r="N95" s="241" t="s">
        <v>2919</v>
      </c>
      <c r="O95" s="241" t="s">
        <v>1884</v>
      </c>
      <c r="P95" s="237"/>
    </row>
    <row r="96" spans="2:16" hidden="1" outlineLevel="2" x14ac:dyDescent="0.35">
      <c r="B96" s="303"/>
      <c r="C96" s="237" t="s">
        <v>189</v>
      </c>
      <c r="D96" s="237" t="s">
        <v>190</v>
      </c>
      <c r="E96" s="238" t="s">
        <v>20</v>
      </c>
      <c r="F96" s="316"/>
      <c r="G96" s="309"/>
      <c r="H96" s="309"/>
      <c r="I96" s="239">
        <v>1</v>
      </c>
      <c r="J96" s="241"/>
      <c r="K96" s="241"/>
      <c r="L96" s="241"/>
      <c r="M96" s="241"/>
      <c r="N96" s="241" t="s">
        <v>2351</v>
      </c>
      <c r="O96" s="241"/>
      <c r="P96" s="237"/>
    </row>
    <row r="97" spans="2:16" hidden="1" outlineLevel="2" x14ac:dyDescent="0.35">
      <c r="B97" s="303"/>
      <c r="C97" s="237" t="s">
        <v>191</v>
      </c>
      <c r="D97" s="237" t="s">
        <v>192</v>
      </c>
      <c r="E97" s="238" t="s">
        <v>20</v>
      </c>
      <c r="F97" s="316"/>
      <c r="G97" s="309"/>
      <c r="H97" s="309"/>
      <c r="I97" s="239">
        <v>1</v>
      </c>
      <c r="J97" s="241" t="s">
        <v>1350</v>
      </c>
      <c r="K97" s="241"/>
      <c r="L97" s="241"/>
      <c r="M97" s="241"/>
      <c r="N97" s="241"/>
      <c r="O97" s="241"/>
      <c r="P97" s="237"/>
    </row>
    <row r="98" spans="2:16" hidden="1" outlineLevel="2" x14ac:dyDescent="0.35">
      <c r="B98" s="303"/>
      <c r="C98" s="237" t="s">
        <v>2172</v>
      </c>
      <c r="D98" s="237" t="s">
        <v>2171</v>
      </c>
      <c r="E98" s="238" t="s">
        <v>20</v>
      </c>
      <c r="F98" s="316"/>
      <c r="G98" s="309"/>
      <c r="H98" s="309"/>
      <c r="I98" s="239">
        <v>1</v>
      </c>
      <c r="J98" s="241"/>
      <c r="K98" s="241"/>
      <c r="L98" s="241"/>
      <c r="M98" s="241"/>
      <c r="N98" s="241"/>
      <c r="O98" s="241"/>
      <c r="P98" s="237"/>
    </row>
    <row r="99" spans="2:16" hidden="1" outlineLevel="2" x14ac:dyDescent="0.35">
      <c r="B99" s="303"/>
      <c r="C99" s="237" t="s">
        <v>2173</v>
      </c>
      <c r="D99" s="248" t="s">
        <v>2174</v>
      </c>
      <c r="E99" s="238" t="s">
        <v>20</v>
      </c>
      <c r="F99" s="315"/>
      <c r="G99" s="310"/>
      <c r="H99" s="309"/>
      <c r="I99" s="239">
        <v>1</v>
      </c>
      <c r="J99" s="241"/>
      <c r="K99" s="241"/>
      <c r="L99" s="241"/>
      <c r="M99" s="241"/>
      <c r="N99" s="241"/>
      <c r="O99" s="241"/>
      <c r="P99" s="248"/>
    </row>
    <row r="100" spans="2:16" hidden="1" outlineLevel="2" x14ac:dyDescent="0.35">
      <c r="B100" s="303"/>
      <c r="C100" s="237" t="s">
        <v>193</v>
      </c>
      <c r="D100" s="237" t="s">
        <v>194</v>
      </c>
      <c r="E100" s="238" t="s">
        <v>20</v>
      </c>
      <c r="F100" s="314">
        <v>2</v>
      </c>
      <c r="G100" s="308">
        <f>(COUNTIF(E100:E101,$F$409)+(COUNTIF(E100:E101,$F$408)*0.5))/(COUNTA(E100:E101)-COUNTIF(E100:E101,$F$410))</f>
        <v>0</v>
      </c>
      <c r="H100" s="309"/>
      <c r="I100" s="239">
        <v>3</v>
      </c>
      <c r="J100" s="241"/>
      <c r="K100" s="241"/>
      <c r="L100" s="241"/>
      <c r="M100" s="241"/>
      <c r="N100" s="241" t="s">
        <v>2349</v>
      </c>
      <c r="O100" s="241"/>
      <c r="P100" s="237"/>
    </row>
    <row r="101" spans="2:16" hidden="1" outlineLevel="2" x14ac:dyDescent="0.35">
      <c r="B101" s="303"/>
      <c r="C101" s="237" t="s">
        <v>195</v>
      </c>
      <c r="D101" s="237" t="s">
        <v>196</v>
      </c>
      <c r="E101" s="238" t="s">
        <v>20</v>
      </c>
      <c r="F101" s="315"/>
      <c r="G101" s="310"/>
      <c r="H101" s="309"/>
      <c r="I101" s="239">
        <v>3</v>
      </c>
      <c r="J101" s="241"/>
      <c r="K101" s="241"/>
      <c r="L101" s="241"/>
      <c r="M101" s="241" t="s">
        <v>3194</v>
      </c>
      <c r="N101" s="241"/>
      <c r="O101" s="241"/>
      <c r="P101" s="237"/>
    </row>
    <row r="102" spans="2:16" hidden="1" outlineLevel="2" x14ac:dyDescent="0.35">
      <c r="B102" s="303"/>
      <c r="C102" s="237" t="s">
        <v>197</v>
      </c>
      <c r="D102" s="237" t="s">
        <v>198</v>
      </c>
      <c r="E102" s="238" t="s">
        <v>20</v>
      </c>
      <c r="F102" s="239">
        <v>3</v>
      </c>
      <c r="G102" s="240">
        <f>(COUNTIF(E102:E102,$F$409)+(COUNTIF(E102:E102,$F$408)*0.5))/COUNTA(E102:E102)</f>
        <v>0</v>
      </c>
      <c r="H102" s="309"/>
      <c r="I102" s="239">
        <v>4</v>
      </c>
      <c r="J102" s="241"/>
      <c r="K102" s="241"/>
      <c r="L102" s="241"/>
      <c r="M102" s="241"/>
      <c r="N102" s="241" t="s">
        <v>2351</v>
      </c>
      <c r="O102" s="241" t="s">
        <v>1884</v>
      </c>
      <c r="P102" s="237"/>
    </row>
    <row r="103" spans="2:16" ht="43.5" hidden="1" outlineLevel="2" x14ac:dyDescent="0.35">
      <c r="B103" s="304"/>
      <c r="C103" s="237" t="s">
        <v>199</v>
      </c>
      <c r="D103" s="237" t="s">
        <v>200</v>
      </c>
      <c r="E103" s="238" t="s">
        <v>20</v>
      </c>
      <c r="F103" s="239">
        <v>4</v>
      </c>
      <c r="G103" s="240">
        <f>(COUNTIF(E103,$F$409)+(COUNTIF(E103,$F$408)*0.5))/COUNTA(E103)</f>
        <v>0</v>
      </c>
      <c r="H103" s="310"/>
      <c r="I103" s="239">
        <v>5</v>
      </c>
      <c r="J103" s="241"/>
      <c r="K103" s="241"/>
      <c r="L103" s="241"/>
      <c r="M103" s="241"/>
      <c r="N103" s="241"/>
      <c r="O103" s="241" t="s">
        <v>1885</v>
      </c>
      <c r="P103" s="237"/>
    </row>
    <row r="104" spans="2:16" ht="4.5" hidden="1" customHeight="1" outlineLevel="1" x14ac:dyDescent="0.35">
      <c r="B104" s="243"/>
      <c r="C104" s="237"/>
      <c r="D104" s="237"/>
      <c r="E104" s="238"/>
      <c r="F104" s="239"/>
      <c r="G104" s="240"/>
      <c r="H104" s="244"/>
      <c r="I104" s="238"/>
      <c r="J104" s="241"/>
      <c r="K104" s="241"/>
      <c r="L104" s="241"/>
      <c r="M104" s="241"/>
      <c r="N104" s="241"/>
      <c r="O104" s="245"/>
      <c r="P104" s="237"/>
    </row>
    <row r="105" spans="2:16" ht="29.25" customHeight="1" collapsed="1" x14ac:dyDescent="0.35">
      <c r="B105" s="331" t="s">
        <v>2158</v>
      </c>
      <c r="C105" s="332"/>
      <c r="D105" s="333"/>
      <c r="E105" s="331"/>
      <c r="F105" s="333"/>
      <c r="G105" s="331"/>
      <c r="H105" s="332"/>
      <c r="I105" s="333"/>
      <c r="J105" s="331"/>
      <c r="K105" s="333"/>
      <c r="L105" s="331"/>
      <c r="M105" s="332"/>
      <c r="N105" s="333"/>
      <c r="O105" s="249"/>
      <c r="P105" s="235"/>
    </row>
    <row r="106" spans="2:16" ht="87" hidden="1" outlineLevel="1" x14ac:dyDescent="0.35">
      <c r="B106" s="302" t="str">
        <f>'Результаты аудита'!F11</f>
        <v>Безопасность заказной разработки</v>
      </c>
      <c r="C106" s="250" t="s">
        <v>1858</v>
      </c>
      <c r="D106" s="248" t="s">
        <v>2005</v>
      </c>
      <c r="E106" s="238" t="s">
        <v>13</v>
      </c>
      <c r="F106" s="239">
        <v>0</v>
      </c>
      <c r="G106" s="240">
        <f>(COUNTIF(E106:E106,$E$406))/COUNTA(E106:E106)</f>
        <v>1</v>
      </c>
      <c r="H106" s="308">
        <f>SUM(G107:G118)/4</f>
        <v>0</v>
      </c>
      <c r="I106" s="239">
        <v>0</v>
      </c>
      <c r="J106" s="5"/>
      <c r="K106" s="5"/>
      <c r="L106" s="5"/>
      <c r="M106" s="241" t="s">
        <v>3199</v>
      </c>
      <c r="N106" s="241"/>
      <c r="O106" s="248"/>
      <c r="P106" s="248"/>
    </row>
    <row r="107" spans="2:16" ht="87" hidden="1" outlineLevel="2" x14ac:dyDescent="0.35">
      <c r="B107" s="303"/>
      <c r="C107" s="250" t="s">
        <v>1859</v>
      </c>
      <c r="D107" s="248" t="s">
        <v>2006</v>
      </c>
      <c r="E107" s="238" t="s">
        <v>20</v>
      </c>
      <c r="F107" s="314">
        <v>1</v>
      </c>
      <c r="G107" s="308">
        <f>(COUNTIF(E107:E108,$F$409)+(COUNTIF(E107:E108,$F$408)*0.5))/(COUNTA(E107:E108)-COUNTIF(E107:E108,$F$410))</f>
        <v>0</v>
      </c>
      <c r="H107" s="309"/>
      <c r="I107" s="239">
        <v>2</v>
      </c>
      <c r="J107" s="244"/>
      <c r="K107" s="244"/>
      <c r="L107" s="244"/>
      <c r="M107" s="241" t="s">
        <v>3199</v>
      </c>
      <c r="N107" s="241"/>
      <c r="O107" s="248"/>
      <c r="P107" s="248"/>
    </row>
    <row r="108" spans="2:16" ht="87" hidden="1" outlineLevel="2" x14ac:dyDescent="0.35">
      <c r="B108" s="303"/>
      <c r="C108" s="250" t="s">
        <v>1860</v>
      </c>
      <c r="D108" s="248" t="s">
        <v>2007</v>
      </c>
      <c r="E108" s="238" t="s">
        <v>20</v>
      </c>
      <c r="F108" s="315"/>
      <c r="G108" s="310"/>
      <c r="H108" s="309"/>
      <c r="I108" s="239">
        <v>2</v>
      </c>
      <c r="J108" s="244"/>
      <c r="K108" s="244"/>
      <c r="L108" s="244"/>
      <c r="M108" s="241" t="s">
        <v>3199</v>
      </c>
      <c r="N108" s="241"/>
      <c r="O108" s="248"/>
      <c r="P108" s="248"/>
    </row>
    <row r="109" spans="2:16" ht="43.5" hidden="1" outlineLevel="2" x14ac:dyDescent="0.35">
      <c r="B109" s="303"/>
      <c r="C109" s="250" t="s">
        <v>1861</v>
      </c>
      <c r="D109" s="248" t="s">
        <v>3736</v>
      </c>
      <c r="E109" s="238" t="s">
        <v>20</v>
      </c>
      <c r="F109" s="314">
        <v>2</v>
      </c>
      <c r="G109" s="308">
        <f>(COUNTIF(E109:E112,$F$409)+(COUNTIF(E109:E112,$F$408)*0.5))/(COUNTA(E109:E112)-COUNTIF(E109:E112,$F$410))</f>
        <v>0</v>
      </c>
      <c r="H109" s="309"/>
      <c r="I109" s="239">
        <v>4</v>
      </c>
      <c r="J109" s="244"/>
      <c r="K109" s="244"/>
      <c r="L109" s="244"/>
      <c r="M109" s="241" t="s">
        <v>3200</v>
      </c>
      <c r="N109" s="241" t="s">
        <v>2920</v>
      </c>
      <c r="O109" s="248"/>
      <c r="P109" s="248"/>
    </row>
    <row r="110" spans="2:16" ht="87" hidden="1" outlineLevel="2" x14ac:dyDescent="0.35">
      <c r="B110" s="303"/>
      <c r="C110" s="250" t="s">
        <v>1862</v>
      </c>
      <c r="D110" s="248" t="s">
        <v>2186</v>
      </c>
      <c r="E110" s="238" t="s">
        <v>20</v>
      </c>
      <c r="F110" s="316"/>
      <c r="G110" s="309"/>
      <c r="H110" s="309"/>
      <c r="I110" s="239">
        <v>4</v>
      </c>
      <c r="J110" s="244"/>
      <c r="K110" s="244"/>
      <c r="L110" s="244"/>
      <c r="M110" s="241" t="s">
        <v>3199</v>
      </c>
      <c r="N110" s="241"/>
      <c r="O110" s="248"/>
      <c r="P110" s="248"/>
    </row>
    <row r="111" spans="2:16" ht="87" hidden="1" outlineLevel="2" x14ac:dyDescent="0.35">
      <c r="B111" s="303"/>
      <c r="C111" s="250" t="s">
        <v>1863</v>
      </c>
      <c r="D111" s="248" t="s">
        <v>2187</v>
      </c>
      <c r="E111" s="238" t="s">
        <v>20</v>
      </c>
      <c r="F111" s="316"/>
      <c r="G111" s="309"/>
      <c r="H111" s="309"/>
      <c r="I111" s="239">
        <v>4</v>
      </c>
      <c r="J111" s="244"/>
      <c r="K111" s="244"/>
      <c r="L111" s="244"/>
      <c r="M111" s="241" t="s">
        <v>3201</v>
      </c>
      <c r="N111" s="241"/>
      <c r="O111" s="248"/>
      <c r="P111" s="248"/>
    </row>
    <row r="112" spans="2:16" ht="87" hidden="1" outlineLevel="2" x14ac:dyDescent="0.35">
      <c r="B112" s="303"/>
      <c r="C112" s="250" t="s">
        <v>1866</v>
      </c>
      <c r="D112" s="248" t="s">
        <v>2008</v>
      </c>
      <c r="E112" s="238" t="s">
        <v>20</v>
      </c>
      <c r="F112" s="315"/>
      <c r="G112" s="310"/>
      <c r="H112" s="309"/>
      <c r="I112" s="239">
        <v>4</v>
      </c>
      <c r="J112" s="244"/>
      <c r="K112" s="244"/>
      <c r="L112" s="244"/>
      <c r="M112" s="241" t="s">
        <v>3199</v>
      </c>
      <c r="N112" s="241" t="s">
        <v>2364</v>
      </c>
      <c r="O112" s="248"/>
      <c r="P112" s="248"/>
    </row>
    <row r="113" spans="2:16" ht="87" hidden="1" outlineLevel="2" x14ac:dyDescent="0.35">
      <c r="B113" s="303"/>
      <c r="C113" s="250" t="s">
        <v>1864</v>
      </c>
      <c r="D113" s="248" t="s">
        <v>2009</v>
      </c>
      <c r="E113" s="238" t="s">
        <v>20</v>
      </c>
      <c r="F113" s="314">
        <v>3</v>
      </c>
      <c r="G113" s="308">
        <f>(COUNTIF(E113:E117,$F$409)+(COUNTIF(E113:E117,$F$408)*0.5))/(COUNTA(E113:E117)-COUNTIF(E113:E117,$F$410))</f>
        <v>0</v>
      </c>
      <c r="H113" s="309"/>
      <c r="I113" s="239">
        <v>5</v>
      </c>
      <c r="J113" s="244"/>
      <c r="K113" s="244"/>
      <c r="L113" s="244"/>
      <c r="M113" s="241" t="s">
        <v>3199</v>
      </c>
      <c r="N113" s="241"/>
      <c r="O113" s="248"/>
      <c r="P113" s="248"/>
    </row>
    <row r="114" spans="2:16" ht="43.5" hidden="1" outlineLevel="2" x14ac:dyDescent="0.35">
      <c r="B114" s="303"/>
      <c r="C114" s="250" t="s">
        <v>1865</v>
      </c>
      <c r="D114" s="248" t="s">
        <v>3737</v>
      </c>
      <c r="E114" s="238" t="s">
        <v>20</v>
      </c>
      <c r="F114" s="316"/>
      <c r="G114" s="309"/>
      <c r="H114" s="309"/>
      <c r="I114" s="239">
        <v>5</v>
      </c>
      <c r="J114" s="244"/>
      <c r="K114" s="244"/>
      <c r="L114" s="244"/>
      <c r="M114" s="241" t="s">
        <v>3200</v>
      </c>
      <c r="N114" s="241" t="s">
        <v>2920</v>
      </c>
      <c r="O114" s="248"/>
      <c r="P114" s="248"/>
    </row>
    <row r="115" spans="2:16" ht="203" hidden="1" outlineLevel="2" x14ac:dyDescent="0.35">
      <c r="B115" s="303"/>
      <c r="C115" s="250" t="s">
        <v>1867</v>
      </c>
      <c r="D115" s="248" t="s">
        <v>2010</v>
      </c>
      <c r="E115" s="238" t="s">
        <v>20</v>
      </c>
      <c r="F115" s="316"/>
      <c r="G115" s="309"/>
      <c r="H115" s="309"/>
      <c r="I115" s="239">
        <v>5</v>
      </c>
      <c r="J115" s="244"/>
      <c r="K115" s="244"/>
      <c r="L115" s="244"/>
      <c r="M115" s="241" t="s">
        <v>3202</v>
      </c>
      <c r="N115" s="241"/>
      <c r="O115" s="248"/>
      <c r="P115" s="248"/>
    </row>
    <row r="116" spans="2:16" ht="87" hidden="1" outlineLevel="2" x14ac:dyDescent="0.35">
      <c r="B116" s="303"/>
      <c r="C116" s="250" t="s">
        <v>1996</v>
      </c>
      <c r="D116" s="248" t="s">
        <v>2011</v>
      </c>
      <c r="E116" s="238" t="s">
        <v>20</v>
      </c>
      <c r="F116" s="316"/>
      <c r="G116" s="309"/>
      <c r="H116" s="309"/>
      <c r="I116" s="239">
        <v>5</v>
      </c>
      <c r="J116" s="244"/>
      <c r="K116" s="244"/>
      <c r="L116" s="244"/>
      <c r="M116" s="241" t="s">
        <v>3199</v>
      </c>
      <c r="N116" s="241" t="s">
        <v>2921</v>
      </c>
      <c r="O116" s="248"/>
      <c r="P116" s="248"/>
    </row>
    <row r="117" spans="2:16" ht="43.5" hidden="1" outlineLevel="2" x14ac:dyDescent="0.35">
      <c r="B117" s="303"/>
      <c r="C117" s="250" t="s">
        <v>1998</v>
      </c>
      <c r="D117" s="248" t="s">
        <v>2012</v>
      </c>
      <c r="E117" s="238" t="s">
        <v>20</v>
      </c>
      <c r="F117" s="315"/>
      <c r="G117" s="310"/>
      <c r="H117" s="309"/>
      <c r="I117" s="239">
        <v>5</v>
      </c>
      <c r="J117" s="244"/>
      <c r="K117" s="244"/>
      <c r="L117" s="244"/>
      <c r="M117" s="241" t="s">
        <v>3203</v>
      </c>
      <c r="N117" s="241" t="s">
        <v>2363</v>
      </c>
      <c r="O117" s="248"/>
      <c r="P117" s="248"/>
    </row>
    <row r="118" spans="2:16" ht="43.5" hidden="1" outlineLevel="2" x14ac:dyDescent="0.35">
      <c r="B118" s="304"/>
      <c r="C118" s="250" t="s">
        <v>1868</v>
      </c>
      <c r="D118" s="248" t="s">
        <v>2013</v>
      </c>
      <c r="E118" s="238" t="s">
        <v>20</v>
      </c>
      <c r="F118" s="239">
        <v>4</v>
      </c>
      <c r="G118" s="240">
        <f>(COUNTIF(E118,$F$409)+(COUNTIF(E118,$F$408)*0.5))/COUNTA(E118)</f>
        <v>0</v>
      </c>
      <c r="H118" s="310"/>
      <c r="I118" s="239">
        <v>7</v>
      </c>
      <c r="J118" s="244"/>
      <c r="K118" s="244"/>
      <c r="L118" s="244"/>
      <c r="M118" s="241"/>
      <c r="N118" s="241"/>
      <c r="O118" s="248"/>
      <c r="P118" s="248"/>
    </row>
    <row r="119" spans="2:16" ht="15" hidden="1" customHeight="1" outlineLevel="1" x14ac:dyDescent="0.35">
      <c r="B119" s="302" t="str">
        <f>'Результаты аудита'!F12</f>
        <v>Статический анализ (SAST)</v>
      </c>
      <c r="C119" s="237" t="s">
        <v>201</v>
      </c>
      <c r="D119" s="237" t="s">
        <v>202</v>
      </c>
      <c r="E119" s="238" t="s">
        <v>13</v>
      </c>
      <c r="F119" s="239">
        <v>0</v>
      </c>
      <c r="G119" s="240">
        <f>(COUNTIF(E119:E119,$E$406))/COUNTA(E119:E119)</f>
        <v>1</v>
      </c>
      <c r="H119" s="305">
        <f>SUM(G120:G129)/4</f>
        <v>0</v>
      </c>
      <c r="I119" s="238">
        <v>0</v>
      </c>
      <c r="J119" s="241"/>
      <c r="K119" s="241" t="s">
        <v>2881</v>
      </c>
      <c r="L119" s="241" t="s">
        <v>1379</v>
      </c>
      <c r="M119" s="241" t="s">
        <v>3203</v>
      </c>
      <c r="N119" s="241" t="s">
        <v>2346</v>
      </c>
      <c r="O119" s="241" t="s">
        <v>1888</v>
      </c>
      <c r="P119" s="237"/>
    </row>
    <row r="120" spans="2:16" hidden="1" outlineLevel="2" x14ac:dyDescent="0.35">
      <c r="B120" s="303"/>
      <c r="C120" s="237" t="s">
        <v>204</v>
      </c>
      <c r="D120" s="237" t="s">
        <v>205</v>
      </c>
      <c r="E120" s="238" t="s">
        <v>20</v>
      </c>
      <c r="F120" s="314">
        <v>1</v>
      </c>
      <c r="G120" s="308">
        <f>(COUNTIF(E120:E121,$F$409)+(COUNTIF(E120:E121,$F$408)*0.5))/(COUNTA(E120:E121)-COUNTIF(E120:E121,$F$410))</f>
        <v>0</v>
      </c>
      <c r="H120" s="306"/>
      <c r="I120" s="238">
        <v>2</v>
      </c>
      <c r="J120" s="241" t="s">
        <v>721</v>
      </c>
      <c r="K120" s="241"/>
      <c r="L120" s="241" t="s">
        <v>1379</v>
      </c>
      <c r="M120" s="241"/>
      <c r="N120" s="241" t="s">
        <v>2346</v>
      </c>
      <c r="O120" s="241"/>
      <c r="P120" s="237"/>
    </row>
    <row r="121" spans="2:16" ht="43.5" hidden="1" outlineLevel="2" x14ac:dyDescent="0.35">
      <c r="B121" s="303"/>
      <c r="C121" s="237" t="s">
        <v>206</v>
      </c>
      <c r="D121" s="237" t="s">
        <v>207</v>
      </c>
      <c r="E121" s="238" t="s">
        <v>20</v>
      </c>
      <c r="F121" s="315"/>
      <c r="G121" s="310"/>
      <c r="H121" s="306"/>
      <c r="I121" s="238">
        <v>2</v>
      </c>
      <c r="J121" s="241"/>
      <c r="K121" s="241"/>
      <c r="L121" s="241" t="s">
        <v>1379</v>
      </c>
      <c r="M121" s="241" t="s">
        <v>3203</v>
      </c>
      <c r="N121" s="241" t="s">
        <v>2401</v>
      </c>
      <c r="O121" s="241"/>
      <c r="P121" s="237"/>
    </row>
    <row r="122" spans="2:16" ht="58" hidden="1" outlineLevel="2" x14ac:dyDescent="0.35">
      <c r="B122" s="303"/>
      <c r="C122" s="237" t="s">
        <v>208</v>
      </c>
      <c r="D122" s="237" t="s">
        <v>209</v>
      </c>
      <c r="E122" s="238" t="s">
        <v>20</v>
      </c>
      <c r="F122" s="314">
        <v>2</v>
      </c>
      <c r="G122" s="308">
        <f>(COUNTIF(E122:E125,$F$409)+(COUNTIF(E122:E125,$F$408)*0.5))/(COUNTA(E122:E125)-COUNTIF(E122:E125,$F$410))</f>
        <v>0</v>
      </c>
      <c r="H122" s="306"/>
      <c r="I122" s="238">
        <v>3</v>
      </c>
      <c r="J122" s="241"/>
      <c r="K122" s="241" t="s">
        <v>2882</v>
      </c>
      <c r="L122" s="241" t="s">
        <v>1381</v>
      </c>
      <c r="M122" s="241" t="s">
        <v>3203</v>
      </c>
      <c r="N122" s="241" t="s">
        <v>2346</v>
      </c>
      <c r="O122" s="241" t="s">
        <v>1889</v>
      </c>
      <c r="P122" s="237"/>
    </row>
    <row r="123" spans="2:16" hidden="1" outlineLevel="2" x14ac:dyDescent="0.35">
      <c r="B123" s="303"/>
      <c r="C123" s="237" t="s">
        <v>210</v>
      </c>
      <c r="D123" s="237" t="s">
        <v>211</v>
      </c>
      <c r="E123" s="238" t="s">
        <v>20</v>
      </c>
      <c r="F123" s="316"/>
      <c r="G123" s="309"/>
      <c r="H123" s="306"/>
      <c r="I123" s="238">
        <v>3</v>
      </c>
      <c r="J123" s="241"/>
      <c r="K123" s="241"/>
      <c r="L123" s="241" t="s">
        <v>1381</v>
      </c>
      <c r="M123" s="241"/>
      <c r="N123" s="241" t="s">
        <v>2401</v>
      </c>
      <c r="O123" s="241" t="s">
        <v>1890</v>
      </c>
      <c r="P123" s="237"/>
    </row>
    <row r="124" spans="2:16" ht="43.5" hidden="1" outlineLevel="2" x14ac:dyDescent="0.35">
      <c r="B124" s="303"/>
      <c r="C124" s="237" t="s">
        <v>212</v>
      </c>
      <c r="D124" s="237" t="s">
        <v>213</v>
      </c>
      <c r="E124" s="238" t="s">
        <v>20</v>
      </c>
      <c r="F124" s="316"/>
      <c r="G124" s="309"/>
      <c r="H124" s="306"/>
      <c r="I124" s="238">
        <v>3</v>
      </c>
      <c r="J124" s="241" t="s">
        <v>3738</v>
      </c>
      <c r="K124" s="241"/>
      <c r="L124" s="241" t="s">
        <v>1380</v>
      </c>
      <c r="M124" s="241"/>
      <c r="N124" s="241"/>
      <c r="O124" s="241" t="s">
        <v>1891</v>
      </c>
      <c r="P124" s="237"/>
    </row>
    <row r="125" spans="2:16" ht="72.5" hidden="1" outlineLevel="2" x14ac:dyDescent="0.35">
      <c r="B125" s="303"/>
      <c r="C125" s="237" t="s">
        <v>214</v>
      </c>
      <c r="D125" s="237" t="s">
        <v>215</v>
      </c>
      <c r="E125" s="238" t="s">
        <v>20</v>
      </c>
      <c r="F125" s="315"/>
      <c r="G125" s="310"/>
      <c r="H125" s="306"/>
      <c r="I125" s="238">
        <v>3</v>
      </c>
      <c r="J125" s="241"/>
      <c r="K125" s="241"/>
      <c r="L125" s="241"/>
      <c r="M125" s="241" t="s">
        <v>3204</v>
      </c>
      <c r="N125" s="241"/>
      <c r="O125" s="241" t="s">
        <v>1888</v>
      </c>
      <c r="P125" s="237"/>
    </row>
    <row r="126" spans="2:16" ht="43.5" hidden="1" outlineLevel="2" x14ac:dyDescent="0.35">
      <c r="B126" s="303"/>
      <c r="C126" s="237" t="s">
        <v>216</v>
      </c>
      <c r="D126" s="237" t="s">
        <v>217</v>
      </c>
      <c r="E126" s="238" t="s">
        <v>20</v>
      </c>
      <c r="F126" s="314">
        <v>3</v>
      </c>
      <c r="G126" s="308">
        <f>(COUNTIF(E126:E128,$F$409)+(COUNTIF(E126:E128,$F$408)*0.5))/(COUNTA(E126:E128)-COUNTIF(E126:E128,$F$410))</f>
        <v>0</v>
      </c>
      <c r="H126" s="306"/>
      <c r="I126" s="238">
        <v>4</v>
      </c>
      <c r="J126" s="241"/>
      <c r="K126" s="241"/>
      <c r="L126" s="241" t="s">
        <v>1379</v>
      </c>
      <c r="M126" s="241" t="s">
        <v>3203</v>
      </c>
      <c r="N126" s="241" t="s">
        <v>2922</v>
      </c>
      <c r="O126" s="241" t="s">
        <v>1889</v>
      </c>
      <c r="P126" s="237"/>
    </row>
    <row r="127" spans="2:16" ht="43.5" hidden="1" outlineLevel="2" x14ac:dyDescent="0.35">
      <c r="B127" s="303"/>
      <c r="C127" s="237" t="s">
        <v>218</v>
      </c>
      <c r="D127" s="237" t="s">
        <v>219</v>
      </c>
      <c r="E127" s="238" t="s">
        <v>20</v>
      </c>
      <c r="F127" s="316"/>
      <c r="G127" s="309"/>
      <c r="H127" s="306"/>
      <c r="I127" s="238">
        <v>4</v>
      </c>
      <c r="J127" s="241" t="s">
        <v>220</v>
      </c>
      <c r="K127" s="241"/>
      <c r="L127" s="241" t="s">
        <v>1381</v>
      </c>
      <c r="M127" s="241" t="s">
        <v>3203</v>
      </c>
      <c r="N127" s="241" t="s">
        <v>2401</v>
      </c>
      <c r="O127" s="241" t="s">
        <v>1892</v>
      </c>
      <c r="P127" s="237"/>
    </row>
    <row r="128" spans="2:16" hidden="1" outlineLevel="2" x14ac:dyDescent="0.35">
      <c r="B128" s="303"/>
      <c r="C128" s="237" t="s">
        <v>221</v>
      </c>
      <c r="D128" s="237" t="s">
        <v>222</v>
      </c>
      <c r="E128" s="238" t="s">
        <v>20</v>
      </c>
      <c r="F128" s="315"/>
      <c r="G128" s="310"/>
      <c r="H128" s="306"/>
      <c r="I128" s="238">
        <v>4</v>
      </c>
      <c r="J128" s="241"/>
      <c r="K128" s="241"/>
      <c r="L128" s="241"/>
      <c r="M128" s="241"/>
      <c r="N128" s="241"/>
      <c r="O128" s="241"/>
      <c r="P128" s="237"/>
    </row>
    <row r="129" spans="2:16" ht="29" hidden="1" outlineLevel="2" x14ac:dyDescent="0.35">
      <c r="B129" s="304"/>
      <c r="C129" s="237" t="s">
        <v>223</v>
      </c>
      <c r="D129" s="237" t="s">
        <v>3739</v>
      </c>
      <c r="E129" s="238" t="s">
        <v>20</v>
      </c>
      <c r="F129" s="239">
        <v>4</v>
      </c>
      <c r="G129" s="240">
        <f>(COUNTIF(E129,$F$409)+(COUNTIF(E129,$F$408)*0.5))/COUNTA(E129)</f>
        <v>0</v>
      </c>
      <c r="H129" s="307"/>
      <c r="I129" s="238">
        <v>7</v>
      </c>
      <c r="J129" s="241"/>
      <c r="K129" s="241" t="s">
        <v>2883</v>
      </c>
      <c r="L129" s="241" t="s">
        <v>1373</v>
      </c>
      <c r="M129" s="241"/>
      <c r="N129" s="241"/>
      <c r="O129" s="241"/>
      <c r="P129" s="237"/>
    </row>
    <row r="130" spans="2:16" ht="51.5" hidden="1" customHeight="1" outlineLevel="1" x14ac:dyDescent="0.35">
      <c r="B130" s="302" t="str">
        <f>'Результаты аудита'!F13</f>
        <v>Композиционный анализ (SCA)</v>
      </c>
      <c r="C130" s="237" t="s">
        <v>224</v>
      </c>
      <c r="D130" s="237" t="s">
        <v>225</v>
      </c>
      <c r="E130" s="238" t="s">
        <v>13</v>
      </c>
      <c r="F130" s="239">
        <v>0</v>
      </c>
      <c r="G130" s="240">
        <f>(COUNTIF(E130:E130,$E$406))/COUNTA(E130:E130)</f>
        <v>1</v>
      </c>
      <c r="H130" s="305">
        <f>SUM(G131:G143)/4</f>
        <v>0</v>
      </c>
      <c r="I130" s="238">
        <v>0</v>
      </c>
      <c r="J130" s="241" t="s">
        <v>1351</v>
      </c>
      <c r="K130" s="241" t="s">
        <v>2884</v>
      </c>
      <c r="L130" s="241" t="s">
        <v>17</v>
      </c>
      <c r="M130" s="241" t="s">
        <v>3193</v>
      </c>
      <c r="N130" s="241" t="s">
        <v>2362</v>
      </c>
      <c r="O130" s="241" t="s">
        <v>1893</v>
      </c>
      <c r="P130" s="237"/>
    </row>
    <row r="131" spans="2:16" ht="72.5" hidden="1" outlineLevel="2" x14ac:dyDescent="0.35">
      <c r="B131" s="303"/>
      <c r="C131" s="237" t="s">
        <v>226</v>
      </c>
      <c r="D131" s="237" t="s">
        <v>227</v>
      </c>
      <c r="E131" s="238" t="s">
        <v>20</v>
      </c>
      <c r="F131" s="314">
        <v>1</v>
      </c>
      <c r="G131" s="308">
        <f>(COUNTIF(E131:E133,$F$409)+(COUNTIF(E131:E133,$F$408)*0.5))/(COUNTA(E131:E133)-COUNTIF(E131:E133,$F$410))</f>
        <v>0</v>
      </c>
      <c r="H131" s="306"/>
      <c r="I131" s="238">
        <v>1</v>
      </c>
      <c r="J131" s="241" t="s">
        <v>228</v>
      </c>
      <c r="K131" s="241"/>
      <c r="L131" s="241"/>
      <c r="M131" s="241" t="s">
        <v>3193</v>
      </c>
      <c r="N131" s="241"/>
      <c r="O131" s="241" t="s">
        <v>1894</v>
      </c>
      <c r="P131" s="237"/>
    </row>
    <row r="132" spans="2:16" ht="29" hidden="1" outlineLevel="2" x14ac:dyDescent="0.35">
      <c r="B132" s="303"/>
      <c r="C132" s="237" t="s">
        <v>229</v>
      </c>
      <c r="D132" s="237" t="s">
        <v>230</v>
      </c>
      <c r="E132" s="238" t="s">
        <v>20</v>
      </c>
      <c r="F132" s="316"/>
      <c r="G132" s="309"/>
      <c r="H132" s="306"/>
      <c r="I132" s="238">
        <v>1</v>
      </c>
      <c r="J132" s="241"/>
      <c r="K132" s="241"/>
      <c r="L132" s="241"/>
      <c r="M132" s="241"/>
      <c r="N132" s="241" t="s">
        <v>2923</v>
      </c>
      <c r="O132" s="241"/>
      <c r="P132" s="237"/>
    </row>
    <row r="133" spans="2:16" hidden="1" outlineLevel="2" x14ac:dyDescent="0.35">
      <c r="B133" s="303"/>
      <c r="C133" s="237" t="s">
        <v>231</v>
      </c>
      <c r="D133" s="237" t="s">
        <v>232</v>
      </c>
      <c r="E133" s="238" t="s">
        <v>20</v>
      </c>
      <c r="F133" s="315"/>
      <c r="G133" s="310"/>
      <c r="H133" s="306"/>
      <c r="I133" s="238">
        <v>1</v>
      </c>
      <c r="J133" s="241" t="s">
        <v>1347</v>
      </c>
      <c r="K133" s="241"/>
      <c r="L133" s="241"/>
      <c r="M133" s="241"/>
      <c r="N133" s="241"/>
      <c r="O133" s="241"/>
      <c r="P133" s="237"/>
    </row>
    <row r="134" spans="2:16" ht="43.5" hidden="1" outlineLevel="2" x14ac:dyDescent="0.35">
      <c r="B134" s="303"/>
      <c r="C134" s="237" t="s">
        <v>233</v>
      </c>
      <c r="D134" s="237" t="s">
        <v>234</v>
      </c>
      <c r="E134" s="238" t="s">
        <v>20</v>
      </c>
      <c r="F134" s="314">
        <v>2</v>
      </c>
      <c r="G134" s="308">
        <f>(COUNTIF(E134:E138,$F$409)+(COUNTIF(E134:E138,$F$408)*0.5))/(COUNTA(E134:E138)-COUNTIF(E134:E138,$F$410))</f>
        <v>0</v>
      </c>
      <c r="H134" s="306"/>
      <c r="I134" s="238">
        <v>2</v>
      </c>
      <c r="J134" s="241"/>
      <c r="K134" s="241"/>
      <c r="L134" s="241" t="s">
        <v>1838</v>
      </c>
      <c r="M134" s="241" t="s">
        <v>3205</v>
      </c>
      <c r="N134" s="241" t="s">
        <v>2923</v>
      </c>
      <c r="O134" s="241"/>
      <c r="P134" s="237"/>
    </row>
    <row r="135" spans="2:16" ht="43.5" hidden="1" outlineLevel="2" x14ac:dyDescent="0.35">
      <c r="B135" s="303"/>
      <c r="C135" s="237" t="s">
        <v>235</v>
      </c>
      <c r="D135" s="237" t="s">
        <v>236</v>
      </c>
      <c r="E135" s="238" t="s">
        <v>20</v>
      </c>
      <c r="F135" s="316"/>
      <c r="G135" s="309"/>
      <c r="H135" s="306"/>
      <c r="I135" s="238">
        <v>2</v>
      </c>
      <c r="J135" s="241"/>
      <c r="K135" s="241"/>
      <c r="L135" s="241"/>
      <c r="M135" s="241" t="s">
        <v>3192</v>
      </c>
      <c r="N135" s="241"/>
      <c r="O135" s="241"/>
      <c r="P135" s="237"/>
    </row>
    <row r="136" spans="2:16" ht="116" hidden="1" outlineLevel="2" x14ac:dyDescent="0.35">
      <c r="B136" s="303"/>
      <c r="C136" s="237" t="s">
        <v>237</v>
      </c>
      <c r="D136" s="237" t="s">
        <v>238</v>
      </c>
      <c r="E136" s="238" t="s">
        <v>20</v>
      </c>
      <c r="F136" s="316"/>
      <c r="G136" s="309"/>
      <c r="H136" s="306"/>
      <c r="I136" s="238">
        <v>2</v>
      </c>
      <c r="J136" s="241" t="s">
        <v>60</v>
      </c>
      <c r="K136" s="241"/>
      <c r="L136" s="241" t="s">
        <v>1834</v>
      </c>
      <c r="M136" s="241" t="s">
        <v>3195</v>
      </c>
      <c r="N136" s="241"/>
      <c r="O136" s="241"/>
      <c r="P136" s="237"/>
    </row>
    <row r="137" spans="2:16" ht="43.5" hidden="1" outlineLevel="2" x14ac:dyDescent="0.35">
      <c r="B137" s="303"/>
      <c r="C137" s="237" t="s">
        <v>239</v>
      </c>
      <c r="D137" s="237" t="s">
        <v>240</v>
      </c>
      <c r="E137" s="238" t="s">
        <v>20</v>
      </c>
      <c r="F137" s="316"/>
      <c r="G137" s="309"/>
      <c r="H137" s="306"/>
      <c r="I137" s="238">
        <v>2</v>
      </c>
      <c r="J137" s="241" t="s">
        <v>3738</v>
      </c>
      <c r="K137" s="241"/>
      <c r="L137" s="241" t="s">
        <v>1380</v>
      </c>
      <c r="M137" s="241"/>
      <c r="N137" s="241"/>
      <c r="O137" s="241" t="s">
        <v>1895</v>
      </c>
      <c r="P137" s="237"/>
    </row>
    <row r="138" spans="2:16" hidden="1" outlineLevel="2" x14ac:dyDescent="0.35">
      <c r="B138" s="303"/>
      <c r="C138" s="237" t="s">
        <v>241</v>
      </c>
      <c r="D138" s="237" t="s">
        <v>242</v>
      </c>
      <c r="E138" s="238" t="s">
        <v>20</v>
      </c>
      <c r="F138" s="315"/>
      <c r="G138" s="310"/>
      <c r="H138" s="306"/>
      <c r="I138" s="238">
        <v>2</v>
      </c>
      <c r="J138" s="241" t="s">
        <v>23</v>
      </c>
      <c r="K138" s="241"/>
      <c r="L138" s="241" t="s">
        <v>17</v>
      </c>
      <c r="M138" s="241"/>
      <c r="N138" s="241"/>
      <c r="O138" s="241" t="s">
        <v>1896</v>
      </c>
      <c r="P138" s="237"/>
    </row>
    <row r="139" spans="2:16" hidden="1" outlineLevel="2" x14ac:dyDescent="0.35">
      <c r="B139" s="303"/>
      <c r="C139" s="237" t="s">
        <v>243</v>
      </c>
      <c r="D139" s="237" t="s">
        <v>244</v>
      </c>
      <c r="E139" s="238" t="s">
        <v>20</v>
      </c>
      <c r="F139" s="314">
        <v>3</v>
      </c>
      <c r="G139" s="308">
        <f>(COUNTIF(E139:E142,$F$409)+(COUNTIF(E139:E142,$F$408)*0.5))/(COUNTA(E139:E142)-COUNTIF(E139:E142,$F$410))</f>
        <v>0</v>
      </c>
      <c r="H139" s="306"/>
      <c r="I139" s="238">
        <v>4</v>
      </c>
      <c r="J139" s="241"/>
      <c r="K139" s="241"/>
      <c r="L139" s="241"/>
      <c r="M139" s="241"/>
      <c r="N139" s="241" t="s">
        <v>2370</v>
      </c>
      <c r="O139" s="241"/>
      <c r="P139" s="237"/>
    </row>
    <row r="140" spans="2:16" ht="29" hidden="1" outlineLevel="2" x14ac:dyDescent="0.35">
      <c r="B140" s="303"/>
      <c r="C140" s="237" t="s">
        <v>245</v>
      </c>
      <c r="D140" s="237" t="s">
        <v>246</v>
      </c>
      <c r="E140" s="238" t="s">
        <v>20</v>
      </c>
      <c r="F140" s="316"/>
      <c r="G140" s="309"/>
      <c r="H140" s="306"/>
      <c r="I140" s="238">
        <v>4</v>
      </c>
      <c r="J140" s="241" t="s">
        <v>1352</v>
      </c>
      <c r="K140" s="241" t="s">
        <v>2885</v>
      </c>
      <c r="L140" s="241"/>
      <c r="M140" s="241"/>
      <c r="N140" s="241"/>
      <c r="O140" s="241"/>
      <c r="P140" s="237"/>
    </row>
    <row r="141" spans="2:16" hidden="1" outlineLevel="2" x14ac:dyDescent="0.35">
      <c r="B141" s="303"/>
      <c r="C141" s="237" t="s">
        <v>247</v>
      </c>
      <c r="D141" s="237" t="s">
        <v>248</v>
      </c>
      <c r="E141" s="238" t="s">
        <v>20</v>
      </c>
      <c r="F141" s="316"/>
      <c r="G141" s="309"/>
      <c r="H141" s="306"/>
      <c r="I141" s="238">
        <v>4</v>
      </c>
      <c r="J141" s="241"/>
      <c r="K141" s="241"/>
      <c r="L141" s="241"/>
      <c r="M141" s="241"/>
      <c r="N141" s="241"/>
      <c r="O141" s="241"/>
      <c r="P141" s="237"/>
    </row>
    <row r="142" spans="2:16" hidden="1" outlineLevel="2" x14ac:dyDescent="0.35">
      <c r="B142" s="303"/>
      <c r="C142" s="237" t="s">
        <v>249</v>
      </c>
      <c r="D142" s="237" t="s">
        <v>250</v>
      </c>
      <c r="E142" s="238" t="s">
        <v>20</v>
      </c>
      <c r="F142" s="315"/>
      <c r="G142" s="310"/>
      <c r="H142" s="306"/>
      <c r="I142" s="238">
        <v>4</v>
      </c>
      <c r="J142" s="241"/>
      <c r="K142" s="241"/>
      <c r="L142" s="241" t="s">
        <v>1372</v>
      </c>
      <c r="M142" s="241"/>
      <c r="N142" s="241"/>
      <c r="O142" s="241"/>
      <c r="P142" s="237"/>
    </row>
    <row r="143" spans="2:16" hidden="1" outlineLevel="2" x14ac:dyDescent="0.35">
      <c r="B143" s="304"/>
      <c r="C143" s="237" t="s">
        <v>251</v>
      </c>
      <c r="D143" s="237" t="s">
        <v>252</v>
      </c>
      <c r="E143" s="238" t="s">
        <v>20</v>
      </c>
      <c r="F143" s="239">
        <v>4</v>
      </c>
      <c r="G143" s="240">
        <f>(COUNTIF(E143,$F$409)+(COUNTIF(E143,$F$408)*0.5))/COUNTA(E143)</f>
        <v>0</v>
      </c>
      <c r="H143" s="307"/>
      <c r="I143" s="238">
        <v>6</v>
      </c>
      <c r="J143" s="241"/>
      <c r="K143" s="241"/>
      <c r="L143" s="241"/>
      <c r="M143" s="241"/>
      <c r="N143" s="241"/>
      <c r="O143" s="241"/>
      <c r="P143" s="237"/>
    </row>
    <row r="144" spans="2:16" ht="73.25" hidden="1" customHeight="1" outlineLevel="1" x14ac:dyDescent="0.35">
      <c r="B144" s="302" t="str">
        <f>'Результаты аудита'!F14</f>
        <v>Анализ образов контейнеров</v>
      </c>
      <c r="C144" s="237" t="s">
        <v>253</v>
      </c>
      <c r="D144" s="237" t="s">
        <v>254</v>
      </c>
      <c r="E144" s="238" t="s">
        <v>13</v>
      </c>
      <c r="F144" s="239">
        <v>0</v>
      </c>
      <c r="G144" s="240">
        <f>(COUNTIF(E144:E144,$E$406))/COUNTA(E144:E144)</f>
        <v>1</v>
      </c>
      <c r="H144" s="305">
        <f>SUM(G145:G152)/4</f>
        <v>0</v>
      </c>
      <c r="I144" s="238">
        <v>0</v>
      </c>
      <c r="J144" s="241"/>
      <c r="K144" s="241"/>
      <c r="L144" s="241"/>
      <c r="M144" s="241" t="s">
        <v>3193</v>
      </c>
      <c r="N144" s="241" t="s">
        <v>2362</v>
      </c>
      <c r="O144" s="241"/>
      <c r="P144" s="237"/>
    </row>
    <row r="145" spans="2:16" ht="87" hidden="1" outlineLevel="2" x14ac:dyDescent="0.35">
      <c r="B145" s="303"/>
      <c r="C145" s="237" t="s">
        <v>255</v>
      </c>
      <c r="D145" s="237" t="s">
        <v>256</v>
      </c>
      <c r="E145" s="238" t="s">
        <v>20</v>
      </c>
      <c r="F145" s="314">
        <v>1</v>
      </c>
      <c r="G145" s="308">
        <f>(COUNTIF(E145:E147,$F$409)+(COUNTIF(E145:E147,$F$408)*0.5))/(COUNTA(E145:E147)-COUNTIF(E145:E147,$F$410))</f>
        <v>0</v>
      </c>
      <c r="H145" s="306"/>
      <c r="I145" s="238">
        <v>1</v>
      </c>
      <c r="J145" s="241"/>
      <c r="K145" s="241"/>
      <c r="L145" s="241"/>
      <c r="M145" s="241" t="s">
        <v>3201</v>
      </c>
      <c r="N145" s="241" t="s">
        <v>2414</v>
      </c>
      <c r="O145" s="241"/>
      <c r="P145" s="237"/>
    </row>
    <row r="146" spans="2:16" ht="72.5" hidden="1" outlineLevel="2" x14ac:dyDescent="0.35">
      <c r="B146" s="303"/>
      <c r="C146" s="237" t="s">
        <v>257</v>
      </c>
      <c r="D146" s="237" t="s">
        <v>258</v>
      </c>
      <c r="E146" s="238" t="s">
        <v>20</v>
      </c>
      <c r="F146" s="316"/>
      <c r="G146" s="309"/>
      <c r="H146" s="306"/>
      <c r="I146" s="238">
        <v>1</v>
      </c>
      <c r="J146" s="241"/>
      <c r="K146" s="241"/>
      <c r="L146" s="241"/>
      <c r="M146" s="241" t="s">
        <v>3193</v>
      </c>
      <c r="N146" s="241" t="s">
        <v>2362</v>
      </c>
      <c r="O146" s="241" t="s">
        <v>1897</v>
      </c>
      <c r="P146" s="237"/>
    </row>
    <row r="147" spans="2:16" ht="43.5" hidden="1" outlineLevel="2" x14ac:dyDescent="0.35">
      <c r="B147" s="303"/>
      <c r="C147" s="237" t="s">
        <v>259</v>
      </c>
      <c r="D147" s="237" t="s">
        <v>260</v>
      </c>
      <c r="E147" s="238" t="s">
        <v>20</v>
      </c>
      <c r="F147" s="315"/>
      <c r="G147" s="310"/>
      <c r="H147" s="306"/>
      <c r="I147" s="238">
        <v>1</v>
      </c>
      <c r="J147" s="241"/>
      <c r="K147" s="241"/>
      <c r="L147" s="241"/>
      <c r="M147" s="241" t="s">
        <v>3205</v>
      </c>
      <c r="N147" s="241" t="s">
        <v>2923</v>
      </c>
      <c r="O147" s="241"/>
      <c r="P147" s="237"/>
    </row>
    <row r="148" spans="2:16" ht="72.5" hidden="1" outlineLevel="2" x14ac:dyDescent="0.35">
      <c r="B148" s="303"/>
      <c r="C148" s="237" t="s">
        <v>261</v>
      </c>
      <c r="D148" s="237" t="s">
        <v>262</v>
      </c>
      <c r="E148" s="238" t="s">
        <v>20</v>
      </c>
      <c r="F148" s="314">
        <v>2</v>
      </c>
      <c r="G148" s="308">
        <f>(COUNTIF(E148:E150,$F$409)+(COUNTIF(E148:E150,$F$408)*0.5))/(COUNTA(E148:E150)-COUNTIF(E148:E150,$F$410))</f>
        <v>0</v>
      </c>
      <c r="H148" s="306"/>
      <c r="I148" s="238">
        <v>2</v>
      </c>
      <c r="J148" s="241" t="s">
        <v>1350</v>
      </c>
      <c r="K148" s="241"/>
      <c r="L148" s="241"/>
      <c r="M148" s="241" t="s">
        <v>3193</v>
      </c>
      <c r="N148" s="241" t="s">
        <v>2362</v>
      </c>
      <c r="O148" s="241"/>
      <c r="P148" s="237"/>
    </row>
    <row r="149" spans="2:16" ht="72.5" hidden="1" outlineLevel="2" x14ac:dyDescent="0.35">
      <c r="B149" s="303"/>
      <c r="C149" s="237" t="s">
        <v>263</v>
      </c>
      <c r="D149" s="237" t="s">
        <v>264</v>
      </c>
      <c r="E149" s="238" t="s">
        <v>20</v>
      </c>
      <c r="F149" s="316"/>
      <c r="G149" s="309"/>
      <c r="H149" s="306"/>
      <c r="I149" s="238">
        <v>2</v>
      </c>
      <c r="J149" s="241"/>
      <c r="K149" s="241"/>
      <c r="L149" s="241"/>
      <c r="M149" s="241" t="s">
        <v>3193</v>
      </c>
      <c r="N149" s="241" t="s">
        <v>2922</v>
      </c>
      <c r="O149" s="241"/>
      <c r="P149" s="237"/>
    </row>
    <row r="150" spans="2:16" ht="29" hidden="1" outlineLevel="2" x14ac:dyDescent="0.35">
      <c r="B150" s="303"/>
      <c r="C150" s="237" t="s">
        <v>265</v>
      </c>
      <c r="D150" s="237" t="s">
        <v>266</v>
      </c>
      <c r="E150" s="238" t="s">
        <v>20</v>
      </c>
      <c r="F150" s="315"/>
      <c r="G150" s="310"/>
      <c r="H150" s="306"/>
      <c r="I150" s="238">
        <v>2</v>
      </c>
      <c r="J150" s="241"/>
      <c r="K150" s="241"/>
      <c r="L150" s="241"/>
      <c r="M150" s="241"/>
      <c r="N150" s="241" t="s">
        <v>2337</v>
      </c>
      <c r="O150" s="241"/>
      <c r="P150" s="237"/>
    </row>
    <row r="151" spans="2:16" ht="43.5" hidden="1" outlineLevel="2" x14ac:dyDescent="0.35">
      <c r="B151" s="303"/>
      <c r="C151" s="237" t="s">
        <v>267</v>
      </c>
      <c r="D151" s="237" t="s">
        <v>269</v>
      </c>
      <c r="E151" s="238" t="s">
        <v>20</v>
      </c>
      <c r="F151" s="239">
        <v>3</v>
      </c>
      <c r="G151" s="240">
        <f>(COUNTIF(E151,$F$409)+(COUNTIF(E151,$F$408)*0.5))/(COUNTA(E151)-COUNTIF(E151,$F$410))</f>
        <v>0</v>
      </c>
      <c r="H151" s="306"/>
      <c r="I151" s="238">
        <v>3</v>
      </c>
      <c r="J151" s="241" t="s">
        <v>60</v>
      </c>
      <c r="K151" s="241"/>
      <c r="L151" s="241"/>
      <c r="M151" s="241" t="s">
        <v>3205</v>
      </c>
      <c r="N151" s="241"/>
      <c r="O151" s="241"/>
      <c r="P151" s="237"/>
    </row>
    <row r="152" spans="2:16" ht="116" hidden="1" outlineLevel="2" x14ac:dyDescent="0.35">
      <c r="B152" s="303"/>
      <c r="C152" s="237" t="s">
        <v>270</v>
      </c>
      <c r="D152" s="237" t="s">
        <v>268</v>
      </c>
      <c r="E152" s="238" t="s">
        <v>20</v>
      </c>
      <c r="F152" s="314">
        <v>4</v>
      </c>
      <c r="G152" s="308">
        <f>(COUNTIF(E152:E153,$F$409)+(COUNTIF(E152:E153,$F$408)*0.5))/COUNTA(E152:E153)</f>
        <v>0</v>
      </c>
      <c r="H152" s="306"/>
      <c r="I152" s="238">
        <v>4</v>
      </c>
      <c r="J152" s="241"/>
      <c r="K152" s="241"/>
      <c r="L152" s="241"/>
      <c r="M152" s="241" t="s">
        <v>3195</v>
      </c>
      <c r="N152" s="241" t="s">
        <v>2923</v>
      </c>
      <c r="O152" s="241"/>
      <c r="P152" s="237"/>
    </row>
    <row r="153" spans="2:16" ht="43.5" hidden="1" outlineLevel="2" x14ac:dyDescent="0.35">
      <c r="B153" s="304"/>
      <c r="C153" s="237" t="s">
        <v>3162</v>
      </c>
      <c r="D153" s="237" t="s">
        <v>271</v>
      </c>
      <c r="E153" s="238" t="s">
        <v>20</v>
      </c>
      <c r="F153" s="315"/>
      <c r="G153" s="310"/>
      <c r="H153" s="307"/>
      <c r="I153" s="238">
        <v>4</v>
      </c>
      <c r="J153" s="241"/>
      <c r="K153" s="241"/>
      <c r="L153" s="241"/>
      <c r="M153" s="241" t="s">
        <v>3205</v>
      </c>
      <c r="N153" s="241" t="s">
        <v>2923</v>
      </c>
      <c r="O153" s="241"/>
      <c r="P153" s="237"/>
    </row>
    <row r="154" spans="2:16" ht="15" hidden="1" customHeight="1" outlineLevel="1" x14ac:dyDescent="0.35">
      <c r="B154" s="302" t="str">
        <f>'Результаты аудита'!F15</f>
        <v>Идентификация секретов</v>
      </c>
      <c r="C154" s="237" t="s">
        <v>272</v>
      </c>
      <c r="D154" s="237" t="s">
        <v>273</v>
      </c>
      <c r="E154" s="238" t="s">
        <v>13</v>
      </c>
      <c r="F154" s="239">
        <v>0</v>
      </c>
      <c r="G154" s="240">
        <f>(COUNTIF(E154:E154,$E$406))/COUNTA(E154:E154)</f>
        <v>1</v>
      </c>
      <c r="H154" s="305">
        <f>SUM(G155:G165)/4</f>
        <v>0</v>
      </c>
      <c r="I154" s="238">
        <v>0</v>
      </c>
      <c r="J154" s="241"/>
      <c r="K154" s="241" t="s">
        <v>2886</v>
      </c>
      <c r="L154" s="241"/>
      <c r="M154" s="241"/>
      <c r="N154" s="241" t="s">
        <v>2360</v>
      </c>
      <c r="O154" s="241" t="s">
        <v>1898</v>
      </c>
      <c r="P154" s="237"/>
    </row>
    <row r="155" spans="2:16" hidden="1" outlineLevel="2" x14ac:dyDescent="0.35">
      <c r="B155" s="303"/>
      <c r="C155" s="237" t="s">
        <v>274</v>
      </c>
      <c r="D155" s="237" t="s">
        <v>275</v>
      </c>
      <c r="E155" s="238" t="s">
        <v>20</v>
      </c>
      <c r="F155" s="314">
        <v>1</v>
      </c>
      <c r="G155" s="308">
        <f>(COUNTIF(E155:E158,$F$409)+(COUNTIF(E155:E158,$F$408)*0.5))/(COUNTA(E155:E158)-COUNTIF(E155:E158,$F$410))</f>
        <v>0</v>
      </c>
      <c r="H155" s="306"/>
      <c r="I155" s="238">
        <v>1</v>
      </c>
      <c r="J155" s="241"/>
      <c r="K155" s="241" t="s">
        <v>2886</v>
      </c>
      <c r="L155" s="241"/>
      <c r="M155" s="241"/>
      <c r="N155" s="241" t="s">
        <v>2360</v>
      </c>
      <c r="O155" s="241"/>
      <c r="P155" s="237"/>
    </row>
    <row r="156" spans="2:16" hidden="1" outlineLevel="2" x14ac:dyDescent="0.35">
      <c r="B156" s="303"/>
      <c r="C156" s="237" t="s">
        <v>276</v>
      </c>
      <c r="D156" s="237" t="s">
        <v>277</v>
      </c>
      <c r="E156" s="238" t="s">
        <v>20</v>
      </c>
      <c r="F156" s="316"/>
      <c r="G156" s="309"/>
      <c r="H156" s="306"/>
      <c r="I156" s="238">
        <v>1</v>
      </c>
      <c r="J156" s="241"/>
      <c r="K156" s="241"/>
      <c r="L156" s="241"/>
      <c r="M156" s="241"/>
      <c r="N156" s="241"/>
      <c r="O156" s="241"/>
      <c r="P156" s="237"/>
    </row>
    <row r="157" spans="2:16" ht="29" hidden="1" outlineLevel="2" x14ac:dyDescent="0.35">
      <c r="B157" s="303"/>
      <c r="C157" s="237" t="s">
        <v>278</v>
      </c>
      <c r="D157" s="237" t="s">
        <v>279</v>
      </c>
      <c r="E157" s="238" t="s">
        <v>20</v>
      </c>
      <c r="F157" s="316"/>
      <c r="G157" s="309"/>
      <c r="H157" s="306"/>
      <c r="I157" s="238">
        <v>1</v>
      </c>
      <c r="J157" s="241"/>
      <c r="K157" s="241"/>
      <c r="L157" s="241"/>
      <c r="M157" s="241"/>
      <c r="N157" s="241"/>
      <c r="O157" s="241" t="s">
        <v>1898</v>
      </c>
      <c r="P157" s="237"/>
    </row>
    <row r="158" spans="2:16" ht="29" hidden="1" outlineLevel="2" x14ac:dyDescent="0.35">
      <c r="B158" s="303"/>
      <c r="C158" s="237" t="s">
        <v>280</v>
      </c>
      <c r="D158" s="237" t="s">
        <v>281</v>
      </c>
      <c r="E158" s="238" t="s">
        <v>20</v>
      </c>
      <c r="F158" s="315"/>
      <c r="G158" s="310"/>
      <c r="H158" s="306"/>
      <c r="I158" s="238">
        <v>1</v>
      </c>
      <c r="J158" s="241" t="s">
        <v>1349</v>
      </c>
      <c r="K158" s="241"/>
      <c r="L158" s="241" t="s">
        <v>1383</v>
      </c>
      <c r="M158" s="241"/>
      <c r="N158" s="241" t="s">
        <v>2359</v>
      </c>
      <c r="O158" s="241"/>
      <c r="P158" s="237"/>
    </row>
    <row r="159" spans="2:16" ht="116" hidden="1" outlineLevel="2" x14ac:dyDescent="0.35">
      <c r="B159" s="303"/>
      <c r="C159" s="237" t="s">
        <v>282</v>
      </c>
      <c r="D159" s="237" t="s">
        <v>283</v>
      </c>
      <c r="E159" s="238" t="s">
        <v>20</v>
      </c>
      <c r="F159" s="314">
        <v>2</v>
      </c>
      <c r="G159" s="308">
        <f>(COUNTIF(E159:E161,$F$409)+(COUNTIF(E159:E161,$F$408)*0.5))/(COUNTA(E159:E161)-COUNTIF(E159:E161,$F$410))</f>
        <v>0</v>
      </c>
      <c r="H159" s="306"/>
      <c r="I159" s="238">
        <v>2</v>
      </c>
      <c r="J159" s="241"/>
      <c r="K159" s="241" t="s">
        <v>2886</v>
      </c>
      <c r="L159" s="241"/>
      <c r="M159" s="241"/>
      <c r="N159" s="241"/>
      <c r="O159" s="241"/>
      <c r="P159" s="237"/>
    </row>
    <row r="160" spans="2:16" ht="29" hidden="1" outlineLevel="2" x14ac:dyDescent="0.35">
      <c r="B160" s="303"/>
      <c r="C160" s="237" t="s">
        <v>284</v>
      </c>
      <c r="D160" s="237" t="s">
        <v>2157</v>
      </c>
      <c r="E160" s="238" t="s">
        <v>20</v>
      </c>
      <c r="F160" s="316"/>
      <c r="G160" s="309"/>
      <c r="H160" s="306"/>
      <c r="I160" s="238">
        <v>2</v>
      </c>
      <c r="J160" s="241" t="s">
        <v>220</v>
      </c>
      <c r="K160" s="241"/>
      <c r="L160" s="241"/>
      <c r="M160" s="241"/>
      <c r="N160" s="241"/>
      <c r="O160" s="241" t="s">
        <v>1899</v>
      </c>
      <c r="P160" s="237"/>
    </row>
    <row r="161" spans="2:16" hidden="1" outlineLevel="2" x14ac:dyDescent="0.35">
      <c r="B161" s="303"/>
      <c r="C161" s="237" t="s">
        <v>285</v>
      </c>
      <c r="D161" s="237" t="s">
        <v>286</v>
      </c>
      <c r="E161" s="238" t="s">
        <v>20</v>
      </c>
      <c r="F161" s="315"/>
      <c r="G161" s="310"/>
      <c r="H161" s="306"/>
      <c r="I161" s="238">
        <v>2</v>
      </c>
      <c r="J161" s="241"/>
      <c r="K161" s="241"/>
      <c r="L161" s="241" t="s">
        <v>1384</v>
      </c>
      <c r="M161" s="241"/>
      <c r="N161" s="241"/>
      <c r="O161" s="241"/>
      <c r="P161" s="237"/>
    </row>
    <row r="162" spans="2:16" ht="29" hidden="1" outlineLevel="2" x14ac:dyDescent="0.35">
      <c r="B162" s="303"/>
      <c r="C162" s="237" t="s">
        <v>287</v>
      </c>
      <c r="D162" s="237" t="s">
        <v>3185</v>
      </c>
      <c r="E162" s="238" t="s">
        <v>20</v>
      </c>
      <c r="F162" s="314">
        <v>3</v>
      </c>
      <c r="G162" s="308">
        <f>(COUNTIF(E162:E164,$F$409)+(COUNTIF(E162:E164,$F$408)*0.5))/(COUNTA(E162:E164)-COUNTIF(E162:E164,$F$410))</f>
        <v>0</v>
      </c>
      <c r="H162" s="306"/>
      <c r="I162" s="238">
        <v>3</v>
      </c>
      <c r="J162" s="241"/>
      <c r="K162" s="241"/>
      <c r="L162" s="241"/>
      <c r="M162" s="241"/>
      <c r="N162" s="241"/>
      <c r="O162" s="241"/>
      <c r="P162" s="237"/>
    </row>
    <row r="163" spans="2:16" ht="43.5" hidden="1" outlineLevel="2" x14ac:dyDescent="0.35">
      <c r="B163" s="303"/>
      <c r="C163" s="237" t="s">
        <v>288</v>
      </c>
      <c r="D163" s="237" t="s">
        <v>289</v>
      </c>
      <c r="E163" s="238" t="s">
        <v>20</v>
      </c>
      <c r="F163" s="316"/>
      <c r="G163" s="309"/>
      <c r="H163" s="306"/>
      <c r="I163" s="238">
        <v>3</v>
      </c>
      <c r="J163" s="241"/>
      <c r="K163" s="241"/>
      <c r="L163" s="241"/>
      <c r="M163" s="241"/>
      <c r="N163" s="241"/>
      <c r="O163" s="241"/>
      <c r="P163" s="237"/>
    </row>
    <row r="164" spans="2:16" hidden="1" outlineLevel="2" x14ac:dyDescent="0.35">
      <c r="B164" s="303"/>
      <c r="C164" s="237" t="s">
        <v>2324</v>
      </c>
      <c r="D164" s="237" t="s">
        <v>3186</v>
      </c>
      <c r="E164" s="238" t="s">
        <v>20</v>
      </c>
      <c r="F164" s="315"/>
      <c r="G164" s="310"/>
      <c r="H164" s="306"/>
      <c r="I164" s="238">
        <v>3</v>
      </c>
      <c r="J164" s="241"/>
      <c r="K164" s="241"/>
      <c r="L164" s="241"/>
      <c r="M164" s="241"/>
      <c r="N164" s="241"/>
      <c r="O164" s="241"/>
      <c r="P164" s="237"/>
    </row>
    <row r="165" spans="2:16" ht="29" hidden="1" outlineLevel="2" x14ac:dyDescent="0.35">
      <c r="B165" s="304"/>
      <c r="C165" s="237" t="s">
        <v>290</v>
      </c>
      <c r="D165" s="237" t="s">
        <v>3187</v>
      </c>
      <c r="E165" s="238" t="s">
        <v>20</v>
      </c>
      <c r="F165" s="239">
        <v>4</v>
      </c>
      <c r="G165" s="240">
        <f>(COUNTIF(E165,$F$409)+(COUNTIF(E165,$F$408)*0.5))/COUNTA(E165)</f>
        <v>0</v>
      </c>
      <c r="H165" s="307"/>
      <c r="I165" s="238">
        <v>5</v>
      </c>
      <c r="J165" s="241"/>
      <c r="K165" s="241"/>
      <c r="L165" s="241" t="s">
        <v>1385</v>
      </c>
      <c r="M165" s="241"/>
      <c r="N165" s="241"/>
      <c r="O165" s="241"/>
      <c r="P165" s="237"/>
    </row>
    <row r="166" spans="2:16" ht="58.5" hidden="1" customHeight="1" outlineLevel="1" x14ac:dyDescent="0.35">
      <c r="B166" s="302" t="str">
        <f>'Результаты аудита'!F16</f>
        <v>Контроль безопасности Dockerfile’ов</v>
      </c>
      <c r="C166" s="237" t="s">
        <v>291</v>
      </c>
      <c r="D166" s="237" t="s">
        <v>292</v>
      </c>
      <c r="E166" s="238" t="s">
        <v>13</v>
      </c>
      <c r="F166" s="239">
        <v>0</v>
      </c>
      <c r="G166" s="240">
        <f>(COUNTIF(E166:E166,$E$406))/COUNTA(E166:E166)</f>
        <v>1</v>
      </c>
      <c r="H166" s="305">
        <f>SUM(G167:G169)/2</f>
        <v>0</v>
      </c>
      <c r="I166" s="238">
        <v>0</v>
      </c>
      <c r="J166" s="241"/>
      <c r="K166" s="241"/>
      <c r="L166" s="241"/>
      <c r="M166" s="241"/>
      <c r="N166" s="241"/>
      <c r="O166" s="245"/>
      <c r="P166" s="237"/>
    </row>
    <row r="167" spans="2:16" ht="29" hidden="1" outlineLevel="2" x14ac:dyDescent="0.35">
      <c r="B167" s="303"/>
      <c r="C167" s="237" t="s">
        <v>293</v>
      </c>
      <c r="D167" s="237" t="s">
        <v>294</v>
      </c>
      <c r="E167" s="238" t="s">
        <v>20</v>
      </c>
      <c r="F167" s="314">
        <v>1</v>
      </c>
      <c r="G167" s="308">
        <f>(COUNTIF(E167:E168,$F$409)+(COUNTIF(E167:E168,$F$408)*0.5))/(COUNTA(E167:E168)-COUNTIF(E167:E168,$F$410))</f>
        <v>0</v>
      </c>
      <c r="H167" s="306"/>
      <c r="I167" s="238">
        <v>1</v>
      </c>
      <c r="J167" s="241"/>
      <c r="K167" s="241"/>
      <c r="L167" s="241"/>
      <c r="M167" s="241" t="s">
        <v>3189</v>
      </c>
      <c r="N167" s="241"/>
      <c r="O167" s="245"/>
      <c r="P167" s="237"/>
    </row>
    <row r="168" spans="2:16" ht="29" hidden="1" outlineLevel="2" x14ac:dyDescent="0.35">
      <c r="B168" s="303"/>
      <c r="C168" s="237" t="s">
        <v>295</v>
      </c>
      <c r="D168" s="237" t="s">
        <v>296</v>
      </c>
      <c r="E168" s="238" t="s">
        <v>20</v>
      </c>
      <c r="F168" s="315"/>
      <c r="G168" s="310"/>
      <c r="H168" s="306"/>
      <c r="I168" s="238">
        <v>1</v>
      </c>
      <c r="J168" s="241"/>
      <c r="K168" s="241"/>
      <c r="L168" s="241"/>
      <c r="M168" s="241"/>
      <c r="N168" s="241"/>
      <c r="O168" s="245"/>
      <c r="P168" s="237"/>
    </row>
    <row r="169" spans="2:16" ht="29" hidden="1" outlineLevel="2" x14ac:dyDescent="0.35">
      <c r="B169" s="304"/>
      <c r="C169" s="237" t="s">
        <v>297</v>
      </c>
      <c r="D169" s="237" t="s">
        <v>298</v>
      </c>
      <c r="E169" s="238" t="s">
        <v>20</v>
      </c>
      <c r="F169" s="239">
        <v>2</v>
      </c>
      <c r="G169" s="240">
        <f>(COUNTIF(E169,$F$409)+(COUNTIF(E169,$F$408)*0.5))/COUNTA(E169)</f>
        <v>0</v>
      </c>
      <c r="H169" s="307"/>
      <c r="I169" s="238">
        <v>2</v>
      </c>
      <c r="J169" s="241"/>
      <c r="K169" s="241"/>
      <c r="L169" s="241"/>
      <c r="M169" s="241"/>
      <c r="N169" s="241"/>
      <c r="O169" s="245"/>
      <c r="P169" s="237"/>
    </row>
    <row r="170" spans="2:16" ht="4.5" hidden="1" customHeight="1" outlineLevel="1" x14ac:dyDescent="0.35">
      <c r="B170" s="243"/>
      <c r="C170" s="237"/>
      <c r="D170" s="237"/>
      <c r="E170" s="238"/>
      <c r="F170" s="239"/>
      <c r="G170" s="240"/>
      <c r="H170" s="244"/>
      <c r="I170" s="238"/>
      <c r="J170" s="241"/>
      <c r="K170" s="241"/>
      <c r="L170" s="241"/>
      <c r="M170" s="241"/>
      <c r="N170" s="241"/>
      <c r="O170" s="245"/>
      <c r="P170" s="237"/>
    </row>
    <row r="171" spans="2:16" ht="24" customHeight="1" collapsed="1" x14ac:dyDescent="0.35">
      <c r="B171" s="317" t="s">
        <v>299</v>
      </c>
      <c r="C171" s="318"/>
      <c r="D171" s="319"/>
      <c r="E171" s="317"/>
      <c r="F171" s="319"/>
      <c r="G171" s="317"/>
      <c r="H171" s="318"/>
      <c r="I171" s="319"/>
      <c r="J171" s="317"/>
      <c r="K171" s="319"/>
      <c r="L171" s="317"/>
      <c r="M171" s="318"/>
      <c r="N171" s="319"/>
      <c r="O171" s="251"/>
      <c r="P171" s="235"/>
    </row>
    <row r="172" spans="2:16" ht="56.25" hidden="1" customHeight="1" outlineLevel="1" x14ac:dyDescent="0.35">
      <c r="B172" s="302" t="str">
        <f>'Результаты аудита'!F17</f>
        <v>Динамический анализ приложений (DAST) в PREPROD среде</v>
      </c>
      <c r="C172" s="237" t="s">
        <v>300</v>
      </c>
      <c r="D172" s="237" t="s">
        <v>301</v>
      </c>
      <c r="E172" s="238" t="s">
        <v>13</v>
      </c>
      <c r="F172" s="239">
        <v>0</v>
      </c>
      <c r="G172" s="240">
        <f>(COUNTIF(E172:E172,$E$406))/COUNTA(E172:E172)</f>
        <v>1</v>
      </c>
      <c r="H172" s="305">
        <f>SUM(G173:G185)/4</f>
        <v>0</v>
      </c>
      <c r="I172" s="238">
        <v>0</v>
      </c>
      <c r="J172" s="241"/>
      <c r="K172" s="241" t="s">
        <v>2887</v>
      </c>
      <c r="L172" s="241" t="s">
        <v>1379</v>
      </c>
      <c r="M172" s="241" t="s">
        <v>3206</v>
      </c>
      <c r="N172" s="241" t="s">
        <v>2347</v>
      </c>
      <c r="O172" s="241" t="s">
        <v>1900</v>
      </c>
      <c r="P172" s="237"/>
    </row>
    <row r="173" spans="2:16" ht="58" hidden="1" outlineLevel="2" x14ac:dyDescent="0.35">
      <c r="B173" s="303"/>
      <c r="C173" s="237" t="s">
        <v>302</v>
      </c>
      <c r="D173" s="237" t="s">
        <v>303</v>
      </c>
      <c r="E173" s="238" t="s">
        <v>20</v>
      </c>
      <c r="F173" s="314">
        <v>1</v>
      </c>
      <c r="G173" s="308">
        <f>(COUNTIF(E173:E174,$F$409)+(COUNTIF(E173:E174,$F$408)*0.5))/(COUNTA(E173:E174)-COUNTIF(E173:E174,$F$410))</f>
        <v>0</v>
      </c>
      <c r="H173" s="306"/>
      <c r="I173" s="238">
        <v>3</v>
      </c>
      <c r="J173" s="241"/>
      <c r="K173" s="241" t="s">
        <v>2887</v>
      </c>
      <c r="L173" s="241" t="s">
        <v>1379</v>
      </c>
      <c r="M173" s="241" t="s">
        <v>3206</v>
      </c>
      <c r="N173" s="241" t="s">
        <v>2347</v>
      </c>
      <c r="O173" s="241"/>
      <c r="P173" s="237"/>
    </row>
    <row r="174" spans="2:16" ht="58" hidden="1" outlineLevel="2" x14ac:dyDescent="0.35">
      <c r="B174" s="303"/>
      <c r="C174" s="237" t="s">
        <v>304</v>
      </c>
      <c r="D174" s="237" t="s">
        <v>305</v>
      </c>
      <c r="E174" s="238" t="s">
        <v>20</v>
      </c>
      <c r="F174" s="315"/>
      <c r="G174" s="310"/>
      <c r="H174" s="306"/>
      <c r="I174" s="238">
        <v>3</v>
      </c>
      <c r="J174" s="241"/>
      <c r="K174" s="241"/>
      <c r="L174" s="241"/>
      <c r="M174" s="241" t="s">
        <v>3206</v>
      </c>
      <c r="N174" s="241" t="s">
        <v>2347</v>
      </c>
      <c r="O174" s="241"/>
      <c r="P174" s="237"/>
    </row>
    <row r="175" spans="2:16" ht="29" hidden="1" outlineLevel="2" x14ac:dyDescent="0.35">
      <c r="B175" s="303"/>
      <c r="C175" s="237" t="s">
        <v>306</v>
      </c>
      <c r="D175" s="237" t="s">
        <v>307</v>
      </c>
      <c r="E175" s="238" t="s">
        <v>20</v>
      </c>
      <c r="F175" s="314">
        <v>2</v>
      </c>
      <c r="G175" s="308">
        <f>(COUNTIF(E175:E178,$F$409)+(COUNTIF(E175:E178,$F$408)*0.5))/(COUNTA(E175:E178)-COUNTIF(E175:E178,$F$410))</f>
        <v>0</v>
      </c>
      <c r="H175" s="306"/>
      <c r="I175" s="238">
        <v>4</v>
      </c>
      <c r="J175" s="241"/>
      <c r="K175" s="241"/>
      <c r="L175" s="241" t="s">
        <v>1381</v>
      </c>
      <c r="M175" s="241"/>
      <c r="N175" s="241"/>
      <c r="O175" s="241" t="s">
        <v>1901</v>
      </c>
      <c r="P175" s="237"/>
    </row>
    <row r="176" spans="2:16" ht="58" hidden="1" outlineLevel="2" x14ac:dyDescent="0.35">
      <c r="B176" s="303"/>
      <c r="C176" s="237" t="s">
        <v>308</v>
      </c>
      <c r="D176" s="237" t="s">
        <v>309</v>
      </c>
      <c r="E176" s="238" t="s">
        <v>20</v>
      </c>
      <c r="F176" s="316"/>
      <c r="G176" s="309"/>
      <c r="H176" s="306"/>
      <c r="I176" s="238">
        <v>4</v>
      </c>
      <c r="J176" s="241" t="s">
        <v>312</v>
      </c>
      <c r="K176" s="241" t="s">
        <v>2888</v>
      </c>
      <c r="L176" s="241"/>
      <c r="M176" s="241" t="s">
        <v>3206</v>
      </c>
      <c r="N176" s="241" t="s">
        <v>2347</v>
      </c>
      <c r="O176" s="241"/>
      <c r="P176" s="237"/>
    </row>
    <row r="177" spans="2:16" ht="86.9" hidden="1" customHeight="1" outlineLevel="2" x14ac:dyDescent="0.35">
      <c r="B177" s="303"/>
      <c r="C177" s="237" t="s">
        <v>310</v>
      </c>
      <c r="D177" s="237" t="s">
        <v>311</v>
      </c>
      <c r="E177" s="238" t="s">
        <v>20</v>
      </c>
      <c r="F177" s="316"/>
      <c r="G177" s="309"/>
      <c r="H177" s="306"/>
      <c r="I177" s="238">
        <v>4</v>
      </c>
      <c r="J177" s="241" t="s">
        <v>312</v>
      </c>
      <c r="K177" s="241"/>
      <c r="L177" s="241"/>
      <c r="M177" s="241" t="s">
        <v>3206</v>
      </c>
      <c r="N177" s="241" t="s">
        <v>2347</v>
      </c>
      <c r="O177" s="241"/>
      <c r="P177" s="237"/>
    </row>
    <row r="178" spans="2:16" ht="29" hidden="1" outlineLevel="2" x14ac:dyDescent="0.35">
      <c r="B178" s="303"/>
      <c r="C178" s="237" t="s">
        <v>313</v>
      </c>
      <c r="D178" s="237" t="s">
        <v>314</v>
      </c>
      <c r="E178" s="238" t="s">
        <v>20</v>
      </c>
      <c r="F178" s="315"/>
      <c r="G178" s="310"/>
      <c r="H178" s="306"/>
      <c r="I178" s="238">
        <v>4</v>
      </c>
      <c r="J178" s="241"/>
      <c r="K178" s="241"/>
      <c r="L178" s="241" t="s">
        <v>1380</v>
      </c>
      <c r="M178" s="241"/>
      <c r="N178" s="241"/>
      <c r="O178" s="241" t="s">
        <v>1902</v>
      </c>
      <c r="P178" s="237"/>
    </row>
    <row r="179" spans="2:16" ht="58" hidden="1" outlineLevel="2" x14ac:dyDescent="0.35">
      <c r="B179" s="303"/>
      <c r="C179" s="237" t="s">
        <v>315</v>
      </c>
      <c r="D179" s="237" t="s">
        <v>316</v>
      </c>
      <c r="E179" s="238" t="s">
        <v>20</v>
      </c>
      <c r="F179" s="314">
        <v>3</v>
      </c>
      <c r="G179" s="308">
        <f>(COUNTIF(E179:E182,$F$409)+(COUNTIF(E179:E182,$F$408)*0.5))/(COUNTA(E179:E182)-COUNTIF(E179:E182,$F$410))</f>
        <v>0</v>
      </c>
      <c r="H179" s="306"/>
      <c r="I179" s="238">
        <v>5</v>
      </c>
      <c r="J179" s="241"/>
      <c r="K179" s="241" t="s">
        <v>2889</v>
      </c>
      <c r="L179" s="241"/>
      <c r="M179" s="241" t="s">
        <v>3206</v>
      </c>
      <c r="N179" s="241"/>
      <c r="O179" s="241" t="s">
        <v>1903</v>
      </c>
      <c r="P179" s="237"/>
    </row>
    <row r="180" spans="2:16" ht="58" hidden="1" outlineLevel="2" x14ac:dyDescent="0.35">
      <c r="B180" s="303"/>
      <c r="C180" s="237" t="s">
        <v>317</v>
      </c>
      <c r="D180" s="237" t="s">
        <v>318</v>
      </c>
      <c r="E180" s="238" t="s">
        <v>20</v>
      </c>
      <c r="F180" s="316"/>
      <c r="G180" s="309"/>
      <c r="H180" s="306"/>
      <c r="I180" s="238">
        <v>5</v>
      </c>
      <c r="J180" s="241"/>
      <c r="K180" s="241" t="s">
        <v>2890</v>
      </c>
      <c r="L180" s="241" t="s">
        <v>1381</v>
      </c>
      <c r="M180" s="241" t="s">
        <v>3206</v>
      </c>
      <c r="N180" s="241"/>
      <c r="O180" s="241" t="s">
        <v>1904</v>
      </c>
      <c r="P180" s="237"/>
    </row>
    <row r="181" spans="2:16" ht="130.5" hidden="1" outlineLevel="2" x14ac:dyDescent="0.35">
      <c r="B181" s="303"/>
      <c r="C181" s="237" t="s">
        <v>319</v>
      </c>
      <c r="D181" s="237" t="s">
        <v>320</v>
      </c>
      <c r="E181" s="238" t="s">
        <v>20</v>
      </c>
      <c r="F181" s="316"/>
      <c r="G181" s="309"/>
      <c r="H181" s="306"/>
      <c r="I181" s="238">
        <v>5</v>
      </c>
      <c r="J181" s="241"/>
      <c r="K181" s="241" t="s">
        <v>2891</v>
      </c>
      <c r="L181" s="241" t="s">
        <v>1389</v>
      </c>
      <c r="M181" s="241" t="s">
        <v>3207</v>
      </c>
      <c r="N181" s="241"/>
      <c r="O181" s="241"/>
      <c r="P181" s="237"/>
    </row>
    <row r="182" spans="2:16" ht="87" hidden="1" outlineLevel="2" x14ac:dyDescent="0.35">
      <c r="B182" s="303"/>
      <c r="C182" s="237" t="s">
        <v>321</v>
      </c>
      <c r="D182" s="237" t="s">
        <v>322</v>
      </c>
      <c r="E182" s="238" t="s">
        <v>20</v>
      </c>
      <c r="F182" s="315"/>
      <c r="G182" s="310"/>
      <c r="H182" s="306"/>
      <c r="I182" s="238">
        <v>5</v>
      </c>
      <c r="J182" s="241" t="s">
        <v>323</v>
      </c>
      <c r="K182" s="241"/>
      <c r="L182" s="241"/>
      <c r="M182" s="241" t="s">
        <v>3208</v>
      </c>
      <c r="N182" s="241" t="s">
        <v>2348</v>
      </c>
      <c r="O182" s="241" t="s">
        <v>1905</v>
      </c>
      <c r="P182" s="237"/>
    </row>
    <row r="183" spans="2:16" ht="58" hidden="1" outlineLevel="2" x14ac:dyDescent="0.35">
      <c r="B183" s="303"/>
      <c r="C183" s="237" t="s">
        <v>324</v>
      </c>
      <c r="D183" s="237" t="s">
        <v>325</v>
      </c>
      <c r="E183" s="238" t="s">
        <v>20</v>
      </c>
      <c r="F183" s="314">
        <v>4</v>
      </c>
      <c r="G183" s="308">
        <f>(COUNTIF(E183:E185,$F$409)+(COUNTIF(E183:E185,$F$408)*0.5))/(COUNTA(E183:E185)-COUNTIF(E183:E185,$F$410))</f>
        <v>0</v>
      </c>
      <c r="H183" s="306"/>
      <c r="I183" s="238">
        <v>6</v>
      </c>
      <c r="J183" s="241"/>
      <c r="K183" s="241" t="s">
        <v>2892</v>
      </c>
      <c r="L183" s="241"/>
      <c r="M183" s="241" t="s">
        <v>3206</v>
      </c>
      <c r="N183" s="241"/>
      <c r="O183" s="241"/>
      <c r="P183" s="237"/>
    </row>
    <row r="184" spans="2:16" ht="29" hidden="1" outlineLevel="2" x14ac:dyDescent="0.35">
      <c r="B184" s="303"/>
      <c r="C184" s="237" t="s">
        <v>326</v>
      </c>
      <c r="D184" s="237" t="s">
        <v>327</v>
      </c>
      <c r="E184" s="238" t="s">
        <v>20</v>
      </c>
      <c r="F184" s="316"/>
      <c r="G184" s="309"/>
      <c r="H184" s="306"/>
      <c r="I184" s="238">
        <v>6</v>
      </c>
      <c r="J184" s="241"/>
      <c r="K184" s="241" t="s">
        <v>2893</v>
      </c>
      <c r="L184" s="241" t="s">
        <v>1379</v>
      </c>
      <c r="M184" s="241"/>
      <c r="N184" s="241"/>
      <c r="O184" s="241"/>
      <c r="P184" s="237"/>
    </row>
    <row r="185" spans="2:16" ht="58" hidden="1" outlineLevel="2" x14ac:dyDescent="0.35">
      <c r="B185" s="304"/>
      <c r="C185" s="237" t="s">
        <v>328</v>
      </c>
      <c r="D185" s="237" t="s">
        <v>329</v>
      </c>
      <c r="E185" s="238" t="s">
        <v>20</v>
      </c>
      <c r="F185" s="315"/>
      <c r="G185" s="310"/>
      <c r="H185" s="307"/>
      <c r="I185" s="238">
        <v>6</v>
      </c>
      <c r="J185" s="241"/>
      <c r="K185" s="241" t="s">
        <v>2894</v>
      </c>
      <c r="L185" s="241" t="s">
        <v>1387</v>
      </c>
      <c r="M185" s="241" t="s">
        <v>3206</v>
      </c>
      <c r="N185" s="241"/>
      <c r="O185" s="241"/>
      <c r="P185" s="237"/>
    </row>
    <row r="186" spans="2:16" ht="47.15" hidden="1" customHeight="1" outlineLevel="1" x14ac:dyDescent="0.35">
      <c r="B186" s="302" t="str">
        <f>'Результаты аудита'!F18</f>
        <v>Тестирование на проникновение перед внедрением приложений в продуктив</v>
      </c>
      <c r="C186" s="237" t="s">
        <v>330</v>
      </c>
      <c r="D186" s="237" t="s">
        <v>331</v>
      </c>
      <c r="E186" s="238" t="s">
        <v>13</v>
      </c>
      <c r="F186" s="239">
        <v>0</v>
      </c>
      <c r="G186" s="240">
        <f>(COUNTIF(E186:E186,$E$406))/COUNTA(E186:E186)</f>
        <v>1</v>
      </c>
      <c r="H186" s="305">
        <f>SUM(G187:G191)/2</f>
        <v>0</v>
      </c>
      <c r="I186" s="238">
        <v>0</v>
      </c>
      <c r="J186" s="241"/>
      <c r="K186" s="241"/>
      <c r="L186" s="241" t="s">
        <v>1386</v>
      </c>
      <c r="M186" s="241" t="s">
        <v>3200</v>
      </c>
      <c r="N186" s="241" t="s">
        <v>2924</v>
      </c>
      <c r="O186" s="241" t="s">
        <v>1906</v>
      </c>
      <c r="P186" s="237"/>
    </row>
    <row r="187" spans="2:16" ht="43.5" hidden="1" outlineLevel="2" x14ac:dyDescent="0.35">
      <c r="B187" s="303"/>
      <c r="C187" s="237" t="s">
        <v>332</v>
      </c>
      <c r="D187" s="237" t="s">
        <v>333</v>
      </c>
      <c r="E187" s="238" t="s">
        <v>20</v>
      </c>
      <c r="F187" s="314">
        <v>1</v>
      </c>
      <c r="G187" s="308">
        <f>(COUNTIF(E187:E189,$F$409)+(COUNTIF(E187:E189,$F$408)*0.5))/(COUNTA(E187:E189)-COUNTIF(E187:E189,$F$410))</f>
        <v>0</v>
      </c>
      <c r="H187" s="306"/>
      <c r="I187" s="238">
        <v>1</v>
      </c>
      <c r="J187" s="241"/>
      <c r="K187" s="241"/>
      <c r="L187" s="241" t="s">
        <v>1386</v>
      </c>
      <c r="M187" s="241" t="s">
        <v>3200</v>
      </c>
      <c r="N187" s="241" t="s">
        <v>2924</v>
      </c>
      <c r="O187" s="241" t="s">
        <v>1906</v>
      </c>
      <c r="P187" s="237"/>
    </row>
    <row r="188" spans="2:16" ht="43.5" hidden="1" outlineLevel="2" x14ac:dyDescent="0.35">
      <c r="B188" s="303"/>
      <c r="C188" s="237" t="s">
        <v>335</v>
      </c>
      <c r="D188" s="237" t="s">
        <v>1443</v>
      </c>
      <c r="E188" s="238" t="s">
        <v>20</v>
      </c>
      <c r="F188" s="316"/>
      <c r="G188" s="309"/>
      <c r="H188" s="306"/>
      <c r="I188" s="238">
        <v>1</v>
      </c>
      <c r="J188" s="241"/>
      <c r="K188" s="241"/>
      <c r="L188" s="241" t="s">
        <v>1839</v>
      </c>
      <c r="M188" s="241" t="s">
        <v>3200</v>
      </c>
      <c r="N188" s="241" t="s">
        <v>2924</v>
      </c>
      <c r="O188" s="241"/>
      <c r="P188" s="237"/>
    </row>
    <row r="189" spans="2:16" ht="43.5" hidden="1" outlineLevel="2" x14ac:dyDescent="0.35">
      <c r="B189" s="303"/>
      <c r="C189" s="237" t="s">
        <v>336</v>
      </c>
      <c r="D189" s="237" t="s">
        <v>1444</v>
      </c>
      <c r="E189" s="238" t="s">
        <v>20</v>
      </c>
      <c r="F189" s="315"/>
      <c r="G189" s="310"/>
      <c r="H189" s="306"/>
      <c r="I189" s="238">
        <v>1</v>
      </c>
      <c r="J189" s="241" t="s">
        <v>725</v>
      </c>
      <c r="K189" s="241"/>
      <c r="L189" s="241" t="s">
        <v>1839</v>
      </c>
      <c r="M189" s="241" t="s">
        <v>3200</v>
      </c>
      <c r="N189" s="241" t="s">
        <v>2924</v>
      </c>
      <c r="O189" s="241"/>
      <c r="P189" s="237"/>
    </row>
    <row r="190" spans="2:16" ht="145" hidden="1" outlineLevel="2" x14ac:dyDescent="0.35">
      <c r="B190" s="303"/>
      <c r="C190" s="237" t="s">
        <v>337</v>
      </c>
      <c r="D190" s="237" t="s">
        <v>338</v>
      </c>
      <c r="E190" s="238" t="s">
        <v>20</v>
      </c>
      <c r="F190" s="239">
        <v>2</v>
      </c>
      <c r="G190" s="240">
        <f>(COUNTIF(E190,$F$409)+(COUNTIF(E190,$F$408)*0.5))/COUNTA(E190)</f>
        <v>0</v>
      </c>
      <c r="H190" s="306"/>
      <c r="I190" s="238">
        <v>2</v>
      </c>
      <c r="J190" s="241"/>
      <c r="K190" s="241"/>
      <c r="L190" s="241"/>
      <c r="M190" s="241" t="s">
        <v>3209</v>
      </c>
      <c r="N190" s="241" t="s">
        <v>2367</v>
      </c>
      <c r="O190" s="241" t="s">
        <v>1906</v>
      </c>
      <c r="P190" s="237"/>
    </row>
    <row r="191" spans="2:16" ht="43.5" hidden="1" outlineLevel="2" x14ac:dyDescent="0.35">
      <c r="B191" s="304"/>
      <c r="C191" s="237" t="s">
        <v>339</v>
      </c>
      <c r="D191" s="237" t="s">
        <v>1390</v>
      </c>
      <c r="E191" s="238" t="s">
        <v>20</v>
      </c>
      <c r="F191" s="239">
        <v>4</v>
      </c>
      <c r="G191" s="240">
        <f>(COUNTIF(E191,$F$409)+(COUNTIF(E191,$F$408)*0.5))/COUNTA(E191)</f>
        <v>0</v>
      </c>
      <c r="H191" s="307"/>
      <c r="I191" s="238">
        <v>6</v>
      </c>
      <c r="J191" s="241"/>
      <c r="K191" s="241"/>
      <c r="L191" s="241"/>
      <c r="M191" s="241"/>
      <c r="N191" s="241"/>
      <c r="O191" s="241"/>
      <c r="P191" s="237"/>
    </row>
    <row r="192" spans="2:16" ht="43.5" hidden="1" outlineLevel="1" x14ac:dyDescent="0.35">
      <c r="B192" s="302" t="str">
        <f>'Результаты аудита'!F19</f>
        <v>Функциональное ИБ-тестирование</v>
      </c>
      <c r="C192" s="237" t="s">
        <v>340</v>
      </c>
      <c r="D192" s="237" t="s">
        <v>341</v>
      </c>
      <c r="E192" s="238" t="s">
        <v>13</v>
      </c>
      <c r="F192" s="239">
        <v>0</v>
      </c>
      <c r="G192" s="240">
        <f>(COUNTIF(E192:E192,$E$406))/COUNTA(E192:E192)</f>
        <v>1</v>
      </c>
      <c r="H192" s="305">
        <f>SUM(G193:G196)/3</f>
        <v>0</v>
      </c>
      <c r="I192" s="238">
        <v>0</v>
      </c>
      <c r="J192" s="241"/>
      <c r="K192" s="241" t="s">
        <v>2895</v>
      </c>
      <c r="L192" s="241" t="s">
        <v>1379</v>
      </c>
      <c r="M192" s="241" t="s">
        <v>3210</v>
      </c>
      <c r="N192" s="241" t="s">
        <v>2366</v>
      </c>
      <c r="O192" s="241" t="s">
        <v>1907</v>
      </c>
      <c r="P192" s="237"/>
    </row>
    <row r="193" spans="2:16" ht="29" hidden="1" outlineLevel="2" x14ac:dyDescent="0.35">
      <c r="B193" s="303"/>
      <c r="C193" s="237" t="s">
        <v>342</v>
      </c>
      <c r="D193" s="237" t="s">
        <v>343</v>
      </c>
      <c r="E193" s="238" t="s">
        <v>20</v>
      </c>
      <c r="F193" s="239">
        <v>1</v>
      </c>
      <c r="G193" s="240">
        <f>(COUNTIF(E193,$F$409)+(COUNTIF(E193,$F$408)*0.5))/COUNTA(E193)</f>
        <v>0</v>
      </c>
      <c r="H193" s="306"/>
      <c r="I193" s="238">
        <v>1</v>
      </c>
      <c r="J193" s="241"/>
      <c r="K193" s="241"/>
      <c r="L193" s="241" t="s">
        <v>1388</v>
      </c>
      <c r="M193" s="241"/>
      <c r="N193" s="241"/>
      <c r="O193" s="241"/>
      <c r="P193" s="237"/>
    </row>
    <row r="194" spans="2:16" ht="145" hidden="1" outlineLevel="2" x14ac:dyDescent="0.35">
      <c r="B194" s="303"/>
      <c r="C194" s="237" t="s">
        <v>345</v>
      </c>
      <c r="D194" s="237" t="s">
        <v>346</v>
      </c>
      <c r="E194" s="238" t="s">
        <v>20</v>
      </c>
      <c r="F194" s="314">
        <v>2</v>
      </c>
      <c r="G194" s="308">
        <f>(COUNTIF(E194:E195,$F$409)+(COUNTIF(E194:E195,$F$408)*0.5))/(COUNTA(E194:E195)-COUNTIF(E194:E195,$F$410))</f>
        <v>0</v>
      </c>
      <c r="H194" s="306"/>
      <c r="I194" s="238">
        <v>2</v>
      </c>
      <c r="J194" s="241" t="s">
        <v>722</v>
      </c>
      <c r="K194" s="241"/>
      <c r="L194" s="241" t="s">
        <v>731</v>
      </c>
      <c r="M194" s="241" t="s">
        <v>3211</v>
      </c>
      <c r="N194" s="241" t="s">
        <v>2365</v>
      </c>
      <c r="O194" s="241" t="s">
        <v>1907</v>
      </c>
      <c r="P194" s="237"/>
    </row>
    <row r="195" spans="2:16" ht="72.5" hidden="1" outlineLevel="2" x14ac:dyDescent="0.35">
      <c r="B195" s="303"/>
      <c r="C195" s="237" t="s">
        <v>347</v>
      </c>
      <c r="D195" s="237" t="s">
        <v>348</v>
      </c>
      <c r="E195" s="238" t="s">
        <v>20</v>
      </c>
      <c r="F195" s="315"/>
      <c r="G195" s="310"/>
      <c r="H195" s="306"/>
      <c r="I195" s="238">
        <v>2</v>
      </c>
      <c r="J195" s="241" t="s">
        <v>723</v>
      </c>
      <c r="K195" s="241"/>
      <c r="L195" s="241" t="s">
        <v>1388</v>
      </c>
      <c r="M195" s="241" t="s">
        <v>3212</v>
      </c>
      <c r="N195" s="241"/>
      <c r="O195" s="241" t="s">
        <v>1908</v>
      </c>
      <c r="P195" s="248"/>
    </row>
    <row r="196" spans="2:16" ht="72.5" hidden="1" outlineLevel="2" x14ac:dyDescent="0.35">
      <c r="B196" s="304"/>
      <c r="C196" s="237" t="s">
        <v>349</v>
      </c>
      <c r="D196" s="237" t="s">
        <v>1445</v>
      </c>
      <c r="E196" s="238" t="s">
        <v>20</v>
      </c>
      <c r="F196" s="239">
        <v>3</v>
      </c>
      <c r="G196" s="240">
        <f>(COUNTIF(E196,$F$409)+(COUNTIF(E196,$F$408)*0.5))/COUNTA(E196)</f>
        <v>0</v>
      </c>
      <c r="H196" s="307"/>
      <c r="I196" s="238">
        <v>6</v>
      </c>
      <c r="J196" s="241" t="s">
        <v>723</v>
      </c>
      <c r="K196" s="241"/>
      <c r="L196" s="241" t="s">
        <v>1837</v>
      </c>
      <c r="M196" s="241" t="s">
        <v>3212</v>
      </c>
      <c r="N196" s="241"/>
      <c r="O196" s="241" t="s">
        <v>1908</v>
      </c>
      <c r="P196" s="248"/>
    </row>
    <row r="197" spans="2:16" ht="29.25" hidden="1" customHeight="1" outlineLevel="1" x14ac:dyDescent="0.35">
      <c r="B197" s="302" t="str">
        <f>'Результаты аудита'!F21</f>
        <v>Анализ инфраструктуры PREPROD среды на уязвимости</v>
      </c>
      <c r="C197" s="237" t="s">
        <v>350</v>
      </c>
      <c r="D197" s="237" t="s">
        <v>351</v>
      </c>
      <c r="E197" s="238" t="s">
        <v>13</v>
      </c>
      <c r="F197" s="239">
        <v>0</v>
      </c>
      <c r="G197" s="240">
        <f>(COUNTIF(E197:E197,$E$406))/COUNTA(E197:E197)</f>
        <v>1</v>
      </c>
      <c r="H197" s="305">
        <f>SUM(G207:G208)/2</f>
        <v>0</v>
      </c>
      <c r="I197" s="252">
        <v>0</v>
      </c>
      <c r="J197" s="241"/>
      <c r="K197" s="241" t="s">
        <v>2896</v>
      </c>
      <c r="L197" s="241"/>
      <c r="M197" s="241" t="s">
        <v>3213</v>
      </c>
      <c r="N197" s="241"/>
      <c r="O197" s="241" t="s">
        <v>1909</v>
      </c>
      <c r="P197" s="237"/>
    </row>
    <row r="198" spans="2:16" ht="43.5" hidden="1" outlineLevel="2" x14ac:dyDescent="0.35">
      <c r="B198" s="303"/>
      <c r="C198" s="237" t="s">
        <v>352</v>
      </c>
      <c r="D198" s="237" t="s">
        <v>353</v>
      </c>
      <c r="E198" s="238" t="s">
        <v>20</v>
      </c>
      <c r="F198" s="314">
        <v>1</v>
      </c>
      <c r="G198" s="308">
        <f>(COUNTIF(E198:E199,$F$409)+(COUNTIF(E198:E199,$F$408)*0.5))/(COUNTA(E198:E199)-COUNTIF(E198:E199,$F$410))</f>
        <v>0</v>
      </c>
      <c r="H198" s="306"/>
      <c r="I198" s="252">
        <v>2</v>
      </c>
      <c r="J198" s="241"/>
      <c r="K198" s="241"/>
      <c r="L198" s="241"/>
      <c r="M198" s="241" t="s">
        <v>3194</v>
      </c>
      <c r="N198" s="241"/>
      <c r="O198" s="241"/>
      <c r="P198" s="237"/>
    </row>
    <row r="199" spans="2:16" ht="29" hidden="1" outlineLevel="2" x14ac:dyDescent="0.35">
      <c r="B199" s="303"/>
      <c r="C199" s="237" t="s">
        <v>354</v>
      </c>
      <c r="D199" s="237" t="s">
        <v>1391</v>
      </c>
      <c r="E199" s="238" t="s">
        <v>20</v>
      </c>
      <c r="F199" s="315"/>
      <c r="G199" s="310"/>
      <c r="H199" s="306"/>
      <c r="I199" s="252">
        <v>2</v>
      </c>
      <c r="J199" s="241"/>
      <c r="K199" s="241" t="s">
        <v>169</v>
      </c>
      <c r="L199" s="241" t="s">
        <v>1840</v>
      </c>
      <c r="M199" s="241" t="s">
        <v>3213</v>
      </c>
      <c r="N199" s="241"/>
      <c r="O199" s="241" t="s">
        <v>1871</v>
      </c>
      <c r="P199" s="237"/>
    </row>
    <row r="200" spans="2:16" ht="43.5" hidden="1" outlineLevel="2" x14ac:dyDescent="0.35">
      <c r="B200" s="303"/>
      <c r="C200" s="237" t="s">
        <v>355</v>
      </c>
      <c r="D200" s="237" t="s">
        <v>356</v>
      </c>
      <c r="E200" s="238" t="s">
        <v>20</v>
      </c>
      <c r="F200" s="314">
        <v>2</v>
      </c>
      <c r="G200" s="308">
        <f>(COUNTIF(E200:E202,$F$409)+(COUNTIF(E200:E202,$F$408)*0.5))/(COUNTA(E200:E202)-COUNTIF(E200:E202,$F$410))</f>
        <v>0</v>
      </c>
      <c r="H200" s="306"/>
      <c r="I200" s="252">
        <v>4</v>
      </c>
      <c r="J200" s="241"/>
      <c r="K200" s="241"/>
      <c r="L200" s="241"/>
      <c r="M200" s="241" t="s">
        <v>3213</v>
      </c>
      <c r="N200" s="241"/>
      <c r="O200" s="241" t="s">
        <v>1909</v>
      </c>
      <c r="P200" s="237"/>
    </row>
    <row r="201" spans="2:16" ht="29" hidden="1" outlineLevel="2" x14ac:dyDescent="0.35">
      <c r="B201" s="303"/>
      <c r="C201" s="237" t="s">
        <v>357</v>
      </c>
      <c r="D201" s="237" t="s">
        <v>358</v>
      </c>
      <c r="E201" s="238" t="s">
        <v>20</v>
      </c>
      <c r="F201" s="316"/>
      <c r="G201" s="309"/>
      <c r="H201" s="306"/>
      <c r="I201" s="252">
        <v>4</v>
      </c>
      <c r="J201" s="241" t="s">
        <v>3740</v>
      </c>
      <c r="K201" s="241"/>
      <c r="L201" s="241"/>
      <c r="M201" s="241" t="s">
        <v>3189</v>
      </c>
      <c r="N201" s="241"/>
      <c r="O201" s="241"/>
      <c r="P201" s="237"/>
    </row>
    <row r="202" spans="2:16" ht="43.5" hidden="1" outlineLevel="2" x14ac:dyDescent="0.35">
      <c r="B202" s="303"/>
      <c r="C202" s="237" t="s">
        <v>359</v>
      </c>
      <c r="D202" s="237" t="s">
        <v>360</v>
      </c>
      <c r="E202" s="238" t="s">
        <v>20</v>
      </c>
      <c r="F202" s="315"/>
      <c r="G202" s="310"/>
      <c r="H202" s="306"/>
      <c r="I202" s="252">
        <v>4</v>
      </c>
      <c r="J202" s="241"/>
      <c r="K202" s="241"/>
      <c r="L202" s="241" t="s">
        <v>1841</v>
      </c>
      <c r="M202" s="241" t="s">
        <v>3213</v>
      </c>
      <c r="N202" s="241"/>
      <c r="O202" s="241" t="s">
        <v>1871</v>
      </c>
      <c r="P202" s="237"/>
    </row>
    <row r="203" spans="2:16" ht="29" hidden="1" outlineLevel="2" x14ac:dyDescent="0.35">
      <c r="B203" s="303"/>
      <c r="C203" s="237" t="s">
        <v>361</v>
      </c>
      <c r="D203" s="237" t="s">
        <v>362</v>
      </c>
      <c r="E203" s="238" t="s">
        <v>20</v>
      </c>
      <c r="F203" s="314">
        <v>3</v>
      </c>
      <c r="G203" s="308">
        <f>(COUNTIF(E203:E206,$F$409)+(COUNTIF(E203:E206,$F$408)*0.5))/(COUNTA(E203:E206)-COUNTIF(E203:E206,$F$410))</f>
        <v>0</v>
      </c>
      <c r="H203" s="306"/>
      <c r="I203" s="252">
        <v>5</v>
      </c>
      <c r="J203" s="241"/>
      <c r="K203" s="241"/>
      <c r="L203" s="241"/>
      <c r="M203" s="241" t="s">
        <v>3213</v>
      </c>
      <c r="N203" s="241"/>
      <c r="O203" s="241" t="s">
        <v>1909</v>
      </c>
      <c r="P203" s="237"/>
    </row>
    <row r="204" spans="2:16" ht="72" hidden="1" customHeight="1" outlineLevel="2" x14ac:dyDescent="0.35">
      <c r="B204" s="303"/>
      <c r="C204" s="237" t="s">
        <v>363</v>
      </c>
      <c r="D204" s="237" t="s">
        <v>364</v>
      </c>
      <c r="E204" s="238" t="s">
        <v>20</v>
      </c>
      <c r="F204" s="316"/>
      <c r="G204" s="309"/>
      <c r="H204" s="306"/>
      <c r="I204" s="252">
        <v>5</v>
      </c>
      <c r="J204" s="241"/>
      <c r="K204" s="241"/>
      <c r="L204" s="241"/>
      <c r="M204" s="241" t="s">
        <v>3213</v>
      </c>
      <c r="N204" s="241"/>
      <c r="O204" s="241" t="s">
        <v>1871</v>
      </c>
      <c r="P204" s="237"/>
    </row>
    <row r="205" spans="2:16" ht="29" hidden="1" outlineLevel="2" x14ac:dyDescent="0.35">
      <c r="B205" s="303"/>
      <c r="C205" s="237" t="s">
        <v>365</v>
      </c>
      <c r="D205" s="237" t="s">
        <v>366</v>
      </c>
      <c r="E205" s="238" t="s">
        <v>20</v>
      </c>
      <c r="F205" s="316"/>
      <c r="G205" s="309"/>
      <c r="H205" s="306"/>
      <c r="I205" s="252">
        <v>5</v>
      </c>
      <c r="J205" s="241"/>
      <c r="K205" s="241"/>
      <c r="L205" s="241"/>
      <c r="M205" s="241" t="s">
        <v>3213</v>
      </c>
      <c r="N205" s="241"/>
      <c r="O205" s="241"/>
      <c r="P205" s="237"/>
    </row>
    <row r="206" spans="2:16" ht="29.15" hidden="1" customHeight="1" outlineLevel="2" x14ac:dyDescent="0.35">
      <c r="B206" s="303"/>
      <c r="C206" s="237" t="s">
        <v>367</v>
      </c>
      <c r="D206" s="237" t="s">
        <v>368</v>
      </c>
      <c r="E206" s="238" t="s">
        <v>20</v>
      </c>
      <c r="F206" s="315"/>
      <c r="G206" s="310"/>
      <c r="H206" s="306"/>
      <c r="I206" s="252">
        <v>5</v>
      </c>
      <c r="J206" s="241"/>
      <c r="K206" s="241"/>
      <c r="L206" s="241"/>
      <c r="M206" s="241" t="s">
        <v>3213</v>
      </c>
      <c r="N206" s="241"/>
      <c r="O206" s="241"/>
      <c r="P206" s="237"/>
    </row>
    <row r="207" spans="2:16" ht="43.5" hidden="1" outlineLevel="2" x14ac:dyDescent="0.35">
      <c r="B207" s="303"/>
      <c r="C207" s="237" t="s">
        <v>369</v>
      </c>
      <c r="D207" s="237" t="s">
        <v>370</v>
      </c>
      <c r="E207" s="238" t="s">
        <v>20</v>
      </c>
      <c r="F207" s="314">
        <v>4</v>
      </c>
      <c r="G207" s="308">
        <f>(COUNTIF(E207:E208,$F$409)+(COUNTIF(E207:E208,$F$408)*0.5))/(COUNTA(E207:E208)-COUNTIF(E207:E208,$F$410))</f>
        <v>0</v>
      </c>
      <c r="H207" s="306"/>
      <c r="I207" s="252">
        <v>7</v>
      </c>
      <c r="J207" s="241"/>
      <c r="K207" s="241"/>
      <c r="L207" s="241"/>
      <c r="M207" s="241" t="s">
        <v>3213</v>
      </c>
      <c r="N207" s="241"/>
      <c r="O207" s="241"/>
      <c r="P207" s="237"/>
    </row>
    <row r="208" spans="2:16" ht="29" hidden="1" outlineLevel="2" x14ac:dyDescent="0.35">
      <c r="B208" s="304"/>
      <c r="C208" s="237" t="s">
        <v>371</v>
      </c>
      <c r="D208" s="237" t="s">
        <v>1371</v>
      </c>
      <c r="E208" s="238" t="s">
        <v>20</v>
      </c>
      <c r="F208" s="315"/>
      <c r="G208" s="310"/>
      <c r="H208" s="307"/>
      <c r="I208" s="252">
        <v>7</v>
      </c>
      <c r="J208" s="241"/>
      <c r="K208" s="241"/>
      <c r="L208" s="241" t="s">
        <v>1842</v>
      </c>
      <c r="M208" s="241" t="s">
        <v>3194</v>
      </c>
      <c r="N208" s="241"/>
      <c r="O208" s="241"/>
      <c r="P208" s="237"/>
    </row>
    <row r="209" spans="2:16" ht="29.25" hidden="1" customHeight="1" outlineLevel="1" x14ac:dyDescent="0.35">
      <c r="B209" s="302" t="str">
        <f>'Результаты аудита'!F20</f>
        <v>Контроль безопасности манифестов (k8s, terraform и т.д.)</v>
      </c>
      <c r="C209" s="237" t="s">
        <v>372</v>
      </c>
      <c r="D209" s="237" t="s">
        <v>373</v>
      </c>
      <c r="E209" s="238" t="s">
        <v>13</v>
      </c>
      <c r="F209" s="239">
        <v>0</v>
      </c>
      <c r="G209" s="240">
        <f>(COUNTIF(E209:E209,$E$406))/COUNTA(E209:E209)</f>
        <v>1</v>
      </c>
      <c r="H209" s="305">
        <f>SUM(G210:G211)/2</f>
        <v>0</v>
      </c>
      <c r="I209" s="238">
        <v>0</v>
      </c>
      <c r="J209" s="241"/>
      <c r="K209" s="241"/>
      <c r="L209" s="241" t="s">
        <v>1843</v>
      </c>
      <c r="M209" s="241"/>
      <c r="N209" s="241"/>
      <c r="O209" s="241" t="s">
        <v>1910</v>
      </c>
      <c r="P209" s="237"/>
    </row>
    <row r="210" spans="2:16" ht="29" hidden="1" outlineLevel="2" x14ac:dyDescent="0.35">
      <c r="B210" s="303"/>
      <c r="C210" s="237" t="s">
        <v>374</v>
      </c>
      <c r="D210" s="237" t="s">
        <v>375</v>
      </c>
      <c r="E210" s="238" t="s">
        <v>20</v>
      </c>
      <c r="F210" s="239">
        <v>1</v>
      </c>
      <c r="G210" s="240">
        <f>(COUNTIF(E210,$F$409)+(COUNTIF(E210,$F$408)*0.5))/COUNTA(E210)</f>
        <v>0</v>
      </c>
      <c r="H210" s="306"/>
      <c r="I210" s="238">
        <v>2</v>
      </c>
      <c r="J210" s="241"/>
      <c r="K210" s="241"/>
      <c r="L210" s="241"/>
      <c r="M210" s="241"/>
      <c r="N210" s="241"/>
      <c r="O210" s="241" t="s">
        <v>1910</v>
      </c>
      <c r="P210" s="237"/>
    </row>
    <row r="211" spans="2:16" ht="29" hidden="1" outlineLevel="2" x14ac:dyDescent="0.35">
      <c r="B211" s="304"/>
      <c r="C211" s="237" t="s">
        <v>376</v>
      </c>
      <c r="D211" s="237" t="s">
        <v>377</v>
      </c>
      <c r="E211" s="238" t="s">
        <v>20</v>
      </c>
      <c r="F211" s="239">
        <v>2</v>
      </c>
      <c r="G211" s="240">
        <f>(COUNTIF(E211,$F$409)+(COUNTIF(E211,$F$408)*0.5))/COUNTA(E211)</f>
        <v>0</v>
      </c>
      <c r="H211" s="307"/>
      <c r="I211" s="238">
        <v>3</v>
      </c>
      <c r="J211" s="241" t="s">
        <v>378</v>
      </c>
      <c r="K211" s="241"/>
      <c r="L211" s="241"/>
      <c r="M211" s="241"/>
      <c r="N211" s="241"/>
      <c r="O211" s="241" t="s">
        <v>1910</v>
      </c>
      <c r="P211" s="237"/>
    </row>
    <row r="212" spans="2:16" ht="4.5" hidden="1" customHeight="1" outlineLevel="1" x14ac:dyDescent="0.35">
      <c r="B212" s="243"/>
      <c r="C212" s="237"/>
      <c r="D212" s="237"/>
      <c r="E212" s="238"/>
      <c r="F212" s="239"/>
      <c r="G212" s="240"/>
      <c r="H212" s="244"/>
      <c r="I212" s="238"/>
      <c r="J212" s="241"/>
      <c r="K212" s="241"/>
      <c r="L212" s="241"/>
      <c r="M212" s="241"/>
      <c r="N212" s="241"/>
      <c r="O212" s="245"/>
      <c r="P212" s="237"/>
    </row>
    <row r="213" spans="2:16" ht="24" customHeight="1" collapsed="1" x14ac:dyDescent="0.35">
      <c r="B213" s="311" t="s">
        <v>379</v>
      </c>
      <c r="C213" s="312"/>
      <c r="D213" s="313"/>
      <c r="E213" s="311"/>
      <c r="F213" s="313"/>
      <c r="G213" s="311"/>
      <c r="H213" s="312"/>
      <c r="I213" s="313"/>
      <c r="J213" s="311"/>
      <c r="K213" s="313"/>
      <c r="L213" s="311"/>
      <c r="M213" s="312"/>
      <c r="N213" s="313"/>
      <c r="O213" s="253"/>
      <c r="P213" s="235"/>
    </row>
    <row r="214" spans="2:16" hidden="1" outlineLevel="1" x14ac:dyDescent="0.35">
      <c r="B214" s="302" t="str">
        <f>'Результаты аудита'!F22</f>
        <v>Управление секретами</v>
      </c>
      <c r="C214" s="237" t="s">
        <v>380</v>
      </c>
      <c r="D214" s="237" t="s">
        <v>381</v>
      </c>
      <c r="E214" s="238" t="s">
        <v>13</v>
      </c>
      <c r="F214" s="239">
        <v>0</v>
      </c>
      <c r="G214" s="240">
        <f>(COUNTIF(E214:E214,$E$406))/COUNTA(E214:E214)</f>
        <v>1</v>
      </c>
      <c r="H214" s="305">
        <f>SUM(G215:G224)/4</f>
        <v>0</v>
      </c>
      <c r="I214" s="238">
        <v>0</v>
      </c>
      <c r="J214" s="241"/>
      <c r="K214" s="241"/>
      <c r="L214" s="241"/>
      <c r="M214" s="241"/>
      <c r="N214" s="241" t="s">
        <v>2357</v>
      </c>
      <c r="O214" s="241" t="s">
        <v>1881</v>
      </c>
      <c r="P214" s="237"/>
    </row>
    <row r="215" spans="2:16" ht="29" hidden="1" outlineLevel="2" x14ac:dyDescent="0.35">
      <c r="B215" s="303"/>
      <c r="C215" s="237" t="s">
        <v>383</v>
      </c>
      <c r="D215" s="237" t="s">
        <v>384</v>
      </c>
      <c r="E215" s="238" t="s">
        <v>20</v>
      </c>
      <c r="F215" s="314">
        <v>1</v>
      </c>
      <c r="G215" s="308">
        <f>(COUNTIF(E215:E216,$F$409)+(COUNTIF(E215:E216,$F$408)*0.5))/(COUNTA(E215:E216)-COUNTIF(E215:E216,$F$410))</f>
        <v>0</v>
      </c>
      <c r="H215" s="306"/>
      <c r="I215" s="238">
        <v>1</v>
      </c>
      <c r="J215" s="241"/>
      <c r="K215" s="241" t="s">
        <v>2871</v>
      </c>
      <c r="L215" s="241"/>
      <c r="M215" s="241"/>
      <c r="N215" s="241"/>
      <c r="O215" s="241"/>
      <c r="P215" s="237"/>
    </row>
    <row r="216" spans="2:16" ht="29" hidden="1" outlineLevel="2" x14ac:dyDescent="0.35">
      <c r="B216" s="303"/>
      <c r="C216" s="237" t="s">
        <v>385</v>
      </c>
      <c r="D216" s="237" t="s">
        <v>386</v>
      </c>
      <c r="E216" s="238" t="s">
        <v>20</v>
      </c>
      <c r="F216" s="315"/>
      <c r="G216" s="310"/>
      <c r="H216" s="306"/>
      <c r="I216" s="238">
        <v>1</v>
      </c>
      <c r="J216" s="241" t="s">
        <v>1349</v>
      </c>
      <c r="K216" s="241"/>
      <c r="L216" s="241"/>
      <c r="M216" s="241"/>
      <c r="N216" s="241"/>
      <c r="O216" s="241" t="s">
        <v>1870</v>
      </c>
      <c r="P216" s="237"/>
    </row>
    <row r="217" spans="2:16" hidden="1" outlineLevel="2" x14ac:dyDescent="0.35">
      <c r="B217" s="303"/>
      <c r="C217" s="237" t="s">
        <v>387</v>
      </c>
      <c r="D217" s="237" t="s">
        <v>388</v>
      </c>
      <c r="E217" s="238" t="s">
        <v>20</v>
      </c>
      <c r="F217" s="314">
        <v>2</v>
      </c>
      <c r="G217" s="308">
        <f>(COUNTIF(E217:E218,$F$409)+(COUNTIF(E217:E218,$F$408)*0.5))/(COUNTA(E217:E218)-COUNTIF(E217:E218,$F$410))</f>
        <v>0</v>
      </c>
      <c r="H217" s="306"/>
      <c r="I217" s="238">
        <v>2</v>
      </c>
      <c r="J217" s="241"/>
      <c r="K217" s="241" t="s">
        <v>2871</v>
      </c>
      <c r="L217" s="241"/>
      <c r="M217" s="241"/>
      <c r="N217" s="241" t="s">
        <v>2358</v>
      </c>
      <c r="O217" s="241" t="s">
        <v>1881</v>
      </c>
      <c r="P217" s="237"/>
    </row>
    <row r="218" spans="2:16" ht="58" hidden="1" outlineLevel="2" x14ac:dyDescent="0.35">
      <c r="B218" s="303"/>
      <c r="C218" s="237" t="s">
        <v>389</v>
      </c>
      <c r="D218" s="237" t="s">
        <v>390</v>
      </c>
      <c r="E218" s="238" t="s">
        <v>20</v>
      </c>
      <c r="F218" s="315"/>
      <c r="G218" s="310"/>
      <c r="H218" s="306"/>
      <c r="I218" s="238">
        <v>2</v>
      </c>
      <c r="J218" s="241"/>
      <c r="K218" s="241"/>
      <c r="L218" s="241"/>
      <c r="M218" s="241"/>
      <c r="N218" s="241"/>
      <c r="O218" s="241" t="s">
        <v>1870</v>
      </c>
      <c r="P218" s="237"/>
    </row>
    <row r="219" spans="2:16" ht="29" hidden="1" outlineLevel="2" x14ac:dyDescent="0.35">
      <c r="B219" s="303"/>
      <c r="C219" s="237" t="s">
        <v>391</v>
      </c>
      <c r="D219" s="237" t="s">
        <v>392</v>
      </c>
      <c r="E219" s="238" t="s">
        <v>20</v>
      </c>
      <c r="F219" s="314">
        <v>3</v>
      </c>
      <c r="G219" s="308">
        <f>(COUNTIF(E219:E221,$F$409)+(COUNTIF(E219:E221,$F$408)*0.5))/(COUNTA(E219:E221)-COUNTIF(E219:E221,$F$410))</f>
        <v>0</v>
      </c>
      <c r="H219" s="306"/>
      <c r="I219" s="238">
        <v>3</v>
      </c>
      <c r="J219" s="241"/>
      <c r="K219" s="241"/>
      <c r="L219" s="241"/>
      <c r="M219" s="241"/>
      <c r="N219" s="241" t="s">
        <v>2358</v>
      </c>
      <c r="O219" s="241" t="s">
        <v>1881</v>
      </c>
      <c r="P219" s="237"/>
    </row>
    <row r="220" spans="2:16" ht="29" hidden="1" outlineLevel="2" x14ac:dyDescent="0.35">
      <c r="B220" s="303"/>
      <c r="C220" s="237" t="s">
        <v>393</v>
      </c>
      <c r="D220" s="237" t="s">
        <v>2326</v>
      </c>
      <c r="E220" s="238" t="s">
        <v>20</v>
      </c>
      <c r="F220" s="316"/>
      <c r="G220" s="309"/>
      <c r="H220" s="306"/>
      <c r="I220" s="238">
        <v>3</v>
      </c>
      <c r="J220" s="241"/>
      <c r="K220" s="241"/>
      <c r="L220" s="241"/>
      <c r="M220" s="241" t="s">
        <v>3189</v>
      </c>
      <c r="N220" s="241"/>
      <c r="O220" s="241"/>
      <c r="P220" s="237"/>
    </row>
    <row r="221" spans="2:16" ht="29" hidden="1" outlineLevel="2" x14ac:dyDescent="0.35">
      <c r="B221" s="303"/>
      <c r="C221" s="237" t="s">
        <v>394</v>
      </c>
      <c r="D221" s="237" t="s">
        <v>395</v>
      </c>
      <c r="E221" s="238" t="s">
        <v>20</v>
      </c>
      <c r="F221" s="315"/>
      <c r="G221" s="310"/>
      <c r="H221" s="306"/>
      <c r="I221" s="238">
        <v>3</v>
      </c>
      <c r="J221" s="241"/>
      <c r="K221" s="241"/>
      <c r="L221" s="241"/>
      <c r="M221" s="241" t="s">
        <v>3189</v>
      </c>
      <c r="N221" s="241" t="s">
        <v>2359</v>
      </c>
      <c r="O221" s="241"/>
      <c r="P221" s="237"/>
    </row>
    <row r="222" spans="2:16" hidden="1" outlineLevel="2" x14ac:dyDescent="0.35">
      <c r="B222" s="303"/>
      <c r="C222" s="237" t="s">
        <v>396</v>
      </c>
      <c r="D222" s="237" t="s">
        <v>397</v>
      </c>
      <c r="E222" s="238" t="s">
        <v>20</v>
      </c>
      <c r="F222" s="314">
        <v>4</v>
      </c>
      <c r="G222" s="308">
        <f>(COUNTIF(E222:E224,$F$409)+(COUNTIF(E222:E224,$F$408)*0.5))/(COUNTA(E222:E224)-COUNTIF(E222:E224,$F$410))</f>
        <v>0</v>
      </c>
      <c r="H222" s="306"/>
      <c r="I222" s="238">
        <v>5</v>
      </c>
      <c r="J222" s="241"/>
      <c r="K222" s="241"/>
      <c r="L222" s="241"/>
      <c r="M222" s="241"/>
      <c r="N222" s="241"/>
      <c r="O222" s="241" t="s">
        <v>1881</v>
      </c>
      <c r="P222" s="237"/>
    </row>
    <row r="223" spans="2:16" hidden="1" outlineLevel="2" x14ac:dyDescent="0.35">
      <c r="B223" s="303"/>
      <c r="C223" s="237" t="s">
        <v>398</v>
      </c>
      <c r="D223" s="237" t="s">
        <v>399</v>
      </c>
      <c r="E223" s="238" t="s">
        <v>20</v>
      </c>
      <c r="F223" s="316"/>
      <c r="G223" s="309"/>
      <c r="H223" s="306"/>
      <c r="I223" s="238">
        <v>5</v>
      </c>
      <c r="J223" s="241"/>
      <c r="K223" s="241"/>
      <c r="L223" s="241"/>
      <c r="M223" s="241"/>
      <c r="N223" s="241"/>
      <c r="O223" s="241"/>
      <c r="P223" s="237"/>
    </row>
    <row r="224" spans="2:16" ht="29" hidden="1" outlineLevel="2" x14ac:dyDescent="0.35">
      <c r="B224" s="304"/>
      <c r="C224" s="237" t="s">
        <v>2178</v>
      </c>
      <c r="D224" s="237" t="s">
        <v>2325</v>
      </c>
      <c r="E224" s="238" t="s">
        <v>20</v>
      </c>
      <c r="F224" s="315"/>
      <c r="G224" s="310"/>
      <c r="H224" s="307"/>
      <c r="I224" s="238">
        <v>5</v>
      </c>
      <c r="J224" s="241"/>
      <c r="K224" s="241"/>
      <c r="L224" s="241"/>
      <c r="M224" s="241"/>
      <c r="N224" s="241"/>
      <c r="O224" s="241"/>
      <c r="P224" s="237"/>
    </row>
    <row r="225" spans="2:16" ht="43.5" hidden="1" outlineLevel="1" x14ac:dyDescent="0.35">
      <c r="B225" s="302" t="str">
        <f>'Результаты аудита'!F24</f>
        <v>Тестирование на проникновение продуктивной среды</v>
      </c>
      <c r="C225" s="237" t="s">
        <v>400</v>
      </c>
      <c r="D225" s="237" t="s">
        <v>401</v>
      </c>
      <c r="E225" s="238" t="s">
        <v>13</v>
      </c>
      <c r="F225" s="239">
        <v>0</v>
      </c>
      <c r="G225" s="240">
        <f>(COUNTIF(E225:E225,$E$406))/COUNTA(E225:E225)</f>
        <v>1</v>
      </c>
      <c r="H225" s="305">
        <f>SUM(G226:G232)/4</f>
        <v>0</v>
      </c>
      <c r="I225" s="252">
        <v>0</v>
      </c>
      <c r="J225" s="241"/>
      <c r="K225" s="241"/>
      <c r="L225" s="241"/>
      <c r="M225" s="241" t="s">
        <v>3214</v>
      </c>
      <c r="N225" s="241" t="s">
        <v>2925</v>
      </c>
      <c r="O225" s="241" t="s">
        <v>1906</v>
      </c>
      <c r="P225" s="237"/>
    </row>
    <row r="226" spans="2:16" ht="43.5" hidden="1" outlineLevel="2" x14ac:dyDescent="0.35">
      <c r="B226" s="303"/>
      <c r="C226" s="237" t="s">
        <v>402</v>
      </c>
      <c r="D226" s="237" t="s">
        <v>1446</v>
      </c>
      <c r="E226" s="238" t="s">
        <v>20</v>
      </c>
      <c r="F226" s="314">
        <v>1</v>
      </c>
      <c r="G226" s="308">
        <f>(COUNTIF(E226:E228,$F$409)+(COUNTIF(E226:E228,$F$408)*0.5))/(COUNTA(E226:E228)-COUNTIF(E226:E228,$F$410))</f>
        <v>0</v>
      </c>
      <c r="H226" s="306"/>
      <c r="I226" s="252">
        <v>2</v>
      </c>
      <c r="J226" s="241"/>
      <c r="K226" s="241"/>
      <c r="L226" s="241"/>
      <c r="M226" s="241" t="s">
        <v>3214</v>
      </c>
      <c r="N226" s="241"/>
      <c r="O226" s="241"/>
      <c r="P226" s="237"/>
    </row>
    <row r="227" spans="2:16" ht="43.5" hidden="1" outlineLevel="2" x14ac:dyDescent="0.35">
      <c r="B227" s="303"/>
      <c r="C227" s="237" t="s">
        <v>403</v>
      </c>
      <c r="D227" s="237" t="s">
        <v>404</v>
      </c>
      <c r="E227" s="238" t="s">
        <v>20</v>
      </c>
      <c r="F227" s="316"/>
      <c r="G227" s="309"/>
      <c r="H227" s="306"/>
      <c r="I227" s="252">
        <v>2</v>
      </c>
      <c r="J227" s="241" t="s">
        <v>334</v>
      </c>
      <c r="K227" s="241"/>
      <c r="L227" s="241"/>
      <c r="M227" s="241" t="s">
        <v>3214</v>
      </c>
      <c r="N227" s="241" t="s">
        <v>2925</v>
      </c>
      <c r="O227" s="241" t="s">
        <v>1906</v>
      </c>
      <c r="P227" s="237"/>
    </row>
    <row r="228" spans="2:16" ht="43.5" hidden="1" outlineLevel="2" x14ac:dyDescent="0.35">
      <c r="B228" s="303"/>
      <c r="C228" s="237" t="s">
        <v>405</v>
      </c>
      <c r="D228" s="237" t="s">
        <v>1447</v>
      </c>
      <c r="E228" s="238" t="s">
        <v>20</v>
      </c>
      <c r="F228" s="315"/>
      <c r="G228" s="310"/>
      <c r="H228" s="306"/>
      <c r="I228" s="252">
        <v>2</v>
      </c>
      <c r="J228" s="241" t="s">
        <v>725</v>
      </c>
      <c r="K228" s="241"/>
      <c r="L228" s="241"/>
      <c r="M228" s="241" t="s">
        <v>3214</v>
      </c>
      <c r="N228" s="241" t="s">
        <v>2925</v>
      </c>
      <c r="O228" s="241"/>
      <c r="P228" s="237"/>
    </row>
    <row r="229" spans="2:16" ht="58" hidden="1" outlineLevel="2" x14ac:dyDescent="0.35">
      <c r="B229" s="303"/>
      <c r="C229" s="237" t="s">
        <v>406</v>
      </c>
      <c r="D229" s="237" t="s">
        <v>407</v>
      </c>
      <c r="E229" s="238" t="s">
        <v>20</v>
      </c>
      <c r="F229" s="239">
        <v>2</v>
      </c>
      <c r="G229" s="240">
        <f>(COUNTIF(E229,$F$409)+(COUNTIF(E229,$F$408)*0.5))/COUNTA(E229)</f>
        <v>0</v>
      </c>
      <c r="H229" s="306"/>
      <c r="I229" s="252">
        <v>3</v>
      </c>
      <c r="J229" s="241"/>
      <c r="K229" s="241"/>
      <c r="L229" s="241"/>
      <c r="M229" s="241" t="s">
        <v>3215</v>
      </c>
      <c r="N229" s="241" t="s">
        <v>2368</v>
      </c>
      <c r="O229" s="241"/>
      <c r="P229" s="237"/>
    </row>
    <row r="230" spans="2:16" ht="29" hidden="1" outlineLevel="2" x14ac:dyDescent="0.35">
      <c r="B230" s="303"/>
      <c r="C230" s="219" t="s">
        <v>408</v>
      </c>
      <c r="D230" s="219" t="s">
        <v>409</v>
      </c>
      <c r="E230" s="238" t="s">
        <v>20</v>
      </c>
      <c r="F230" s="239">
        <v>3</v>
      </c>
      <c r="G230" s="240">
        <f>(COUNTIF(E230,$F$409)+(COUNTIF(E230,$F$408)*0.5))/COUNTA(E230)</f>
        <v>0</v>
      </c>
      <c r="H230" s="306"/>
      <c r="I230" s="252">
        <v>4</v>
      </c>
      <c r="J230" s="241" t="s">
        <v>1353</v>
      </c>
      <c r="K230" s="241"/>
      <c r="L230" s="241"/>
      <c r="M230" s="241"/>
      <c r="N230" s="241" t="s">
        <v>2369</v>
      </c>
      <c r="O230" s="241" t="s">
        <v>1911</v>
      </c>
      <c r="P230" s="237"/>
    </row>
    <row r="231" spans="2:16" ht="29" hidden="1" outlineLevel="2" x14ac:dyDescent="0.35">
      <c r="B231" s="303"/>
      <c r="C231" s="237" t="s">
        <v>410</v>
      </c>
      <c r="D231" s="237" t="s">
        <v>411</v>
      </c>
      <c r="E231" s="238" t="s">
        <v>20</v>
      </c>
      <c r="F231" s="314">
        <v>4</v>
      </c>
      <c r="G231" s="308">
        <f>(COUNTIF(E231:E232,$F$409)+(COUNTIF(E231:E232,$F$408)*0.5))/(COUNTA(E231:E232)-COUNTIF(E231:E232,$F$410))</f>
        <v>0</v>
      </c>
      <c r="H231" s="306"/>
      <c r="I231" s="252">
        <v>7</v>
      </c>
      <c r="J231" s="241"/>
      <c r="K231" s="241"/>
      <c r="L231" s="241"/>
      <c r="M231" s="241"/>
      <c r="N231" s="241"/>
      <c r="O231" s="241"/>
      <c r="P231" s="237"/>
    </row>
    <row r="232" spans="2:16" ht="29" hidden="1" outlineLevel="2" x14ac:dyDescent="0.35">
      <c r="B232" s="304"/>
      <c r="C232" s="237" t="s">
        <v>412</v>
      </c>
      <c r="D232" s="219" t="s">
        <v>1392</v>
      </c>
      <c r="E232" s="238" t="s">
        <v>20</v>
      </c>
      <c r="F232" s="315"/>
      <c r="G232" s="310"/>
      <c r="H232" s="307"/>
      <c r="I232" s="252">
        <v>7</v>
      </c>
      <c r="J232" s="241" t="s">
        <v>1354</v>
      </c>
      <c r="K232" s="241"/>
      <c r="L232" s="241" t="s">
        <v>1844</v>
      </c>
      <c r="M232" s="241"/>
      <c r="N232" s="241"/>
      <c r="O232" s="241"/>
      <c r="P232" s="237"/>
    </row>
    <row r="233" spans="2:16" ht="59.75" hidden="1" customHeight="1" outlineLevel="1" x14ac:dyDescent="0.35">
      <c r="B233" s="302" t="str">
        <f>'Результаты аудита'!F23</f>
        <v>Динамический анализ приложений (DAST) в продуктивной среде</v>
      </c>
      <c r="C233" s="237" t="s">
        <v>413</v>
      </c>
      <c r="D233" s="237" t="s">
        <v>301</v>
      </c>
      <c r="E233" s="238" t="s">
        <v>13</v>
      </c>
      <c r="F233" s="239">
        <v>0</v>
      </c>
      <c r="G233" s="240">
        <f>(COUNTIF(E233:E233,$E$406))/COUNTA(E233:E233)</f>
        <v>1</v>
      </c>
      <c r="H233" s="305">
        <f>SUM(G234:G247)/4</f>
        <v>0</v>
      </c>
      <c r="I233" s="252">
        <v>0</v>
      </c>
      <c r="J233" s="241"/>
      <c r="K233" s="241" t="s">
        <v>2887</v>
      </c>
      <c r="L233" s="241"/>
      <c r="M233" s="241" t="s">
        <v>3216</v>
      </c>
      <c r="N233" s="241" t="s">
        <v>2371</v>
      </c>
      <c r="O233" s="241" t="s">
        <v>1900</v>
      </c>
      <c r="P233" s="237"/>
    </row>
    <row r="234" spans="2:16" ht="101.5" hidden="1" outlineLevel="2" x14ac:dyDescent="0.35">
      <c r="B234" s="303"/>
      <c r="C234" s="237" t="s">
        <v>414</v>
      </c>
      <c r="D234" s="237" t="s">
        <v>303</v>
      </c>
      <c r="E234" s="238" t="s">
        <v>20</v>
      </c>
      <c r="F234" s="314">
        <v>1</v>
      </c>
      <c r="G234" s="308">
        <f>(COUNTIF(E234:E236,$F$409)+(COUNTIF(E234:E236,$F$408)*0.5))/(COUNTA(E234:E236)-COUNTIF(E234:E236,$F$410))</f>
        <v>0</v>
      </c>
      <c r="H234" s="306"/>
      <c r="I234" s="252">
        <v>4</v>
      </c>
      <c r="J234" s="241"/>
      <c r="K234" s="241" t="s">
        <v>2887</v>
      </c>
      <c r="L234" s="241"/>
      <c r="M234" s="241" t="s">
        <v>3216</v>
      </c>
      <c r="N234" s="241" t="s">
        <v>2371</v>
      </c>
      <c r="O234" s="241"/>
      <c r="P234" s="237"/>
    </row>
    <row r="235" spans="2:16" ht="101.5" hidden="1" outlineLevel="2" x14ac:dyDescent="0.35">
      <c r="B235" s="303"/>
      <c r="C235" s="237" t="s">
        <v>415</v>
      </c>
      <c r="D235" s="237" t="s">
        <v>416</v>
      </c>
      <c r="E235" s="238" t="s">
        <v>20</v>
      </c>
      <c r="F235" s="316"/>
      <c r="G235" s="309"/>
      <c r="H235" s="306"/>
      <c r="I235" s="252">
        <v>4</v>
      </c>
      <c r="J235" s="241"/>
      <c r="K235" s="241"/>
      <c r="L235" s="241"/>
      <c r="M235" s="241" t="s">
        <v>3216</v>
      </c>
      <c r="N235" s="241" t="s">
        <v>2371</v>
      </c>
      <c r="O235" s="241"/>
      <c r="P235" s="237"/>
    </row>
    <row r="236" spans="2:16" ht="101.5" hidden="1" outlineLevel="2" x14ac:dyDescent="0.35">
      <c r="B236" s="303"/>
      <c r="C236" s="237" t="s">
        <v>417</v>
      </c>
      <c r="D236" s="237" t="s">
        <v>305</v>
      </c>
      <c r="E236" s="238" t="s">
        <v>20</v>
      </c>
      <c r="F236" s="315"/>
      <c r="G236" s="310"/>
      <c r="H236" s="306"/>
      <c r="I236" s="252">
        <v>4</v>
      </c>
      <c r="J236" s="241"/>
      <c r="K236" s="241"/>
      <c r="L236" s="241"/>
      <c r="M236" s="241" t="s">
        <v>3216</v>
      </c>
      <c r="N236" s="241" t="s">
        <v>2371</v>
      </c>
      <c r="O236" s="241"/>
      <c r="P236" s="237"/>
    </row>
    <row r="237" spans="2:16" ht="101.5" hidden="1" outlineLevel="2" x14ac:dyDescent="0.35">
      <c r="B237" s="303"/>
      <c r="C237" s="237" t="s">
        <v>418</v>
      </c>
      <c r="D237" s="237" t="s">
        <v>419</v>
      </c>
      <c r="E237" s="238" t="s">
        <v>20</v>
      </c>
      <c r="F237" s="314">
        <v>2</v>
      </c>
      <c r="G237" s="308">
        <f>(COUNTIF(E237:E240,$F$409)+(COUNTIF(E237:E240,$F$408)*0.5))/(COUNTA(E237:E240)-COUNTIF(E237:E240,$F$410))</f>
        <v>0</v>
      </c>
      <c r="H237" s="306"/>
      <c r="I237" s="252">
        <v>5</v>
      </c>
      <c r="J237" s="241"/>
      <c r="K237" s="241"/>
      <c r="L237" s="241"/>
      <c r="M237" s="241" t="s">
        <v>3216</v>
      </c>
      <c r="N237" s="241" t="s">
        <v>2371</v>
      </c>
      <c r="O237" s="241"/>
      <c r="P237" s="237"/>
    </row>
    <row r="238" spans="2:16" ht="101.5" hidden="1" outlineLevel="2" x14ac:dyDescent="0.35">
      <c r="B238" s="303"/>
      <c r="C238" s="237" t="s">
        <v>420</v>
      </c>
      <c r="D238" s="237" t="s">
        <v>309</v>
      </c>
      <c r="E238" s="238" t="s">
        <v>20</v>
      </c>
      <c r="F238" s="316"/>
      <c r="G238" s="309"/>
      <c r="H238" s="306"/>
      <c r="I238" s="252">
        <v>5</v>
      </c>
      <c r="J238" s="241"/>
      <c r="K238" s="241" t="s">
        <v>2888</v>
      </c>
      <c r="L238" s="241"/>
      <c r="M238" s="241" t="s">
        <v>3216</v>
      </c>
      <c r="N238" s="241" t="s">
        <v>2371</v>
      </c>
      <c r="O238" s="241"/>
      <c r="P238" s="237"/>
    </row>
    <row r="239" spans="2:16" ht="101.5" hidden="1" outlineLevel="2" x14ac:dyDescent="0.35">
      <c r="B239" s="303"/>
      <c r="C239" s="237" t="s">
        <v>421</v>
      </c>
      <c r="D239" s="237" t="s">
        <v>311</v>
      </c>
      <c r="E239" s="238" t="s">
        <v>20</v>
      </c>
      <c r="F239" s="316"/>
      <c r="G239" s="309"/>
      <c r="H239" s="306"/>
      <c r="I239" s="252">
        <v>5</v>
      </c>
      <c r="J239" s="241"/>
      <c r="K239" s="241"/>
      <c r="L239" s="241"/>
      <c r="M239" s="241" t="s">
        <v>3216</v>
      </c>
      <c r="N239" s="241" t="s">
        <v>2371</v>
      </c>
      <c r="O239" s="241"/>
      <c r="P239" s="237"/>
    </row>
    <row r="240" spans="2:16" hidden="1" outlineLevel="2" x14ac:dyDescent="0.35">
      <c r="B240" s="303"/>
      <c r="C240" s="237" t="s">
        <v>422</v>
      </c>
      <c r="D240" s="237" t="s">
        <v>307</v>
      </c>
      <c r="E240" s="238" t="s">
        <v>20</v>
      </c>
      <c r="F240" s="315"/>
      <c r="G240" s="310"/>
      <c r="H240" s="306"/>
      <c r="I240" s="252">
        <v>5</v>
      </c>
      <c r="J240" s="241"/>
      <c r="K240" s="241"/>
      <c r="L240" s="241"/>
      <c r="M240" s="241"/>
      <c r="N240" s="241"/>
      <c r="O240" s="241" t="s">
        <v>1901</v>
      </c>
      <c r="P240" s="237"/>
    </row>
    <row r="241" spans="2:16" ht="101.5" hidden="1" outlineLevel="2" x14ac:dyDescent="0.35">
      <c r="B241" s="303"/>
      <c r="C241" s="237" t="s">
        <v>423</v>
      </c>
      <c r="D241" s="237" t="s">
        <v>316</v>
      </c>
      <c r="E241" s="238" t="s">
        <v>20</v>
      </c>
      <c r="F241" s="314">
        <v>3</v>
      </c>
      <c r="G241" s="308">
        <f>(COUNTIF(E241:E244,$F$409)+(COUNTIF(E241:E244,$F$408)*0.5))/(COUNTA(E241:E244)-COUNTIF(E241:E244,$F$410))</f>
        <v>0</v>
      </c>
      <c r="H241" s="306"/>
      <c r="I241" s="252">
        <v>6</v>
      </c>
      <c r="J241" s="241"/>
      <c r="K241" s="241" t="s">
        <v>2889</v>
      </c>
      <c r="L241" s="241"/>
      <c r="M241" s="241" t="s">
        <v>3216</v>
      </c>
      <c r="N241" s="241"/>
      <c r="O241" s="241"/>
      <c r="P241" s="237"/>
    </row>
    <row r="242" spans="2:16" ht="101.5" hidden="1" outlineLevel="2" x14ac:dyDescent="0.35">
      <c r="B242" s="303"/>
      <c r="C242" s="237" t="s">
        <v>424</v>
      </c>
      <c r="D242" s="237" t="s">
        <v>318</v>
      </c>
      <c r="E242" s="238" t="s">
        <v>20</v>
      </c>
      <c r="F242" s="316"/>
      <c r="G242" s="309"/>
      <c r="H242" s="306"/>
      <c r="I242" s="252">
        <v>6</v>
      </c>
      <c r="J242" s="241"/>
      <c r="K242" s="241" t="s">
        <v>2890</v>
      </c>
      <c r="L242" s="241"/>
      <c r="M242" s="241" t="s">
        <v>3216</v>
      </c>
      <c r="N242" s="241"/>
      <c r="O242" s="241" t="s">
        <v>1901</v>
      </c>
      <c r="P242" s="237"/>
    </row>
    <row r="243" spans="2:16" ht="101.5" hidden="1" outlineLevel="2" x14ac:dyDescent="0.35">
      <c r="B243" s="303"/>
      <c r="C243" s="237" t="s">
        <v>425</v>
      </c>
      <c r="D243" s="237" t="s">
        <v>320</v>
      </c>
      <c r="E243" s="238" t="s">
        <v>20</v>
      </c>
      <c r="F243" s="316"/>
      <c r="G243" s="309"/>
      <c r="H243" s="306"/>
      <c r="I243" s="252">
        <v>6</v>
      </c>
      <c r="J243" s="241"/>
      <c r="K243" s="241" t="s">
        <v>2891</v>
      </c>
      <c r="L243" s="241"/>
      <c r="M243" s="241" t="s">
        <v>3216</v>
      </c>
      <c r="N243" s="241"/>
      <c r="O243" s="241"/>
      <c r="P243" s="237"/>
    </row>
    <row r="244" spans="2:16" ht="101.5" hidden="1" outlineLevel="2" x14ac:dyDescent="0.35">
      <c r="B244" s="303"/>
      <c r="C244" s="237" t="s">
        <v>426</v>
      </c>
      <c r="D244" s="237" t="s">
        <v>322</v>
      </c>
      <c r="E244" s="238" t="s">
        <v>20</v>
      </c>
      <c r="F244" s="315"/>
      <c r="G244" s="310"/>
      <c r="H244" s="306"/>
      <c r="I244" s="252">
        <v>6</v>
      </c>
      <c r="J244" s="241" t="s">
        <v>323</v>
      </c>
      <c r="K244" s="241"/>
      <c r="L244" s="241"/>
      <c r="M244" s="241" t="s">
        <v>3216</v>
      </c>
      <c r="N244" s="241" t="s">
        <v>2926</v>
      </c>
      <c r="O244" s="241" t="s">
        <v>1905</v>
      </c>
      <c r="P244" s="237"/>
    </row>
    <row r="245" spans="2:16" ht="101.5" hidden="1" outlineLevel="2" x14ac:dyDescent="0.35">
      <c r="B245" s="303"/>
      <c r="C245" s="237" t="s">
        <v>427</v>
      </c>
      <c r="D245" s="237" t="s">
        <v>325</v>
      </c>
      <c r="E245" s="238" t="s">
        <v>20</v>
      </c>
      <c r="F245" s="314">
        <v>4</v>
      </c>
      <c r="G245" s="308">
        <f>(COUNTIF(E245:E247,$F$409)+(COUNTIF(E245:E247,$F$408)*0.5))/(COUNTA(E245:E247)-COUNTIF(E245:E247,$F$410))</f>
        <v>0</v>
      </c>
      <c r="H245" s="306"/>
      <c r="I245" s="252">
        <v>7</v>
      </c>
      <c r="J245" s="241"/>
      <c r="K245" s="241" t="s">
        <v>2892</v>
      </c>
      <c r="L245" s="241"/>
      <c r="M245" s="241" t="s">
        <v>3216</v>
      </c>
      <c r="N245" s="241"/>
      <c r="O245" s="241"/>
      <c r="P245" s="237"/>
    </row>
    <row r="246" spans="2:16" ht="29" hidden="1" outlineLevel="2" x14ac:dyDescent="0.35">
      <c r="B246" s="303"/>
      <c r="C246" s="237" t="s">
        <v>428</v>
      </c>
      <c r="D246" s="237" t="s">
        <v>327</v>
      </c>
      <c r="E246" s="238" t="s">
        <v>20</v>
      </c>
      <c r="F246" s="316"/>
      <c r="G246" s="309"/>
      <c r="H246" s="306"/>
      <c r="I246" s="252">
        <v>7</v>
      </c>
      <c r="J246" s="241"/>
      <c r="K246" s="241" t="s">
        <v>2893</v>
      </c>
      <c r="L246" s="241"/>
      <c r="M246" s="241"/>
      <c r="N246" s="241"/>
      <c r="O246" s="241"/>
      <c r="P246" s="237"/>
    </row>
    <row r="247" spans="2:16" ht="101.5" hidden="1" outlineLevel="2" x14ac:dyDescent="0.35">
      <c r="B247" s="304"/>
      <c r="C247" s="237" t="s">
        <v>429</v>
      </c>
      <c r="D247" s="237" t="s">
        <v>329</v>
      </c>
      <c r="E247" s="238" t="s">
        <v>20</v>
      </c>
      <c r="F247" s="315"/>
      <c r="G247" s="310"/>
      <c r="H247" s="307"/>
      <c r="I247" s="252">
        <v>7</v>
      </c>
      <c r="J247" s="241"/>
      <c r="K247" s="241" t="s">
        <v>2894</v>
      </c>
      <c r="L247" s="241"/>
      <c r="M247" s="241" t="s">
        <v>3216</v>
      </c>
      <c r="N247" s="241"/>
      <c r="O247" s="241"/>
      <c r="P247" s="237"/>
    </row>
    <row r="248" spans="2:16" ht="33" hidden="1" customHeight="1" outlineLevel="1" x14ac:dyDescent="0.35">
      <c r="B248" s="302" t="str">
        <f>'Результаты аудита'!F25</f>
        <v>Управление изменениями инфраструктуры и доступом к ней</v>
      </c>
      <c r="C248" s="237" t="s">
        <v>430</v>
      </c>
      <c r="D248" s="237" t="s">
        <v>431</v>
      </c>
      <c r="E248" s="238" t="s">
        <v>13</v>
      </c>
      <c r="F248" s="239">
        <v>0</v>
      </c>
      <c r="G248" s="240">
        <f>(COUNTIF(E248:E248,$E$406))/COUNTA(E248:E248)</f>
        <v>1</v>
      </c>
      <c r="H248" s="305">
        <f>SUM(G249:G257)/4</f>
        <v>0</v>
      </c>
      <c r="I248" s="238">
        <v>0</v>
      </c>
      <c r="J248" s="241"/>
      <c r="K248" s="241" t="s">
        <v>2897</v>
      </c>
      <c r="L248" s="241" t="s">
        <v>1842</v>
      </c>
      <c r="M248" s="241"/>
      <c r="N248" s="241"/>
      <c r="O248" s="241"/>
      <c r="P248" s="237"/>
    </row>
    <row r="249" spans="2:16" ht="29" hidden="1" outlineLevel="2" x14ac:dyDescent="0.35">
      <c r="B249" s="303"/>
      <c r="C249" s="237" t="s">
        <v>432</v>
      </c>
      <c r="D249" s="237" t="s">
        <v>433</v>
      </c>
      <c r="E249" s="238" t="s">
        <v>20</v>
      </c>
      <c r="F249" s="314">
        <v>1</v>
      </c>
      <c r="G249" s="308">
        <f>(COUNTIF(E249:E253,$F$409)+(COUNTIF(E249:E253,$F$408)*0.5))/(COUNTA(E249:E253)-COUNTIF(E249:E253,$F$410))</f>
        <v>0</v>
      </c>
      <c r="H249" s="306"/>
      <c r="I249" s="238">
        <v>1</v>
      </c>
      <c r="J249" s="241"/>
      <c r="K249" s="241"/>
      <c r="L249" s="241"/>
      <c r="M249" s="241"/>
      <c r="N249" s="241"/>
      <c r="O249" s="241"/>
      <c r="P249" s="237"/>
    </row>
    <row r="250" spans="2:16" ht="29" hidden="1" outlineLevel="2" x14ac:dyDescent="0.35">
      <c r="B250" s="303"/>
      <c r="C250" s="237" t="s">
        <v>434</v>
      </c>
      <c r="D250" s="237" t="s">
        <v>435</v>
      </c>
      <c r="E250" s="238" t="s">
        <v>20</v>
      </c>
      <c r="F250" s="316"/>
      <c r="G250" s="309"/>
      <c r="H250" s="306"/>
      <c r="I250" s="238">
        <v>1</v>
      </c>
      <c r="J250" s="241"/>
      <c r="K250" s="241" t="s">
        <v>2897</v>
      </c>
      <c r="L250" s="241"/>
      <c r="M250" s="241"/>
      <c r="N250" s="241"/>
      <c r="O250" s="241"/>
      <c r="P250" s="237"/>
    </row>
    <row r="251" spans="2:16" hidden="1" outlineLevel="2" x14ac:dyDescent="0.35">
      <c r="B251" s="303"/>
      <c r="C251" s="237" t="s">
        <v>436</v>
      </c>
      <c r="D251" s="237" t="s">
        <v>437</v>
      </c>
      <c r="E251" s="238" t="s">
        <v>20</v>
      </c>
      <c r="F251" s="316"/>
      <c r="G251" s="309"/>
      <c r="H251" s="306"/>
      <c r="I251" s="238">
        <v>1</v>
      </c>
      <c r="J251" s="241"/>
      <c r="K251" s="241"/>
      <c r="L251" s="241"/>
      <c r="M251" s="241"/>
      <c r="N251" s="241" t="s">
        <v>2336</v>
      </c>
      <c r="O251" s="241"/>
      <c r="P251" s="237"/>
    </row>
    <row r="252" spans="2:16" ht="29" hidden="1" outlineLevel="2" x14ac:dyDescent="0.35">
      <c r="B252" s="303"/>
      <c r="C252" s="237" t="s">
        <v>438</v>
      </c>
      <c r="D252" s="237" t="s">
        <v>439</v>
      </c>
      <c r="E252" s="238" t="s">
        <v>20</v>
      </c>
      <c r="F252" s="316"/>
      <c r="G252" s="309"/>
      <c r="H252" s="306"/>
      <c r="I252" s="238">
        <v>1</v>
      </c>
      <c r="J252" s="241"/>
      <c r="K252" s="241"/>
      <c r="L252" s="241"/>
      <c r="M252" s="241"/>
      <c r="N252" s="241"/>
      <c r="O252" s="241" t="s">
        <v>1879</v>
      </c>
      <c r="P252" s="237"/>
    </row>
    <row r="253" spans="2:16" hidden="1" outlineLevel="2" x14ac:dyDescent="0.35">
      <c r="B253" s="303"/>
      <c r="C253" s="237" t="s">
        <v>440</v>
      </c>
      <c r="D253" s="237" t="s">
        <v>441</v>
      </c>
      <c r="E253" s="238" t="s">
        <v>20</v>
      </c>
      <c r="F253" s="315"/>
      <c r="G253" s="310"/>
      <c r="H253" s="306"/>
      <c r="I253" s="238">
        <v>1</v>
      </c>
      <c r="J253" s="241"/>
      <c r="K253" s="241"/>
      <c r="L253" s="241"/>
      <c r="M253" s="241"/>
      <c r="N253" s="241"/>
      <c r="O253" s="241"/>
      <c r="P253" s="237"/>
    </row>
    <row r="254" spans="2:16" ht="29" hidden="1" outlineLevel="2" x14ac:dyDescent="0.35">
      <c r="B254" s="303"/>
      <c r="C254" s="237" t="s">
        <v>442</v>
      </c>
      <c r="D254" s="237" t="s">
        <v>443</v>
      </c>
      <c r="E254" s="238" t="s">
        <v>20</v>
      </c>
      <c r="F254" s="314">
        <v>2</v>
      </c>
      <c r="G254" s="308">
        <f>(COUNTIF(E254:E255,$F$409)+(COUNTIF(E254:E255,$F$408)*0.5))/(COUNTA(E254:E255)-COUNTIF(E254:E255,$F$410))</f>
        <v>0</v>
      </c>
      <c r="H254" s="306"/>
      <c r="I254" s="238">
        <v>3</v>
      </c>
      <c r="J254" s="241"/>
      <c r="K254" s="241"/>
      <c r="L254" s="241"/>
      <c r="M254" s="241"/>
      <c r="N254" s="241"/>
      <c r="O254" s="241" t="s">
        <v>1876</v>
      </c>
      <c r="P254" s="237"/>
    </row>
    <row r="255" spans="2:16" ht="43.5" hidden="1" outlineLevel="2" x14ac:dyDescent="0.35">
      <c r="B255" s="303"/>
      <c r="C255" s="237" t="s">
        <v>444</v>
      </c>
      <c r="D255" s="237" t="s">
        <v>445</v>
      </c>
      <c r="E255" s="238" t="s">
        <v>20</v>
      </c>
      <c r="F255" s="315"/>
      <c r="G255" s="310"/>
      <c r="H255" s="306"/>
      <c r="I255" s="238">
        <v>3</v>
      </c>
      <c r="J255" s="241"/>
      <c r="K255" s="241" t="s">
        <v>2870</v>
      </c>
      <c r="L255" s="241"/>
      <c r="M255" s="241"/>
      <c r="N255" s="241"/>
      <c r="O255" s="241"/>
      <c r="P255" s="237"/>
    </row>
    <row r="256" spans="2:16" hidden="1" outlineLevel="2" x14ac:dyDescent="0.35">
      <c r="B256" s="303"/>
      <c r="C256" s="237" t="s">
        <v>446</v>
      </c>
      <c r="D256" s="237" t="s">
        <v>447</v>
      </c>
      <c r="E256" s="238" t="s">
        <v>20</v>
      </c>
      <c r="F256" s="239">
        <v>3</v>
      </c>
      <c r="G256" s="240">
        <f>(COUNTIF(E256,$F$409)+(COUNTIF(E256,$F$408)*0.5))/COUNTA(E256)</f>
        <v>0</v>
      </c>
      <c r="H256" s="306"/>
      <c r="I256" s="238">
        <v>4</v>
      </c>
      <c r="J256" s="241"/>
      <c r="K256" s="241"/>
      <c r="L256" s="241"/>
      <c r="M256" s="241"/>
      <c r="N256" s="241"/>
      <c r="O256" s="241"/>
      <c r="P256" s="237"/>
    </row>
    <row r="257" spans="2:16" hidden="1" outlineLevel="2" x14ac:dyDescent="0.35">
      <c r="B257" s="304"/>
      <c r="C257" s="237" t="s">
        <v>448</v>
      </c>
      <c r="D257" s="237" t="s">
        <v>449</v>
      </c>
      <c r="E257" s="238" t="s">
        <v>20</v>
      </c>
      <c r="F257" s="239">
        <v>4</v>
      </c>
      <c r="G257" s="240">
        <f>(COUNTIF(E257,$F$409)+(COUNTIF(E257,$F$408)*0.5))/COUNTA(E257)</f>
        <v>0</v>
      </c>
      <c r="H257" s="307"/>
      <c r="I257" s="238">
        <v>7</v>
      </c>
      <c r="J257" s="241"/>
      <c r="K257" s="241"/>
      <c r="L257" s="241"/>
      <c r="M257" s="241"/>
      <c r="N257" s="241"/>
      <c r="O257" s="241"/>
      <c r="P257" s="237"/>
    </row>
    <row r="258" spans="2:16" ht="29" hidden="1" outlineLevel="1" x14ac:dyDescent="0.35">
      <c r="B258" s="302" t="str">
        <f>'Результаты аудита'!F26</f>
        <v>Контроль сетевого трафика (L4-L7)</v>
      </c>
      <c r="C258" s="237" t="s">
        <v>450</v>
      </c>
      <c r="D258" s="237" t="s">
        <v>451</v>
      </c>
      <c r="E258" s="238" t="s">
        <v>13</v>
      </c>
      <c r="F258" s="239">
        <v>0</v>
      </c>
      <c r="G258" s="240">
        <f>(COUNTIF(E258:E258,$E$406))/COUNTA(E258:E258)</f>
        <v>1</v>
      </c>
      <c r="H258" s="305">
        <f>SUM(G259:G263)/3</f>
        <v>0</v>
      </c>
      <c r="I258" s="238">
        <v>0</v>
      </c>
      <c r="J258" s="241"/>
      <c r="K258" s="241" t="s">
        <v>2898</v>
      </c>
      <c r="L258" s="241"/>
      <c r="M258" s="241"/>
      <c r="N258" s="241"/>
      <c r="O258" s="241" t="s">
        <v>1886</v>
      </c>
      <c r="P258" s="237"/>
    </row>
    <row r="259" spans="2:16" ht="29" hidden="1" outlineLevel="2" x14ac:dyDescent="0.35">
      <c r="B259" s="303"/>
      <c r="C259" s="237" t="s">
        <v>452</v>
      </c>
      <c r="D259" s="237" t="s">
        <v>453</v>
      </c>
      <c r="E259" s="238" t="s">
        <v>20</v>
      </c>
      <c r="F259" s="314">
        <v>1</v>
      </c>
      <c r="G259" s="308">
        <f>(COUNTIF(E259:E260,$F$409)+(COUNTIF(E259:E260,$F$408)*0.5))/(COUNTA(E259:E260)-COUNTIF(E259:E260,$F$410))</f>
        <v>0</v>
      </c>
      <c r="H259" s="306"/>
      <c r="I259" s="238">
        <v>1</v>
      </c>
      <c r="J259" s="241" t="s">
        <v>454</v>
      </c>
      <c r="K259" s="241"/>
      <c r="L259" s="241"/>
      <c r="M259" s="241"/>
      <c r="N259" s="241"/>
      <c r="O259" s="241" t="s">
        <v>1886</v>
      </c>
      <c r="P259" s="237"/>
    </row>
    <row r="260" spans="2:16" ht="29" hidden="1" outlineLevel="2" x14ac:dyDescent="0.35">
      <c r="B260" s="303"/>
      <c r="C260" s="237" t="s">
        <v>455</v>
      </c>
      <c r="D260" s="237" t="s">
        <v>456</v>
      </c>
      <c r="E260" s="238" t="s">
        <v>20</v>
      </c>
      <c r="F260" s="315"/>
      <c r="G260" s="310"/>
      <c r="H260" s="306"/>
      <c r="I260" s="238">
        <v>1</v>
      </c>
      <c r="J260" s="241"/>
      <c r="K260" s="241" t="s">
        <v>2898</v>
      </c>
      <c r="L260" s="241"/>
      <c r="M260" s="241" t="s">
        <v>3194</v>
      </c>
      <c r="N260" s="241"/>
      <c r="O260" s="241" t="s">
        <v>1883</v>
      </c>
      <c r="P260" s="237"/>
    </row>
    <row r="261" spans="2:16" ht="29" hidden="1" outlineLevel="2" x14ac:dyDescent="0.35">
      <c r="B261" s="303"/>
      <c r="C261" s="237" t="s">
        <v>457</v>
      </c>
      <c r="D261" s="237" t="s">
        <v>458</v>
      </c>
      <c r="E261" s="238" t="s">
        <v>20</v>
      </c>
      <c r="F261" s="314">
        <v>2</v>
      </c>
      <c r="G261" s="308">
        <f>(COUNTIF(E261:E262,$F$409)+(COUNTIF(E261:E262,$F$408)*0.5))/(COUNTA(E261:E262)-COUNTIF(E261:E262,$F$410))</f>
        <v>0</v>
      </c>
      <c r="H261" s="306"/>
      <c r="I261" s="238">
        <v>2</v>
      </c>
      <c r="J261" s="241"/>
      <c r="K261" s="241" t="s">
        <v>2898</v>
      </c>
      <c r="L261" s="241"/>
      <c r="M261" s="241"/>
      <c r="N261" s="241"/>
      <c r="O261" s="241" t="s">
        <v>1871</v>
      </c>
      <c r="P261" s="237"/>
    </row>
    <row r="262" spans="2:16" ht="29" hidden="1" outlineLevel="2" x14ac:dyDescent="0.35">
      <c r="B262" s="303"/>
      <c r="C262" s="237" t="s">
        <v>459</v>
      </c>
      <c r="D262" s="237" t="s">
        <v>460</v>
      </c>
      <c r="E262" s="238" t="s">
        <v>20</v>
      </c>
      <c r="F262" s="315"/>
      <c r="G262" s="310"/>
      <c r="H262" s="306"/>
      <c r="I262" s="238">
        <v>2</v>
      </c>
      <c r="J262" s="241" t="s">
        <v>99</v>
      </c>
      <c r="K262" s="241"/>
      <c r="L262" s="241"/>
      <c r="M262" s="241"/>
      <c r="N262" s="241"/>
      <c r="O262" s="241" t="s">
        <v>1912</v>
      </c>
      <c r="P262" s="237"/>
    </row>
    <row r="263" spans="2:16" ht="29" hidden="1" outlineLevel="2" x14ac:dyDescent="0.35">
      <c r="B263" s="304"/>
      <c r="C263" s="237" t="s">
        <v>461</v>
      </c>
      <c r="D263" s="237" t="s">
        <v>462</v>
      </c>
      <c r="E263" s="238" t="s">
        <v>20</v>
      </c>
      <c r="F263" s="239">
        <v>3</v>
      </c>
      <c r="G263" s="240">
        <f>(COUNTIF(E263:E263,$F$409)+(COUNTIF(E263:E263,$F$408)*0.5))/COUNTA(E263:E263)</f>
        <v>0</v>
      </c>
      <c r="H263" s="307"/>
      <c r="I263" s="238">
        <v>3</v>
      </c>
      <c r="J263" s="241"/>
      <c r="K263" s="241"/>
      <c r="L263" s="241"/>
      <c r="M263" s="241"/>
      <c r="N263" s="241"/>
      <c r="O263" s="241"/>
      <c r="P263" s="237"/>
    </row>
    <row r="264" spans="2:16" hidden="1" outlineLevel="1" x14ac:dyDescent="0.35">
      <c r="B264" s="302" t="str">
        <f>'Результаты аудита'!F27</f>
        <v>Контроль выполняемых и процессов и их прав доступа</v>
      </c>
      <c r="C264" s="237" t="s">
        <v>463</v>
      </c>
      <c r="D264" s="237" t="s">
        <v>464</v>
      </c>
      <c r="E264" s="238" t="s">
        <v>13</v>
      </c>
      <c r="F264" s="239">
        <v>0</v>
      </c>
      <c r="G264" s="240">
        <f>(COUNTIF(E264:E264,$E$406))/COUNTA(E264:E264)</f>
        <v>1</v>
      </c>
      <c r="H264" s="305">
        <f>SUM(G265:G267)/3</f>
        <v>0</v>
      </c>
      <c r="I264" s="238">
        <v>0</v>
      </c>
      <c r="J264" s="241"/>
      <c r="K264" s="241"/>
      <c r="L264" s="241"/>
      <c r="M264" s="241"/>
      <c r="N264" s="241"/>
      <c r="O264" s="241"/>
      <c r="P264" s="237"/>
    </row>
    <row r="265" spans="2:16" ht="29.15" hidden="1" customHeight="1" outlineLevel="2" x14ac:dyDescent="0.35">
      <c r="B265" s="303"/>
      <c r="C265" s="237" t="s">
        <v>465</v>
      </c>
      <c r="D265" s="237" t="s">
        <v>1393</v>
      </c>
      <c r="E265" s="238" t="s">
        <v>20</v>
      </c>
      <c r="F265" s="239">
        <v>1</v>
      </c>
      <c r="G265" s="240">
        <f>(COUNTIF(E265,$F$409)+(COUNTIF(E265,$F$408)*0.5))/COUNTA(E265)</f>
        <v>0</v>
      </c>
      <c r="H265" s="306"/>
      <c r="I265" s="238">
        <v>2</v>
      </c>
      <c r="J265" s="241"/>
      <c r="K265" s="241"/>
      <c r="L265" s="241"/>
      <c r="M265" s="241"/>
      <c r="N265" s="241"/>
      <c r="O265" s="241"/>
      <c r="P265" s="237"/>
    </row>
    <row r="266" spans="2:16" ht="29" hidden="1" outlineLevel="2" x14ac:dyDescent="0.35">
      <c r="B266" s="303"/>
      <c r="C266" s="237" t="s">
        <v>466</v>
      </c>
      <c r="D266" s="237" t="s">
        <v>467</v>
      </c>
      <c r="E266" s="238" t="s">
        <v>20</v>
      </c>
      <c r="F266" s="239">
        <v>2</v>
      </c>
      <c r="G266" s="240">
        <f>(COUNTIF(E266,$F$409)+(COUNTIF(E266,$F$408)*0.5))/COUNTA(E266)</f>
        <v>0</v>
      </c>
      <c r="H266" s="306"/>
      <c r="I266" s="238">
        <v>3</v>
      </c>
      <c r="J266" s="241"/>
      <c r="K266" s="241"/>
      <c r="L266" s="241"/>
      <c r="M266" s="241"/>
      <c r="N266" s="241"/>
      <c r="O266" s="241" t="s">
        <v>1903</v>
      </c>
      <c r="P266" s="237"/>
    </row>
    <row r="267" spans="2:16" ht="29" hidden="1" outlineLevel="2" x14ac:dyDescent="0.35">
      <c r="B267" s="304"/>
      <c r="C267" s="237" t="s">
        <v>468</v>
      </c>
      <c r="D267" s="237" t="s">
        <v>469</v>
      </c>
      <c r="E267" s="238" t="s">
        <v>20</v>
      </c>
      <c r="F267" s="239">
        <v>3</v>
      </c>
      <c r="G267" s="240">
        <f>(COUNTIF(E267,$F$409)+(COUNTIF(E267,$F$408)*0.5))/COUNTA(E267)</f>
        <v>0</v>
      </c>
      <c r="H267" s="307"/>
      <c r="I267" s="238">
        <v>5</v>
      </c>
      <c r="J267" s="241" t="s">
        <v>726</v>
      </c>
      <c r="K267" s="241"/>
      <c r="L267" s="241"/>
      <c r="M267" s="241"/>
      <c r="N267" s="241"/>
      <c r="O267" s="241"/>
      <c r="P267" s="237"/>
    </row>
    <row r="268" spans="2:16" ht="54" hidden="1" customHeight="1" outlineLevel="1" x14ac:dyDescent="0.35">
      <c r="B268" s="302" t="str">
        <f>'Результаты аудита'!F28</f>
        <v>Анализ инфраструктуры PROD среды на уязвимости</v>
      </c>
      <c r="C268" s="237" t="s">
        <v>470</v>
      </c>
      <c r="D268" s="237" t="s">
        <v>471</v>
      </c>
      <c r="E268" s="238" t="s">
        <v>13</v>
      </c>
      <c r="F268" s="239">
        <v>0</v>
      </c>
      <c r="G268" s="240">
        <f>(COUNTIF(E268:E268,$E$406))/COUNTA(E268:E268)</f>
        <v>1</v>
      </c>
      <c r="H268" s="305">
        <f>SUM(G269:G279)/4</f>
        <v>0</v>
      </c>
      <c r="I268" s="238">
        <v>0</v>
      </c>
      <c r="J268" s="241"/>
      <c r="K268" s="241" t="s">
        <v>2899</v>
      </c>
      <c r="L268" s="241"/>
      <c r="M268" s="241" t="s">
        <v>3217</v>
      </c>
      <c r="N268" s="241"/>
      <c r="O268" s="241" t="s">
        <v>1913</v>
      </c>
      <c r="P268" s="237"/>
    </row>
    <row r="269" spans="2:16" ht="43.5" hidden="1" outlineLevel="2" x14ac:dyDescent="0.35">
      <c r="B269" s="303"/>
      <c r="C269" s="237" t="s">
        <v>472</v>
      </c>
      <c r="D269" s="237" t="s">
        <v>473</v>
      </c>
      <c r="E269" s="238" t="s">
        <v>20</v>
      </c>
      <c r="F269" s="314">
        <v>1</v>
      </c>
      <c r="G269" s="308">
        <f>(COUNTIF(E269:E270,$F$409)+(COUNTIF(E269:E270,$F$408)*0.5))/(COUNTA(E269:E270)-COUNTIF(E269:E270,$F$410))</f>
        <v>0</v>
      </c>
      <c r="H269" s="306"/>
      <c r="I269" s="238">
        <v>1</v>
      </c>
      <c r="J269" s="241"/>
      <c r="K269" s="241"/>
      <c r="L269" s="241"/>
      <c r="M269" s="241" t="s">
        <v>3218</v>
      </c>
      <c r="N269" s="241"/>
      <c r="O269" s="241" t="s">
        <v>1909</v>
      </c>
      <c r="P269" s="237"/>
    </row>
    <row r="270" spans="2:16" ht="29" hidden="1" outlineLevel="2" x14ac:dyDescent="0.35">
      <c r="B270" s="303"/>
      <c r="C270" s="237" t="s">
        <v>474</v>
      </c>
      <c r="D270" s="237" t="s">
        <v>1391</v>
      </c>
      <c r="E270" s="238" t="s">
        <v>20</v>
      </c>
      <c r="F270" s="315"/>
      <c r="G270" s="310"/>
      <c r="H270" s="306"/>
      <c r="I270" s="238">
        <v>1</v>
      </c>
      <c r="J270" s="241"/>
      <c r="K270" s="241" t="s">
        <v>169</v>
      </c>
      <c r="L270" s="241" t="s">
        <v>1840</v>
      </c>
      <c r="M270" s="241" t="s">
        <v>3189</v>
      </c>
      <c r="N270" s="241"/>
      <c r="O270" s="241"/>
      <c r="P270" s="237"/>
    </row>
    <row r="271" spans="2:16" ht="58" hidden="1" outlineLevel="2" x14ac:dyDescent="0.35">
      <c r="B271" s="303"/>
      <c r="C271" s="237" t="s">
        <v>475</v>
      </c>
      <c r="D271" s="237" t="s">
        <v>476</v>
      </c>
      <c r="E271" s="238" t="s">
        <v>20</v>
      </c>
      <c r="F271" s="314">
        <v>2</v>
      </c>
      <c r="G271" s="308">
        <f>(COUNTIF(E271:E273,$F$409)+(COUNTIF(E271:E273,$F$408)*0.5))/(COUNTA(E271:E273)-COUNTIF(E271:E273,$F$410))</f>
        <v>0</v>
      </c>
      <c r="H271" s="306"/>
      <c r="I271" s="238">
        <v>2</v>
      </c>
      <c r="J271" s="241"/>
      <c r="K271" s="241"/>
      <c r="L271" s="241"/>
      <c r="M271" s="241" t="s">
        <v>3217</v>
      </c>
      <c r="N271" s="241"/>
      <c r="O271" s="241"/>
      <c r="P271" s="237"/>
    </row>
    <row r="272" spans="2:16" ht="43.5" hidden="1" outlineLevel="2" x14ac:dyDescent="0.35">
      <c r="B272" s="303"/>
      <c r="C272" s="237" t="s">
        <v>477</v>
      </c>
      <c r="D272" s="237" t="s">
        <v>478</v>
      </c>
      <c r="E272" s="238" t="s">
        <v>20</v>
      </c>
      <c r="F272" s="316"/>
      <c r="G272" s="309"/>
      <c r="H272" s="306"/>
      <c r="I272" s="238">
        <v>2</v>
      </c>
      <c r="J272" s="241" t="s">
        <v>3741</v>
      </c>
      <c r="K272" s="241"/>
      <c r="L272" s="241"/>
      <c r="M272" s="241" t="s">
        <v>3189</v>
      </c>
      <c r="N272" s="241"/>
      <c r="O272" s="241"/>
      <c r="P272" s="237"/>
    </row>
    <row r="273" spans="2:16" ht="29" hidden="1" outlineLevel="2" x14ac:dyDescent="0.35">
      <c r="B273" s="303"/>
      <c r="C273" s="237" t="s">
        <v>479</v>
      </c>
      <c r="D273" s="237" t="s">
        <v>480</v>
      </c>
      <c r="E273" s="238" t="s">
        <v>20</v>
      </c>
      <c r="F273" s="315"/>
      <c r="G273" s="310"/>
      <c r="H273" s="306"/>
      <c r="I273" s="238">
        <v>2</v>
      </c>
      <c r="J273" s="241"/>
      <c r="K273" s="241"/>
      <c r="L273" s="241" t="s">
        <v>1841</v>
      </c>
      <c r="M273" s="241" t="s">
        <v>3189</v>
      </c>
      <c r="N273" s="241"/>
      <c r="O273" s="241" t="s">
        <v>1871</v>
      </c>
      <c r="P273" s="237"/>
    </row>
    <row r="274" spans="2:16" ht="58" hidden="1" outlineLevel="2" x14ac:dyDescent="0.35">
      <c r="B274" s="303"/>
      <c r="C274" s="237" t="s">
        <v>481</v>
      </c>
      <c r="D274" s="237" t="s">
        <v>482</v>
      </c>
      <c r="E274" s="238" t="s">
        <v>20</v>
      </c>
      <c r="F274" s="314">
        <v>3</v>
      </c>
      <c r="G274" s="308">
        <f>(COUNTIF(E274:E277,$F$409)+(COUNTIF(E274:E277,$F$408)*0.5))/(COUNTA(E274:E277)-COUNTIF(E274:E277,$F$410))</f>
        <v>0</v>
      </c>
      <c r="H274" s="306"/>
      <c r="I274" s="238">
        <v>3</v>
      </c>
      <c r="J274" s="241" t="s">
        <v>1355</v>
      </c>
      <c r="K274" s="241"/>
      <c r="L274" s="241"/>
      <c r="M274" s="241" t="s">
        <v>3217</v>
      </c>
      <c r="N274" s="241"/>
      <c r="O274" s="241" t="s">
        <v>1913</v>
      </c>
      <c r="P274" s="237"/>
    </row>
    <row r="275" spans="2:16" ht="43.5" hidden="1" outlineLevel="2" x14ac:dyDescent="0.35">
      <c r="B275" s="303"/>
      <c r="C275" s="237" t="s">
        <v>483</v>
      </c>
      <c r="D275" s="237" t="s">
        <v>484</v>
      </c>
      <c r="E275" s="238" t="s">
        <v>20</v>
      </c>
      <c r="F275" s="316"/>
      <c r="G275" s="309"/>
      <c r="H275" s="306"/>
      <c r="I275" s="238">
        <v>3</v>
      </c>
      <c r="J275" s="241" t="s">
        <v>1355</v>
      </c>
      <c r="K275" s="241"/>
      <c r="L275" s="241"/>
      <c r="M275" s="241" t="s">
        <v>3189</v>
      </c>
      <c r="N275" s="241"/>
      <c r="O275" s="241" t="s">
        <v>1871</v>
      </c>
      <c r="P275" s="237"/>
    </row>
    <row r="276" spans="2:16" ht="43.5" hidden="1" customHeight="1" outlineLevel="2" x14ac:dyDescent="0.35">
      <c r="B276" s="303"/>
      <c r="C276" s="237" t="s">
        <v>485</v>
      </c>
      <c r="D276" s="237" t="s">
        <v>486</v>
      </c>
      <c r="E276" s="238" t="s">
        <v>20</v>
      </c>
      <c r="F276" s="316"/>
      <c r="G276" s="309"/>
      <c r="H276" s="306"/>
      <c r="I276" s="238">
        <v>3</v>
      </c>
      <c r="J276" s="241" t="s">
        <v>1355</v>
      </c>
      <c r="K276" s="241"/>
      <c r="L276" s="241"/>
      <c r="M276" s="241" t="s">
        <v>3219</v>
      </c>
      <c r="N276" s="241"/>
      <c r="O276" s="241"/>
      <c r="P276" s="237"/>
    </row>
    <row r="277" spans="2:16" ht="29" hidden="1" outlineLevel="2" x14ac:dyDescent="0.35">
      <c r="B277" s="303"/>
      <c r="C277" s="237" t="s">
        <v>487</v>
      </c>
      <c r="D277" s="237" t="s">
        <v>488</v>
      </c>
      <c r="E277" s="238" t="s">
        <v>20</v>
      </c>
      <c r="F277" s="315"/>
      <c r="G277" s="310"/>
      <c r="H277" s="306"/>
      <c r="I277" s="238">
        <v>3</v>
      </c>
      <c r="J277" s="241"/>
      <c r="K277" s="241"/>
      <c r="L277" s="241"/>
      <c r="M277" s="241" t="s">
        <v>3189</v>
      </c>
      <c r="N277" s="241"/>
      <c r="O277" s="241"/>
      <c r="P277" s="237"/>
    </row>
    <row r="278" spans="2:16" ht="29" hidden="1" outlineLevel="2" x14ac:dyDescent="0.35">
      <c r="B278" s="303"/>
      <c r="C278" s="237" t="s">
        <v>489</v>
      </c>
      <c r="D278" s="237" t="s">
        <v>490</v>
      </c>
      <c r="E278" s="238" t="s">
        <v>20</v>
      </c>
      <c r="F278" s="314">
        <v>4</v>
      </c>
      <c r="G278" s="308">
        <f>(COUNTIF(E278:E279,$F$409)+(COUNTIF(E278:E279,$F$408)*0.5))/(COUNTA(E278:E279)-COUNTIF(E278:E279,$F$410))</f>
        <v>0</v>
      </c>
      <c r="H278" s="306"/>
      <c r="I278" s="238">
        <v>5</v>
      </c>
      <c r="J278" s="241" t="s">
        <v>1355</v>
      </c>
      <c r="K278" s="241"/>
      <c r="L278" s="241" t="s">
        <v>732</v>
      </c>
      <c r="M278" s="241" t="s">
        <v>3189</v>
      </c>
      <c r="N278" s="241"/>
      <c r="O278" s="241"/>
      <c r="P278" s="237"/>
    </row>
    <row r="279" spans="2:16" ht="29" hidden="1" outlineLevel="2" x14ac:dyDescent="0.35">
      <c r="B279" s="304"/>
      <c r="C279" s="237" t="s">
        <v>491</v>
      </c>
      <c r="D279" s="237" t="s">
        <v>492</v>
      </c>
      <c r="E279" s="238" t="s">
        <v>20</v>
      </c>
      <c r="F279" s="315"/>
      <c r="G279" s="310"/>
      <c r="H279" s="307"/>
      <c r="I279" s="238">
        <v>5</v>
      </c>
      <c r="J279" s="241"/>
      <c r="K279" s="241"/>
      <c r="L279" s="241" t="s">
        <v>1842</v>
      </c>
      <c r="M279" s="241" t="s">
        <v>3189</v>
      </c>
      <c r="N279" s="241"/>
      <c r="O279" s="241"/>
      <c r="P279" s="237"/>
    </row>
    <row r="280" spans="2:16" ht="29" hidden="1" outlineLevel="1" x14ac:dyDescent="0.35">
      <c r="B280" s="302" t="str">
        <f>'Результаты аудита'!F29</f>
        <v>Анализ событий информационной безопасности</v>
      </c>
      <c r="C280" s="237" t="s">
        <v>493</v>
      </c>
      <c r="D280" s="237" t="s">
        <v>494</v>
      </c>
      <c r="E280" s="238" t="s">
        <v>13</v>
      </c>
      <c r="F280" s="239">
        <v>0</v>
      </c>
      <c r="G280" s="240">
        <f>(COUNTIF(E280:E280,$E$406))/COUNTA(E280:E280)</f>
        <v>1</v>
      </c>
      <c r="H280" s="305">
        <f>SUM(G281:G282)/2</f>
        <v>0</v>
      </c>
      <c r="I280" s="238">
        <v>0</v>
      </c>
      <c r="J280" s="241"/>
      <c r="K280" s="241" t="s">
        <v>2901</v>
      </c>
      <c r="L280" s="241"/>
      <c r="M280" s="241"/>
      <c r="N280" s="241"/>
      <c r="O280" s="241" t="s">
        <v>1870</v>
      </c>
      <c r="P280" s="237"/>
    </row>
    <row r="281" spans="2:16" ht="57.75" hidden="1" customHeight="1" outlineLevel="2" x14ac:dyDescent="0.35">
      <c r="B281" s="303"/>
      <c r="C281" s="237" t="s">
        <v>495</v>
      </c>
      <c r="D281" s="237" t="s">
        <v>2160</v>
      </c>
      <c r="E281" s="238" t="s">
        <v>20</v>
      </c>
      <c r="F281" s="239">
        <v>2</v>
      </c>
      <c r="G281" s="240">
        <f>(COUNTIF(E281,$F$409)+(COUNTIF(E281,$F$408)*0.5))/COUNTA(E281)</f>
        <v>0</v>
      </c>
      <c r="H281" s="306"/>
      <c r="I281" s="238">
        <v>2</v>
      </c>
      <c r="J281" s="241"/>
      <c r="K281" s="241" t="s">
        <v>2900</v>
      </c>
      <c r="L281" s="241"/>
      <c r="M281" s="241"/>
      <c r="N281" s="241"/>
      <c r="O281" s="241" t="s">
        <v>1870</v>
      </c>
      <c r="P281" s="237"/>
    </row>
    <row r="282" spans="2:16" ht="43.5" hidden="1" customHeight="1" outlineLevel="2" x14ac:dyDescent="0.35">
      <c r="B282" s="304"/>
      <c r="C282" s="237" t="s">
        <v>496</v>
      </c>
      <c r="D282" s="237" t="s">
        <v>2164</v>
      </c>
      <c r="E282" s="238" t="s">
        <v>20</v>
      </c>
      <c r="F282" s="239">
        <v>3</v>
      </c>
      <c r="G282" s="240">
        <f>(COUNTIF(E282,$F$409)+(COUNTIF(E282,$F$408)*0.5))/COUNTA(E282)</f>
        <v>0</v>
      </c>
      <c r="H282" s="307"/>
      <c r="I282" s="238">
        <v>3</v>
      </c>
      <c r="J282" s="241" t="s">
        <v>1356</v>
      </c>
      <c r="K282" s="241" t="s">
        <v>2902</v>
      </c>
      <c r="L282" s="241"/>
      <c r="M282" s="241" t="s">
        <v>3189</v>
      </c>
      <c r="N282" s="241"/>
      <c r="O282" s="241" t="s">
        <v>1870</v>
      </c>
      <c r="P282" s="237"/>
    </row>
    <row r="283" spans="2:16" ht="4.5" hidden="1" customHeight="1" outlineLevel="1" x14ac:dyDescent="0.35">
      <c r="B283" s="243"/>
      <c r="C283" s="237"/>
      <c r="D283" s="237"/>
      <c r="E283" s="238"/>
      <c r="F283" s="239"/>
      <c r="G283" s="240"/>
      <c r="H283" s="244"/>
      <c r="I283" s="238"/>
      <c r="J283" s="241"/>
      <c r="K283" s="241"/>
      <c r="L283" s="241"/>
      <c r="M283" s="241"/>
      <c r="N283" s="241"/>
      <c r="O283" s="245"/>
      <c r="P283" s="237"/>
    </row>
    <row r="284" spans="2:16" ht="24" customHeight="1" collapsed="1" x14ac:dyDescent="0.35">
      <c r="B284" s="320" t="s">
        <v>497</v>
      </c>
      <c r="C284" s="321"/>
      <c r="D284" s="322"/>
      <c r="E284" s="320"/>
      <c r="F284" s="322"/>
      <c r="G284" s="320"/>
      <c r="H284" s="321"/>
      <c r="I284" s="322"/>
      <c r="J284" s="320"/>
      <c r="K284" s="322"/>
      <c r="L284" s="320"/>
      <c r="M284" s="321"/>
      <c r="N284" s="322"/>
      <c r="O284" s="234"/>
      <c r="P284" s="235"/>
    </row>
    <row r="285" spans="2:16" ht="15" hidden="1" customHeight="1" outlineLevel="1" x14ac:dyDescent="0.35">
      <c r="B285" s="302" t="str">
        <f>'Результаты аудита'!F30</f>
        <v>Обучение специалистов</v>
      </c>
      <c r="C285" s="219" t="s">
        <v>498</v>
      </c>
      <c r="D285" s="219" t="s">
        <v>499</v>
      </c>
      <c r="E285" s="238" t="s">
        <v>13</v>
      </c>
      <c r="F285" s="239">
        <v>0</v>
      </c>
      <c r="G285" s="240">
        <f>(COUNTIF(E285:E285,$E$406))/COUNTA(E285:E285)</f>
        <v>1</v>
      </c>
      <c r="H285" s="305">
        <f>SUM(G286:G294)/4</f>
        <v>0</v>
      </c>
      <c r="I285" s="238">
        <v>0</v>
      </c>
      <c r="J285" s="241"/>
      <c r="K285" s="241" t="s">
        <v>142</v>
      </c>
      <c r="L285" s="238" t="s">
        <v>1845</v>
      </c>
      <c r="M285" s="241" t="s">
        <v>3220</v>
      </c>
      <c r="N285" s="241" t="s">
        <v>2330</v>
      </c>
      <c r="O285" s="241" t="s">
        <v>1914</v>
      </c>
      <c r="P285" s="237"/>
    </row>
    <row r="286" spans="2:16" hidden="1" outlineLevel="2" x14ac:dyDescent="0.35">
      <c r="B286" s="303"/>
      <c r="C286" s="219" t="s">
        <v>500</v>
      </c>
      <c r="D286" s="219" t="s">
        <v>501</v>
      </c>
      <c r="E286" s="238" t="s">
        <v>20</v>
      </c>
      <c r="F286" s="314">
        <v>1</v>
      </c>
      <c r="G286" s="308">
        <f>(COUNTIF(E286:E287,$F$409)+(COUNTIF(E286:E287,$F$408)*0.5))/(COUNTA(E286:E287)-COUNTIF(E286:E287,$F$410))</f>
        <v>0</v>
      </c>
      <c r="H286" s="306"/>
      <c r="I286" s="238">
        <v>1</v>
      </c>
      <c r="J286" s="241"/>
      <c r="K286" s="241" t="s">
        <v>2903</v>
      </c>
      <c r="L286" s="238" t="s">
        <v>1845</v>
      </c>
      <c r="M286" s="241" t="s">
        <v>3220</v>
      </c>
      <c r="N286" s="241"/>
      <c r="O286" s="241" t="s">
        <v>1915</v>
      </c>
      <c r="P286" s="237"/>
    </row>
    <row r="287" spans="2:16" ht="29" hidden="1" outlineLevel="2" x14ac:dyDescent="0.35">
      <c r="B287" s="303"/>
      <c r="C287" s="219" t="s">
        <v>503</v>
      </c>
      <c r="D287" s="219" t="s">
        <v>504</v>
      </c>
      <c r="E287" s="238" t="s">
        <v>20</v>
      </c>
      <c r="F287" s="315"/>
      <c r="G287" s="310"/>
      <c r="H287" s="306"/>
      <c r="I287" s="238">
        <v>1</v>
      </c>
      <c r="J287" s="241"/>
      <c r="K287" s="241" t="s">
        <v>2904</v>
      </c>
      <c r="L287" s="238"/>
      <c r="M287" s="241" t="s">
        <v>3220</v>
      </c>
      <c r="N287" s="241" t="s">
        <v>2331</v>
      </c>
      <c r="O287" s="241" t="s">
        <v>1914</v>
      </c>
      <c r="P287" s="237"/>
    </row>
    <row r="288" spans="2:16" ht="72" hidden="1" customHeight="1" outlineLevel="2" x14ac:dyDescent="0.35">
      <c r="B288" s="303"/>
      <c r="C288" s="219" t="s">
        <v>505</v>
      </c>
      <c r="D288" s="219" t="s">
        <v>506</v>
      </c>
      <c r="E288" s="238" t="s">
        <v>20</v>
      </c>
      <c r="F288" s="314">
        <v>2</v>
      </c>
      <c r="G288" s="308">
        <f>(COUNTIF(E288:E291,$F$409)+(COUNTIF(E288:E291,$F$408)*0.5))/(COUNTA(E288:E291)-COUNTIF(E288:E291,$F$410))</f>
        <v>0</v>
      </c>
      <c r="H288" s="306"/>
      <c r="I288" s="238">
        <v>3</v>
      </c>
      <c r="J288" s="241" t="s">
        <v>1357</v>
      </c>
      <c r="K288" s="241" t="s">
        <v>2903</v>
      </c>
      <c r="L288" s="238" t="s">
        <v>1844</v>
      </c>
      <c r="M288" s="241" t="s">
        <v>3220</v>
      </c>
      <c r="N288" s="241" t="s">
        <v>2331</v>
      </c>
      <c r="O288" s="241" t="s">
        <v>1914</v>
      </c>
      <c r="P288" s="237"/>
    </row>
    <row r="289" spans="2:16" ht="29" hidden="1" outlineLevel="2" x14ac:dyDescent="0.35">
      <c r="B289" s="303"/>
      <c r="C289" s="219" t="s">
        <v>507</v>
      </c>
      <c r="D289" s="219" t="s">
        <v>508</v>
      </c>
      <c r="E289" s="238" t="s">
        <v>20</v>
      </c>
      <c r="F289" s="316"/>
      <c r="G289" s="309"/>
      <c r="H289" s="306"/>
      <c r="I289" s="238">
        <v>3</v>
      </c>
      <c r="J289" s="241"/>
      <c r="K289" s="241" t="s">
        <v>2903</v>
      </c>
      <c r="L289" s="238" t="s">
        <v>1846</v>
      </c>
      <c r="M289" s="241" t="s">
        <v>3221</v>
      </c>
      <c r="N289" s="241"/>
      <c r="O289" s="241"/>
      <c r="P289" s="237"/>
    </row>
    <row r="290" spans="2:16" ht="29" hidden="1" outlineLevel="2" x14ac:dyDescent="0.35">
      <c r="B290" s="303"/>
      <c r="C290" s="219" t="s">
        <v>509</v>
      </c>
      <c r="D290" s="219" t="s">
        <v>510</v>
      </c>
      <c r="E290" s="238" t="s">
        <v>20</v>
      </c>
      <c r="F290" s="316"/>
      <c r="G290" s="309"/>
      <c r="H290" s="306"/>
      <c r="I290" s="238">
        <v>3</v>
      </c>
      <c r="J290" s="241" t="s">
        <v>511</v>
      </c>
      <c r="K290" s="241" t="s">
        <v>2905</v>
      </c>
      <c r="L290" s="238" t="s">
        <v>1844</v>
      </c>
      <c r="M290" s="241" t="s">
        <v>3220</v>
      </c>
      <c r="N290" s="241"/>
      <c r="O290" s="241" t="s">
        <v>1916</v>
      </c>
      <c r="P290" s="237"/>
    </row>
    <row r="291" spans="2:16" ht="29" hidden="1" outlineLevel="2" x14ac:dyDescent="0.35">
      <c r="B291" s="303"/>
      <c r="C291" s="219" t="s">
        <v>512</v>
      </c>
      <c r="D291" s="219" t="s">
        <v>513</v>
      </c>
      <c r="E291" s="238" t="s">
        <v>20</v>
      </c>
      <c r="F291" s="315"/>
      <c r="G291" s="310"/>
      <c r="H291" s="306"/>
      <c r="I291" s="238">
        <v>3</v>
      </c>
      <c r="J291" s="241"/>
      <c r="K291" s="241"/>
      <c r="L291" s="238" t="s">
        <v>1846</v>
      </c>
      <c r="M291" s="241"/>
      <c r="N291" s="241"/>
      <c r="O291" s="241" t="s">
        <v>1917</v>
      </c>
      <c r="P291" s="237"/>
    </row>
    <row r="292" spans="2:16" ht="29" hidden="1" outlineLevel="2" x14ac:dyDescent="0.35">
      <c r="B292" s="303"/>
      <c r="C292" s="219" t="s">
        <v>514</v>
      </c>
      <c r="D292" s="219" t="s">
        <v>515</v>
      </c>
      <c r="E292" s="238" t="s">
        <v>20</v>
      </c>
      <c r="F292" s="314">
        <v>3</v>
      </c>
      <c r="G292" s="308">
        <f>(COUNTIF(E292:E293,$F$409)+(COUNTIF(E292:E293,$F$408)*0.5))/(COUNTA(E292:E293)-COUNTIF(E292:E293,$F$410))</f>
        <v>0</v>
      </c>
      <c r="H292" s="306"/>
      <c r="I292" s="238">
        <v>5</v>
      </c>
      <c r="J292" s="241" t="s">
        <v>1358</v>
      </c>
      <c r="K292" s="241" t="s">
        <v>2906</v>
      </c>
      <c r="L292" s="238" t="s">
        <v>1847</v>
      </c>
      <c r="M292" s="241"/>
      <c r="N292" s="241"/>
      <c r="O292" s="241" t="s">
        <v>1918</v>
      </c>
      <c r="P292" s="237"/>
    </row>
    <row r="293" spans="2:16" ht="29" hidden="1" outlineLevel="2" x14ac:dyDescent="0.35">
      <c r="B293" s="303"/>
      <c r="C293" s="219" t="s">
        <v>516</v>
      </c>
      <c r="D293" s="219" t="s">
        <v>517</v>
      </c>
      <c r="E293" s="238" t="s">
        <v>20</v>
      </c>
      <c r="F293" s="315"/>
      <c r="G293" s="310"/>
      <c r="H293" s="306"/>
      <c r="I293" s="238">
        <v>5</v>
      </c>
      <c r="J293" s="241" t="s">
        <v>518</v>
      </c>
      <c r="K293" s="241"/>
      <c r="L293" s="241"/>
      <c r="M293" s="241"/>
      <c r="N293" s="241"/>
      <c r="O293" s="241" t="s">
        <v>1919</v>
      </c>
      <c r="P293" s="237"/>
    </row>
    <row r="294" spans="2:16" ht="43.5" hidden="1" outlineLevel="2" x14ac:dyDescent="0.35">
      <c r="B294" s="304"/>
      <c r="C294" s="219" t="s">
        <v>519</v>
      </c>
      <c r="D294" s="219" t="s">
        <v>520</v>
      </c>
      <c r="E294" s="238" t="s">
        <v>20</v>
      </c>
      <c r="F294" s="239">
        <v>4</v>
      </c>
      <c r="G294" s="240">
        <f>(COUNTIF(E294,$F$409)+(COUNTIF(E294,$F$408)*0.5))/COUNTA(E294)</f>
        <v>0</v>
      </c>
      <c r="H294" s="307"/>
      <c r="I294" s="238">
        <v>6</v>
      </c>
      <c r="J294" s="241"/>
      <c r="K294" s="241"/>
      <c r="L294" s="241"/>
      <c r="M294" s="241"/>
      <c r="N294" s="241"/>
      <c r="O294" s="241" t="s">
        <v>1917</v>
      </c>
      <c r="P294" s="237"/>
    </row>
    <row r="295" spans="2:16" ht="29" hidden="1" outlineLevel="1" x14ac:dyDescent="0.35">
      <c r="B295" s="302" t="str">
        <f>'Результаты аудита'!F31</f>
        <v>Управление базой знаний DSO</v>
      </c>
      <c r="C295" s="219" t="s">
        <v>521</v>
      </c>
      <c r="D295" s="219" t="s">
        <v>522</v>
      </c>
      <c r="E295" s="238" t="s">
        <v>13</v>
      </c>
      <c r="F295" s="239">
        <v>0</v>
      </c>
      <c r="G295" s="240">
        <f>(COUNTIF(E295:E295,$E$406))/COUNTA(E295:E295)</f>
        <v>1</v>
      </c>
      <c r="H295" s="305">
        <f>SUM(G296:G303)/4</f>
        <v>0</v>
      </c>
      <c r="I295" s="238">
        <v>0</v>
      </c>
      <c r="J295" s="241"/>
      <c r="K295" s="241"/>
      <c r="L295" s="241" t="s">
        <v>1847</v>
      </c>
      <c r="M295" s="241"/>
      <c r="N295" s="241"/>
      <c r="O295" s="241" t="s">
        <v>1920</v>
      </c>
      <c r="P295" s="237"/>
    </row>
    <row r="296" spans="2:16" hidden="1" outlineLevel="2" x14ac:dyDescent="0.35">
      <c r="B296" s="303"/>
      <c r="C296" s="219" t="s">
        <v>523</v>
      </c>
      <c r="D296" s="219" t="s">
        <v>524</v>
      </c>
      <c r="E296" s="238" t="s">
        <v>20</v>
      </c>
      <c r="F296" s="239">
        <v>1</v>
      </c>
      <c r="G296" s="240">
        <f>(COUNTIF(E296,$F$409)+(COUNTIF(E296,$F$408)*0.5))/COUNTA(E296)</f>
        <v>0</v>
      </c>
      <c r="H296" s="306"/>
      <c r="I296" s="238">
        <v>1</v>
      </c>
      <c r="J296" s="241"/>
      <c r="K296" s="241"/>
      <c r="L296" s="241"/>
      <c r="M296" s="241"/>
      <c r="N296" s="241"/>
      <c r="O296" s="241" t="s">
        <v>1921</v>
      </c>
      <c r="P296" s="237"/>
    </row>
    <row r="297" spans="2:16" ht="43.5" hidden="1" outlineLevel="2" x14ac:dyDescent="0.35">
      <c r="B297" s="303"/>
      <c r="C297" s="219" t="s">
        <v>525</v>
      </c>
      <c r="D297" s="219" t="s">
        <v>526</v>
      </c>
      <c r="E297" s="238" t="s">
        <v>20</v>
      </c>
      <c r="F297" s="314">
        <v>2</v>
      </c>
      <c r="G297" s="308">
        <f>(COUNTIF(E297:E298,$F$409)+(COUNTIF(E297:E298,$F$408)*0.5))/(COUNTA(E297:E298)-COUNTIF(E297:E298,$F$410))</f>
        <v>0</v>
      </c>
      <c r="H297" s="306"/>
      <c r="I297" s="238">
        <v>3</v>
      </c>
      <c r="J297" s="241" t="s">
        <v>3742</v>
      </c>
      <c r="K297" s="241"/>
      <c r="L297" s="241"/>
      <c r="M297" s="241"/>
      <c r="N297" s="241"/>
      <c r="O297" s="241" t="s">
        <v>1922</v>
      </c>
      <c r="P297" s="237"/>
    </row>
    <row r="298" spans="2:16" ht="29" hidden="1" outlineLevel="2" x14ac:dyDescent="0.35">
      <c r="B298" s="303"/>
      <c r="C298" s="219" t="s">
        <v>527</v>
      </c>
      <c r="D298" s="219" t="s">
        <v>528</v>
      </c>
      <c r="E298" s="238" t="s">
        <v>20</v>
      </c>
      <c r="F298" s="315"/>
      <c r="G298" s="310"/>
      <c r="H298" s="306"/>
      <c r="I298" s="238">
        <v>3</v>
      </c>
      <c r="J298" s="241" t="s">
        <v>1359</v>
      </c>
      <c r="K298" s="241"/>
      <c r="L298" s="241"/>
      <c r="M298" s="241"/>
      <c r="N298" s="241"/>
      <c r="O298" s="241" t="s">
        <v>1923</v>
      </c>
      <c r="P298" s="237"/>
    </row>
    <row r="299" spans="2:16" ht="43.5" hidden="1" outlineLevel="2" x14ac:dyDescent="0.35">
      <c r="B299" s="303"/>
      <c r="C299" s="219" t="s">
        <v>529</v>
      </c>
      <c r="D299" s="219" t="s">
        <v>530</v>
      </c>
      <c r="E299" s="238" t="s">
        <v>20</v>
      </c>
      <c r="F299" s="314">
        <v>3</v>
      </c>
      <c r="G299" s="308">
        <f>(COUNTIF(E299:E301,$F$409)+(COUNTIF(E299:E301,$F$408)*0.5))/(COUNTA(E299:E301)-COUNTIF(E299:E301,$F$410))</f>
        <v>0</v>
      </c>
      <c r="H299" s="306"/>
      <c r="I299" s="238">
        <v>4</v>
      </c>
      <c r="J299" s="241" t="s">
        <v>3743</v>
      </c>
      <c r="K299" s="241"/>
      <c r="L299" s="241"/>
      <c r="M299" s="241"/>
      <c r="N299" s="241"/>
      <c r="O299" s="241" t="s">
        <v>1924</v>
      </c>
      <c r="P299" s="237"/>
    </row>
    <row r="300" spans="2:16" ht="29" hidden="1" outlineLevel="2" x14ac:dyDescent="0.35">
      <c r="B300" s="303"/>
      <c r="C300" s="219" t="s">
        <v>531</v>
      </c>
      <c r="D300" s="219" t="s">
        <v>532</v>
      </c>
      <c r="E300" s="238" t="s">
        <v>20</v>
      </c>
      <c r="F300" s="316"/>
      <c r="G300" s="309"/>
      <c r="H300" s="306"/>
      <c r="I300" s="238">
        <v>4</v>
      </c>
      <c r="J300" s="241" t="s">
        <v>3744</v>
      </c>
      <c r="K300" s="241"/>
      <c r="L300" s="241"/>
      <c r="M300" s="241"/>
      <c r="N300" s="241"/>
      <c r="O300" s="241" t="s">
        <v>1923</v>
      </c>
      <c r="P300" s="237"/>
    </row>
    <row r="301" spans="2:16" ht="29" hidden="1" outlineLevel="2" x14ac:dyDescent="0.35">
      <c r="B301" s="303"/>
      <c r="C301" s="219" t="s">
        <v>2179</v>
      </c>
      <c r="D301" s="219" t="s">
        <v>2180</v>
      </c>
      <c r="E301" s="238" t="s">
        <v>20</v>
      </c>
      <c r="F301" s="315"/>
      <c r="G301" s="310"/>
      <c r="H301" s="306"/>
      <c r="I301" s="238">
        <v>4</v>
      </c>
      <c r="J301" s="241"/>
      <c r="K301" s="241"/>
      <c r="L301" s="241"/>
      <c r="M301" s="241"/>
      <c r="N301" s="241"/>
      <c r="O301" s="241"/>
      <c r="P301" s="237"/>
    </row>
    <row r="302" spans="2:16" ht="43.5" hidden="1" outlineLevel="2" x14ac:dyDescent="0.35">
      <c r="B302" s="303"/>
      <c r="C302" s="219" t="s">
        <v>533</v>
      </c>
      <c r="D302" s="219" t="s">
        <v>534</v>
      </c>
      <c r="E302" s="238" t="s">
        <v>20</v>
      </c>
      <c r="F302" s="314">
        <v>4</v>
      </c>
      <c r="G302" s="308">
        <f>(COUNTIF(E302:E303,$F$409)+(COUNTIF(E302:E303,$F$408)*0.5))/(COUNTA(E302:E303)-COUNTIF(E302:E303,$F$410))</f>
        <v>0</v>
      </c>
      <c r="H302" s="306"/>
      <c r="I302" s="238">
        <v>5</v>
      </c>
      <c r="J302" s="241"/>
      <c r="K302" s="241"/>
      <c r="L302" s="241"/>
      <c r="M302" s="241" t="s">
        <v>3189</v>
      </c>
      <c r="N302" s="241"/>
      <c r="O302" s="241"/>
      <c r="P302" s="237"/>
    </row>
    <row r="303" spans="2:16" ht="29" hidden="1" outlineLevel="2" x14ac:dyDescent="0.35">
      <c r="B303" s="304"/>
      <c r="C303" s="219" t="s">
        <v>2181</v>
      </c>
      <c r="D303" s="219" t="s">
        <v>2182</v>
      </c>
      <c r="E303" s="238" t="s">
        <v>20</v>
      </c>
      <c r="F303" s="315"/>
      <c r="G303" s="310"/>
      <c r="H303" s="307"/>
      <c r="I303" s="238">
        <v>6</v>
      </c>
      <c r="J303" s="241"/>
      <c r="K303" s="241"/>
      <c r="L303" s="241"/>
      <c r="M303" s="241"/>
      <c r="N303" s="241"/>
      <c r="O303" s="241"/>
      <c r="P303" s="237"/>
    </row>
    <row r="304" spans="2:16" ht="4.5" hidden="1" customHeight="1" outlineLevel="1" x14ac:dyDescent="0.35">
      <c r="B304" s="243"/>
      <c r="C304" s="237"/>
      <c r="D304" s="237"/>
      <c r="E304" s="238"/>
      <c r="F304" s="239"/>
      <c r="G304" s="240"/>
      <c r="H304" s="244"/>
      <c r="I304" s="238"/>
      <c r="J304" s="241"/>
      <c r="K304" s="241"/>
      <c r="L304" s="241"/>
      <c r="M304" s="241"/>
      <c r="N304" s="241"/>
      <c r="O304" s="245"/>
      <c r="P304" s="237"/>
    </row>
    <row r="305" spans="2:16" ht="24" customHeight="1" collapsed="1" x14ac:dyDescent="0.35">
      <c r="B305" s="323" t="s">
        <v>535</v>
      </c>
      <c r="C305" s="324"/>
      <c r="D305" s="325"/>
      <c r="E305" s="323"/>
      <c r="F305" s="325"/>
      <c r="G305" s="323"/>
      <c r="H305" s="324"/>
      <c r="I305" s="325"/>
      <c r="J305" s="323"/>
      <c r="K305" s="325"/>
      <c r="L305" s="323"/>
      <c r="M305" s="324"/>
      <c r="N305" s="325"/>
      <c r="O305" s="246"/>
      <c r="P305" s="235"/>
    </row>
    <row r="306" spans="2:16" ht="57" hidden="1" customHeight="1" outlineLevel="1" x14ac:dyDescent="0.35">
      <c r="B306" s="302" t="str">
        <f>'Результаты аудита'!F32</f>
        <v>Оценка критичности приложений и моделирование угроз</v>
      </c>
      <c r="C306" s="219" t="s">
        <v>536</v>
      </c>
      <c r="D306" s="219" t="s">
        <v>537</v>
      </c>
      <c r="E306" s="238" t="s">
        <v>13</v>
      </c>
      <c r="F306" s="239">
        <v>0</v>
      </c>
      <c r="G306" s="240">
        <f>(COUNTIF(E306:E306,$E$406))/COUNTA(E306:E306)</f>
        <v>1</v>
      </c>
      <c r="H306" s="305">
        <f>SUM(G307:G316)/4</f>
        <v>0</v>
      </c>
      <c r="I306" s="238">
        <v>0</v>
      </c>
      <c r="J306" s="241"/>
      <c r="K306" s="241" t="s">
        <v>2907</v>
      </c>
      <c r="L306" s="241" t="s">
        <v>683</v>
      </c>
      <c r="M306" s="241" t="s">
        <v>3222</v>
      </c>
      <c r="N306" s="241" t="s">
        <v>2344</v>
      </c>
      <c r="O306" s="241" t="s">
        <v>1925</v>
      </c>
      <c r="P306" s="237"/>
    </row>
    <row r="307" spans="2:16" ht="29" hidden="1" outlineLevel="2" x14ac:dyDescent="0.35">
      <c r="B307" s="303"/>
      <c r="C307" s="219" t="s">
        <v>538</v>
      </c>
      <c r="D307" s="219" t="s">
        <v>539</v>
      </c>
      <c r="E307" s="238" t="s">
        <v>20</v>
      </c>
      <c r="F307" s="314">
        <v>1</v>
      </c>
      <c r="G307" s="308">
        <f>(COUNTIF(E307:E309,$F$409)+(COUNTIF(E307:E309,$F$408)*0.5))/(COUNTA(E307:E309)-COUNTIF(E307:E309,$F$410))</f>
        <v>0</v>
      </c>
      <c r="H307" s="306"/>
      <c r="I307" s="238">
        <v>2</v>
      </c>
      <c r="J307" s="241"/>
      <c r="K307" s="241"/>
      <c r="L307" s="241"/>
      <c r="M307" s="241"/>
      <c r="N307" s="241"/>
      <c r="O307" s="241" t="s">
        <v>1926</v>
      </c>
      <c r="P307" s="237"/>
    </row>
    <row r="308" spans="2:16" hidden="1" outlineLevel="2" x14ac:dyDescent="0.35">
      <c r="B308" s="303"/>
      <c r="C308" s="219" t="s">
        <v>540</v>
      </c>
      <c r="D308" s="219" t="s">
        <v>541</v>
      </c>
      <c r="E308" s="238" t="s">
        <v>20</v>
      </c>
      <c r="F308" s="316"/>
      <c r="G308" s="309"/>
      <c r="H308" s="306"/>
      <c r="I308" s="238">
        <v>2</v>
      </c>
      <c r="J308" s="241" t="s">
        <v>1360</v>
      </c>
      <c r="K308" s="241"/>
      <c r="L308" s="241" t="s">
        <v>502</v>
      </c>
      <c r="M308" s="241"/>
      <c r="N308" s="241"/>
      <c r="O308" s="241" t="s">
        <v>1927</v>
      </c>
      <c r="P308" s="237"/>
    </row>
    <row r="309" spans="2:16" hidden="1" outlineLevel="2" x14ac:dyDescent="0.35">
      <c r="B309" s="303"/>
      <c r="C309" s="219" t="s">
        <v>542</v>
      </c>
      <c r="D309" s="219" t="s">
        <v>543</v>
      </c>
      <c r="E309" s="238" t="s">
        <v>20</v>
      </c>
      <c r="F309" s="315"/>
      <c r="G309" s="310"/>
      <c r="H309" s="306"/>
      <c r="I309" s="238">
        <v>2</v>
      </c>
      <c r="J309" s="241" t="s">
        <v>1360</v>
      </c>
      <c r="K309" s="241"/>
      <c r="L309" s="241" t="s">
        <v>502</v>
      </c>
      <c r="M309" s="241"/>
      <c r="N309" s="241"/>
      <c r="O309" s="241" t="s">
        <v>1928</v>
      </c>
      <c r="P309" s="237"/>
    </row>
    <row r="310" spans="2:16" hidden="1" outlineLevel="2" x14ac:dyDescent="0.35">
      <c r="B310" s="303"/>
      <c r="C310" s="219" t="s">
        <v>544</v>
      </c>
      <c r="D310" s="219" t="s">
        <v>545</v>
      </c>
      <c r="E310" s="238" t="s">
        <v>20</v>
      </c>
      <c r="F310" s="314">
        <v>2</v>
      </c>
      <c r="G310" s="308">
        <f>(COUNTIF(E310:E312,$F$409)+(COUNTIF(E310:E312,$F$408)*0.5))/(COUNTA(E310:E312)-COUNTIF(E310:E312,$F$410))</f>
        <v>0</v>
      </c>
      <c r="H310" s="306"/>
      <c r="I310" s="238">
        <v>3</v>
      </c>
      <c r="J310" s="241"/>
      <c r="K310" s="241" t="s">
        <v>2908</v>
      </c>
      <c r="L310" s="241"/>
      <c r="M310" s="241"/>
      <c r="N310" s="241"/>
      <c r="O310" s="241" t="s">
        <v>1928</v>
      </c>
      <c r="P310" s="237"/>
    </row>
    <row r="311" spans="2:16" ht="58" hidden="1" outlineLevel="2" x14ac:dyDescent="0.35">
      <c r="B311" s="303"/>
      <c r="C311" s="219" t="s">
        <v>546</v>
      </c>
      <c r="D311" s="219" t="s">
        <v>547</v>
      </c>
      <c r="E311" s="238" t="s">
        <v>20</v>
      </c>
      <c r="F311" s="316"/>
      <c r="G311" s="309"/>
      <c r="H311" s="306"/>
      <c r="I311" s="238">
        <v>3</v>
      </c>
      <c r="J311" s="241" t="s">
        <v>1361</v>
      </c>
      <c r="K311" s="241"/>
      <c r="L311" s="241"/>
      <c r="M311" s="241" t="s">
        <v>3222</v>
      </c>
      <c r="N311" s="241" t="s">
        <v>2344</v>
      </c>
      <c r="O311" s="241" t="s">
        <v>1928</v>
      </c>
      <c r="P311" s="237"/>
    </row>
    <row r="312" spans="2:16" hidden="1" outlineLevel="2" x14ac:dyDescent="0.35">
      <c r="B312" s="303"/>
      <c r="C312" s="219" t="s">
        <v>548</v>
      </c>
      <c r="D312" s="219" t="s">
        <v>549</v>
      </c>
      <c r="E312" s="238" t="s">
        <v>20</v>
      </c>
      <c r="F312" s="315"/>
      <c r="G312" s="310"/>
      <c r="H312" s="306"/>
      <c r="I312" s="238">
        <v>3</v>
      </c>
      <c r="J312" s="241" t="s">
        <v>1360</v>
      </c>
      <c r="K312" s="241"/>
      <c r="L312" s="241" t="s">
        <v>733</v>
      </c>
      <c r="M312" s="241"/>
      <c r="N312" s="241"/>
      <c r="O312" s="241" t="s">
        <v>1927</v>
      </c>
      <c r="P312" s="237"/>
    </row>
    <row r="313" spans="2:16" hidden="1" outlineLevel="2" x14ac:dyDescent="0.35">
      <c r="B313" s="303"/>
      <c r="C313" s="219" t="s">
        <v>551</v>
      </c>
      <c r="D313" s="219" t="s">
        <v>552</v>
      </c>
      <c r="E313" s="238" t="s">
        <v>20</v>
      </c>
      <c r="F313" s="314">
        <v>3</v>
      </c>
      <c r="G313" s="308">
        <f>(COUNTIF(E313:E315,$F$409)+(COUNTIF(E313:E315,$F$408)*0.5))/(COUNTA(E313:E315)-COUNTIF(E313:E315,$F$410))</f>
        <v>0</v>
      </c>
      <c r="H313" s="306"/>
      <c r="I313" s="238">
        <v>4</v>
      </c>
      <c r="J313" s="241"/>
      <c r="K313" s="241" t="s">
        <v>144</v>
      </c>
      <c r="L313" s="241" t="s">
        <v>727</v>
      </c>
      <c r="M313" s="241"/>
      <c r="N313" s="241"/>
      <c r="O313" s="241"/>
      <c r="P313" s="237"/>
    </row>
    <row r="314" spans="2:16" ht="43.5" hidden="1" outlineLevel="2" x14ac:dyDescent="0.35">
      <c r="B314" s="303"/>
      <c r="C314" s="219" t="s">
        <v>553</v>
      </c>
      <c r="D314" s="219" t="s">
        <v>554</v>
      </c>
      <c r="E314" s="238" t="s">
        <v>20</v>
      </c>
      <c r="F314" s="316"/>
      <c r="G314" s="309"/>
      <c r="H314" s="306"/>
      <c r="I314" s="238">
        <v>4</v>
      </c>
      <c r="J314" s="241" t="s">
        <v>3745</v>
      </c>
      <c r="K314" s="241" t="s">
        <v>119</v>
      </c>
      <c r="L314" s="241" t="s">
        <v>734</v>
      </c>
      <c r="M314" s="241"/>
      <c r="N314" s="241"/>
      <c r="O314" s="241"/>
      <c r="P314" s="237"/>
    </row>
    <row r="315" spans="2:16" hidden="1" outlineLevel="2" x14ac:dyDescent="0.35">
      <c r="B315" s="303"/>
      <c r="C315" s="219" t="s">
        <v>555</v>
      </c>
      <c r="D315" s="219" t="s">
        <v>556</v>
      </c>
      <c r="E315" s="238" t="s">
        <v>20</v>
      </c>
      <c r="F315" s="315"/>
      <c r="G315" s="310"/>
      <c r="H315" s="306"/>
      <c r="I315" s="238">
        <v>4</v>
      </c>
      <c r="J315" s="241"/>
      <c r="K315" s="241" t="s">
        <v>2908</v>
      </c>
      <c r="L315" s="241" t="s">
        <v>1848</v>
      </c>
      <c r="M315" s="241"/>
      <c r="N315" s="241" t="s">
        <v>2345</v>
      </c>
      <c r="O315" s="241" t="s">
        <v>1928</v>
      </c>
      <c r="P315" s="237"/>
    </row>
    <row r="316" spans="2:16" ht="29" hidden="1" outlineLevel="2" x14ac:dyDescent="0.35">
      <c r="B316" s="304"/>
      <c r="C316" s="219" t="s">
        <v>557</v>
      </c>
      <c r="D316" s="219" t="s">
        <v>558</v>
      </c>
      <c r="E316" s="238" t="s">
        <v>20</v>
      </c>
      <c r="F316" s="239">
        <v>4</v>
      </c>
      <c r="G316" s="240">
        <f>(COUNTIF(E316,$F$409)+(COUNTIF(E316,$F$408)*0.5))/COUNTA(E316)</f>
        <v>0</v>
      </c>
      <c r="H316" s="307"/>
      <c r="I316" s="238">
        <v>5</v>
      </c>
      <c r="J316" s="241" t="s">
        <v>1362</v>
      </c>
      <c r="K316" s="241" t="s">
        <v>2909</v>
      </c>
      <c r="L316" s="241" t="s">
        <v>1849</v>
      </c>
      <c r="M316" s="241"/>
      <c r="N316" s="241"/>
      <c r="O316" s="241"/>
      <c r="P316" s="237"/>
    </row>
    <row r="317" spans="2:16" ht="15" hidden="1" customHeight="1" outlineLevel="1" x14ac:dyDescent="0.35">
      <c r="B317" s="302" t="str">
        <f>'Результаты аудита'!F33</f>
        <v>Определение требований ИБ, предъявляемых к ПО</v>
      </c>
      <c r="C317" s="219" t="s">
        <v>559</v>
      </c>
      <c r="D317" s="219" t="s">
        <v>2332</v>
      </c>
      <c r="E317" s="238" t="s">
        <v>13</v>
      </c>
      <c r="F317" s="239">
        <v>0</v>
      </c>
      <c r="G317" s="240">
        <f>(COUNTIF(E317:E317,$E$406))/COUNTA(E317:E317)</f>
        <v>1</v>
      </c>
      <c r="H317" s="305">
        <f>SUM(G318:G326)/4</f>
        <v>0</v>
      </c>
      <c r="I317" s="238">
        <v>0</v>
      </c>
      <c r="J317" s="241"/>
      <c r="K317" s="241"/>
      <c r="L317" s="241" t="s">
        <v>344</v>
      </c>
      <c r="M317" s="241"/>
      <c r="N317" s="241" t="s">
        <v>2333</v>
      </c>
      <c r="O317" s="241"/>
      <c r="P317" s="237"/>
    </row>
    <row r="318" spans="2:16" ht="43.5" hidden="1" outlineLevel="2" x14ac:dyDescent="0.35">
      <c r="B318" s="303"/>
      <c r="C318" s="219" t="s">
        <v>560</v>
      </c>
      <c r="D318" s="219" t="s">
        <v>561</v>
      </c>
      <c r="E318" s="238" t="s">
        <v>20</v>
      </c>
      <c r="F318" s="314">
        <v>1</v>
      </c>
      <c r="G318" s="308">
        <f>(COUNTIF(E318:E319,$F$409)+(COUNTIF(E318:E319,$F$408)*0.5))/(COUNTA(E318:E319)-COUNTIF(E318:E319,$F$410))</f>
        <v>0</v>
      </c>
      <c r="H318" s="306"/>
      <c r="I318" s="238">
        <v>1</v>
      </c>
      <c r="J318" s="241"/>
      <c r="K318" s="241"/>
      <c r="L318" s="241" t="s">
        <v>1850</v>
      </c>
      <c r="M318" s="241" t="s">
        <v>3223</v>
      </c>
      <c r="N318" s="241" t="s">
        <v>2333</v>
      </c>
      <c r="O318" s="241" t="s">
        <v>1929</v>
      </c>
      <c r="P318" s="237"/>
    </row>
    <row r="319" spans="2:16" ht="29" hidden="1" outlineLevel="2" x14ac:dyDescent="0.35">
      <c r="B319" s="303"/>
      <c r="C319" s="219" t="s">
        <v>562</v>
      </c>
      <c r="D319" s="219" t="s">
        <v>563</v>
      </c>
      <c r="E319" s="238" t="s">
        <v>20</v>
      </c>
      <c r="F319" s="315"/>
      <c r="G319" s="310"/>
      <c r="H319" s="306"/>
      <c r="I319" s="238">
        <v>1</v>
      </c>
      <c r="J319" s="241"/>
      <c r="K319" s="241"/>
      <c r="L319" s="241" t="s">
        <v>1851</v>
      </c>
      <c r="M319" s="241" t="s">
        <v>3224</v>
      </c>
      <c r="N319" s="241"/>
      <c r="O319" s="241"/>
      <c r="P319" s="237"/>
    </row>
    <row r="320" spans="2:16" ht="217.5" hidden="1" outlineLevel="2" x14ac:dyDescent="0.35">
      <c r="B320" s="303"/>
      <c r="C320" s="237" t="s">
        <v>564</v>
      </c>
      <c r="D320" s="237" t="s">
        <v>565</v>
      </c>
      <c r="E320" s="238" t="s">
        <v>20</v>
      </c>
      <c r="F320" s="314">
        <v>2</v>
      </c>
      <c r="G320" s="308">
        <f>(COUNTIF(E320:E322,$F$409)+(COUNTIF(E320:E322,$F$408)*0.5))/(COUNTA(E320:E322)-COUNTIF(E320:E322,$F$410))</f>
        <v>0</v>
      </c>
      <c r="H320" s="306"/>
      <c r="I320" s="238">
        <v>2</v>
      </c>
      <c r="J320" s="241"/>
      <c r="K320" s="241"/>
      <c r="L320" s="241"/>
      <c r="M320" s="241" t="s">
        <v>3225</v>
      </c>
      <c r="N320" s="241" t="s">
        <v>2344</v>
      </c>
      <c r="O320" s="241" t="s">
        <v>1930</v>
      </c>
      <c r="P320" s="237"/>
    </row>
    <row r="321" spans="2:16" hidden="1" outlineLevel="2" x14ac:dyDescent="0.35">
      <c r="B321" s="303"/>
      <c r="C321" s="237" t="s">
        <v>566</v>
      </c>
      <c r="D321" s="237" t="s">
        <v>567</v>
      </c>
      <c r="E321" s="238" t="s">
        <v>20</v>
      </c>
      <c r="F321" s="316"/>
      <c r="G321" s="309"/>
      <c r="H321" s="306"/>
      <c r="I321" s="238">
        <v>2</v>
      </c>
      <c r="J321" s="241"/>
      <c r="K321" s="241"/>
      <c r="L321" s="241" t="s">
        <v>735</v>
      </c>
      <c r="M321" s="241" t="s">
        <v>3189</v>
      </c>
      <c r="N321" s="241"/>
      <c r="O321" s="241" t="s">
        <v>1929</v>
      </c>
      <c r="P321" s="237"/>
    </row>
    <row r="322" spans="2:16" ht="116" hidden="1" outlineLevel="2" x14ac:dyDescent="0.35">
      <c r="B322" s="303"/>
      <c r="C322" s="219" t="s">
        <v>569</v>
      </c>
      <c r="D322" s="219" t="s">
        <v>570</v>
      </c>
      <c r="E322" s="238" t="s">
        <v>20</v>
      </c>
      <c r="F322" s="315"/>
      <c r="G322" s="310"/>
      <c r="H322" s="306"/>
      <c r="I322" s="238">
        <v>2</v>
      </c>
      <c r="J322" s="241" t="s">
        <v>1363</v>
      </c>
      <c r="K322" s="241"/>
      <c r="L322" s="241"/>
      <c r="M322" s="241" t="s">
        <v>3226</v>
      </c>
      <c r="N322" s="241" t="s">
        <v>2342</v>
      </c>
      <c r="O322" s="241"/>
      <c r="P322" s="237"/>
    </row>
    <row r="323" spans="2:16" ht="29" hidden="1" outlineLevel="2" x14ac:dyDescent="0.35">
      <c r="B323" s="303"/>
      <c r="C323" s="237" t="s">
        <v>571</v>
      </c>
      <c r="D323" s="237" t="s">
        <v>572</v>
      </c>
      <c r="E323" s="238" t="s">
        <v>20</v>
      </c>
      <c r="F323" s="314">
        <v>3</v>
      </c>
      <c r="G323" s="308">
        <f>(COUNTIF(E323:E325,$F$409)+(COUNTIF(E323:E325,$F$408)*0.5))/(COUNTA(E323:E325)-COUNTIF(E323:E325,$F$410))</f>
        <v>0</v>
      </c>
      <c r="H323" s="306"/>
      <c r="I323" s="238">
        <v>4</v>
      </c>
      <c r="J323" s="241"/>
      <c r="K323" s="241"/>
      <c r="L323" s="241" t="s">
        <v>734</v>
      </c>
      <c r="M323" s="241"/>
      <c r="N323" s="241"/>
      <c r="O323" s="241"/>
      <c r="P323" s="237"/>
    </row>
    <row r="324" spans="2:16" ht="217.5" hidden="1" outlineLevel="2" x14ac:dyDescent="0.35">
      <c r="B324" s="303"/>
      <c r="C324" s="219" t="s">
        <v>573</v>
      </c>
      <c r="D324" s="219" t="s">
        <v>574</v>
      </c>
      <c r="E324" s="238" t="s">
        <v>20</v>
      </c>
      <c r="F324" s="316"/>
      <c r="G324" s="309"/>
      <c r="H324" s="306"/>
      <c r="I324" s="238">
        <v>4</v>
      </c>
      <c r="J324" s="241"/>
      <c r="K324" s="241"/>
      <c r="L324" s="241"/>
      <c r="M324" s="241" t="s">
        <v>3225</v>
      </c>
      <c r="N324" s="241"/>
      <c r="O324" s="241" t="s">
        <v>1931</v>
      </c>
      <c r="P324" s="237"/>
    </row>
    <row r="325" spans="2:16" ht="29" hidden="1" outlineLevel="2" x14ac:dyDescent="0.35">
      <c r="B325" s="303"/>
      <c r="C325" s="219" t="s">
        <v>575</v>
      </c>
      <c r="D325" s="219" t="s">
        <v>576</v>
      </c>
      <c r="E325" s="238" t="s">
        <v>20</v>
      </c>
      <c r="F325" s="315"/>
      <c r="G325" s="310"/>
      <c r="H325" s="306"/>
      <c r="I325" s="238">
        <v>4</v>
      </c>
      <c r="J325" s="241"/>
      <c r="K325" s="241"/>
      <c r="L325" s="241" t="s">
        <v>3746</v>
      </c>
      <c r="M325" s="241"/>
      <c r="N325" s="241"/>
      <c r="O325" s="241" t="s">
        <v>1932</v>
      </c>
      <c r="P325" s="237"/>
    </row>
    <row r="326" spans="2:16" ht="29" hidden="1" outlineLevel="2" x14ac:dyDescent="0.35">
      <c r="B326" s="304"/>
      <c r="C326" s="219" t="s">
        <v>2184</v>
      </c>
      <c r="D326" s="219" t="s">
        <v>2183</v>
      </c>
      <c r="E326" s="238" t="s">
        <v>20</v>
      </c>
      <c r="F326" s="239">
        <v>4</v>
      </c>
      <c r="G326" s="240">
        <f>(COUNTIF(E326,$F$409)+(COUNTIF(E326,$F$408)*0.5))/COUNTA(E326)</f>
        <v>0</v>
      </c>
      <c r="H326" s="307"/>
      <c r="I326" s="238">
        <v>6</v>
      </c>
      <c r="J326" s="241"/>
      <c r="K326" s="241"/>
      <c r="L326" s="241"/>
      <c r="M326" s="238" t="s">
        <v>3224</v>
      </c>
      <c r="N326" s="248"/>
      <c r="O326" s="241"/>
      <c r="P326" s="237"/>
    </row>
    <row r="327" spans="2:16" ht="145" hidden="1" outlineLevel="1" x14ac:dyDescent="0.35">
      <c r="B327" s="302" t="str">
        <f>'Результаты аудита'!F34</f>
        <v>Контроль выполнения требований ИБ</v>
      </c>
      <c r="C327" s="219" t="s">
        <v>577</v>
      </c>
      <c r="D327" s="219" t="s">
        <v>578</v>
      </c>
      <c r="E327" s="238" t="s">
        <v>13</v>
      </c>
      <c r="F327" s="239">
        <v>0</v>
      </c>
      <c r="G327" s="240">
        <f>(COUNTIF(E327:E327,$E$406))/COUNTA(E327:E327)</f>
        <v>1</v>
      </c>
      <c r="H327" s="305">
        <f>SUM(G328:G331)/4</f>
        <v>0</v>
      </c>
      <c r="I327" s="238">
        <v>0</v>
      </c>
      <c r="J327" s="241" t="s">
        <v>1364</v>
      </c>
      <c r="K327" s="241" t="s">
        <v>2910</v>
      </c>
      <c r="L327" s="241" t="s">
        <v>735</v>
      </c>
      <c r="M327" s="241" t="s">
        <v>3227</v>
      </c>
      <c r="N327" s="241" t="s">
        <v>2927</v>
      </c>
      <c r="O327" s="241"/>
      <c r="P327" s="237"/>
    </row>
    <row r="328" spans="2:16" ht="87" hidden="1" outlineLevel="2" x14ac:dyDescent="0.35">
      <c r="B328" s="303"/>
      <c r="C328" s="219" t="s">
        <v>579</v>
      </c>
      <c r="D328" s="219" t="s">
        <v>580</v>
      </c>
      <c r="E328" s="238" t="s">
        <v>20</v>
      </c>
      <c r="F328" s="239">
        <v>1</v>
      </c>
      <c r="G328" s="240">
        <f>(COUNTIF(E328,$F$409)+(COUNTIF(E328,$F$408)*0.5))/COUNTA(E328)</f>
        <v>0</v>
      </c>
      <c r="H328" s="306"/>
      <c r="I328" s="238">
        <v>1</v>
      </c>
      <c r="J328" s="241" t="s">
        <v>3747</v>
      </c>
      <c r="K328" s="241" t="s">
        <v>2911</v>
      </c>
      <c r="L328" s="241" t="s">
        <v>1375</v>
      </c>
      <c r="M328" s="238" t="s">
        <v>3228</v>
      </c>
      <c r="N328" s="241"/>
      <c r="O328" s="241" t="s">
        <v>1933</v>
      </c>
      <c r="P328" s="237"/>
    </row>
    <row r="329" spans="2:16" ht="87" hidden="1" outlineLevel="2" x14ac:dyDescent="0.35">
      <c r="B329" s="303"/>
      <c r="C329" s="219" t="s">
        <v>581</v>
      </c>
      <c r="D329" s="219" t="s">
        <v>582</v>
      </c>
      <c r="E329" s="238" t="s">
        <v>20</v>
      </c>
      <c r="F329" s="239">
        <v>2</v>
      </c>
      <c r="G329" s="240">
        <f>(COUNTIF(E329,$F$409)+(COUNTIF(E329,$F$408)*0.5))/COUNTA(E329)</f>
        <v>0</v>
      </c>
      <c r="H329" s="306"/>
      <c r="I329" s="238">
        <v>2</v>
      </c>
      <c r="J329" s="241" t="s">
        <v>3748</v>
      </c>
      <c r="K329" s="241" t="s">
        <v>2912</v>
      </c>
      <c r="L329" s="241" t="s">
        <v>2466</v>
      </c>
      <c r="M329" s="238" t="s">
        <v>3229</v>
      </c>
      <c r="N329" s="241"/>
      <c r="O329" s="241" t="s">
        <v>1933</v>
      </c>
      <c r="P329" s="237"/>
    </row>
    <row r="330" spans="2:16" ht="87" hidden="1" outlineLevel="2" x14ac:dyDescent="0.35">
      <c r="B330" s="303"/>
      <c r="C330" s="219" t="s">
        <v>583</v>
      </c>
      <c r="D330" s="219" t="s">
        <v>584</v>
      </c>
      <c r="E330" s="238" t="s">
        <v>20</v>
      </c>
      <c r="F330" s="239">
        <v>3</v>
      </c>
      <c r="G330" s="240">
        <f>(COUNTIF(E330,$F$409)+(COUNTIF(E330,$F$408)*0.5))/COUNTA(E330)</f>
        <v>0</v>
      </c>
      <c r="H330" s="306"/>
      <c r="I330" s="238">
        <v>5</v>
      </c>
      <c r="J330" s="241" t="s">
        <v>1365</v>
      </c>
      <c r="K330" s="241"/>
      <c r="L330" s="241" t="s">
        <v>2467</v>
      </c>
      <c r="M330" s="241" t="s">
        <v>3230</v>
      </c>
      <c r="N330" s="241"/>
      <c r="O330" s="241" t="s">
        <v>1934</v>
      </c>
      <c r="P330" s="237"/>
    </row>
    <row r="331" spans="2:16" ht="174" hidden="1" outlineLevel="2" x14ac:dyDescent="0.35">
      <c r="B331" s="304"/>
      <c r="C331" s="219" t="s">
        <v>585</v>
      </c>
      <c r="D331" s="219" t="s">
        <v>586</v>
      </c>
      <c r="E331" s="238" t="s">
        <v>20</v>
      </c>
      <c r="F331" s="239">
        <v>4</v>
      </c>
      <c r="G331" s="240">
        <f>(COUNTIF(E331,$F$409)+(COUNTIF(E331,$F$408)*0.5))/COUNTA(E331)</f>
        <v>0</v>
      </c>
      <c r="H331" s="307"/>
      <c r="I331" s="238">
        <v>6</v>
      </c>
      <c r="J331" s="241" t="s">
        <v>1366</v>
      </c>
      <c r="K331" s="241"/>
      <c r="L331" s="241" t="s">
        <v>1852</v>
      </c>
      <c r="M331" s="238" t="s">
        <v>3231</v>
      </c>
      <c r="N331" s="241"/>
      <c r="O331" s="241"/>
      <c r="P331" s="237"/>
    </row>
    <row r="332" spans="2:16" ht="15" hidden="1" customHeight="1" outlineLevel="1" x14ac:dyDescent="0.35">
      <c r="B332" s="302" t="str">
        <f>'Результаты аудита'!F35</f>
        <v>Разработка стандартов конфигураций разрабатываемого ПО</v>
      </c>
      <c r="C332" s="237" t="s">
        <v>587</v>
      </c>
      <c r="D332" s="237" t="s">
        <v>588</v>
      </c>
      <c r="E332" s="238" t="s">
        <v>13</v>
      </c>
      <c r="F332" s="239">
        <v>0</v>
      </c>
      <c r="G332" s="240">
        <f>(COUNTIF(E332:E332,$E$406))/COUNTA(E332:E332)</f>
        <v>1</v>
      </c>
      <c r="H332" s="305">
        <f>SUM(G333:G338)/4</f>
        <v>0</v>
      </c>
      <c r="I332" s="238">
        <v>0</v>
      </c>
      <c r="J332" s="241"/>
      <c r="K332" s="241"/>
      <c r="L332" s="241" t="s">
        <v>1833</v>
      </c>
      <c r="M332" s="241"/>
      <c r="N332" s="241"/>
      <c r="O332" s="241" t="s">
        <v>1935</v>
      </c>
      <c r="P332" s="237"/>
    </row>
    <row r="333" spans="2:16" ht="29" hidden="1" outlineLevel="2" x14ac:dyDescent="0.35">
      <c r="B333" s="303"/>
      <c r="C333" s="219" t="s">
        <v>589</v>
      </c>
      <c r="D333" s="219" t="s">
        <v>590</v>
      </c>
      <c r="E333" s="238" t="s">
        <v>20</v>
      </c>
      <c r="F333" s="314">
        <v>1</v>
      </c>
      <c r="G333" s="308">
        <f>(COUNTIF(E333:E334,$F$409)+(COUNTIF(E333:E334,$F$408)*0.5))/(COUNTA(E333:E334)-COUNTIF(E333:E334,$F$410))</f>
        <v>0</v>
      </c>
      <c r="H333" s="306"/>
      <c r="I333" s="238">
        <v>3</v>
      </c>
      <c r="J333" s="241"/>
      <c r="K333" s="241"/>
      <c r="L333" s="241" t="s">
        <v>1833</v>
      </c>
      <c r="M333" s="241"/>
      <c r="N333" s="241"/>
      <c r="O333" s="241"/>
      <c r="P333" s="237"/>
    </row>
    <row r="334" spans="2:16" ht="29" hidden="1" outlineLevel="2" x14ac:dyDescent="0.35">
      <c r="B334" s="303"/>
      <c r="C334" s="219" t="s">
        <v>591</v>
      </c>
      <c r="D334" s="219" t="s">
        <v>592</v>
      </c>
      <c r="E334" s="238" t="s">
        <v>20</v>
      </c>
      <c r="F334" s="315"/>
      <c r="G334" s="310"/>
      <c r="H334" s="306"/>
      <c r="I334" s="238">
        <v>3</v>
      </c>
      <c r="J334" s="241"/>
      <c r="K334" s="241"/>
      <c r="L334" s="241"/>
      <c r="M334" s="241"/>
      <c r="N334" s="241"/>
      <c r="O334" s="241"/>
      <c r="P334" s="237"/>
    </row>
    <row r="335" spans="2:16" ht="29" hidden="1" outlineLevel="2" x14ac:dyDescent="0.35">
      <c r="B335" s="303"/>
      <c r="C335" s="237" t="s">
        <v>593</v>
      </c>
      <c r="D335" s="237" t="s">
        <v>594</v>
      </c>
      <c r="E335" s="238" t="s">
        <v>20</v>
      </c>
      <c r="F335" s="239">
        <v>2</v>
      </c>
      <c r="G335" s="240">
        <f>(COUNTIF(E335,$F$409)+(COUNTIF(E335,$F$408)*0.5))/COUNTA(E335)</f>
        <v>0</v>
      </c>
      <c r="H335" s="306"/>
      <c r="I335" s="238">
        <v>4</v>
      </c>
      <c r="J335" s="238"/>
      <c r="K335" s="238"/>
      <c r="L335" s="241" t="s">
        <v>1833</v>
      </c>
      <c r="M335" s="241"/>
      <c r="N335" s="241"/>
      <c r="O335" s="238" t="s">
        <v>1871</v>
      </c>
      <c r="P335" s="237"/>
    </row>
    <row r="336" spans="2:16" ht="29" hidden="1" outlineLevel="2" x14ac:dyDescent="0.35">
      <c r="B336" s="303"/>
      <c r="C336" s="237" t="s">
        <v>595</v>
      </c>
      <c r="D336" s="237" t="s">
        <v>596</v>
      </c>
      <c r="E336" s="238" t="s">
        <v>20</v>
      </c>
      <c r="F336" s="314">
        <v>3</v>
      </c>
      <c r="G336" s="308">
        <f>(COUNTIF(E336:E337,$F$409)+(COUNTIF(E336:E337,$F$408)*0.5))/(COUNTA(E336:E337)-COUNTIF(E336:E337,$F$410))</f>
        <v>0</v>
      </c>
      <c r="H336" s="306"/>
      <c r="I336" s="238">
        <v>5</v>
      </c>
      <c r="J336" s="238"/>
      <c r="K336" s="238"/>
      <c r="L336" s="241" t="s">
        <v>1853</v>
      </c>
      <c r="M336" s="241"/>
      <c r="N336" s="241"/>
      <c r="O336" s="238" t="s">
        <v>1871</v>
      </c>
      <c r="P336" s="237"/>
    </row>
    <row r="337" spans="2:16" ht="29" hidden="1" outlineLevel="2" x14ac:dyDescent="0.35">
      <c r="B337" s="303"/>
      <c r="C337" s="237" t="s">
        <v>597</v>
      </c>
      <c r="D337" s="237" t="s">
        <v>2189</v>
      </c>
      <c r="E337" s="238" t="s">
        <v>20</v>
      </c>
      <c r="F337" s="315"/>
      <c r="G337" s="310"/>
      <c r="H337" s="306"/>
      <c r="I337" s="238">
        <v>5</v>
      </c>
      <c r="J337" s="238"/>
      <c r="K337" s="238"/>
      <c r="L337" s="238"/>
      <c r="M337" s="241"/>
      <c r="N337" s="241"/>
      <c r="O337" s="238"/>
      <c r="P337" s="237"/>
    </row>
    <row r="338" spans="2:16" ht="29" hidden="1" outlineLevel="2" x14ac:dyDescent="0.35">
      <c r="B338" s="304"/>
      <c r="C338" s="219" t="s">
        <v>598</v>
      </c>
      <c r="D338" s="248" t="s">
        <v>599</v>
      </c>
      <c r="E338" s="238" t="s">
        <v>20</v>
      </c>
      <c r="F338" s="239">
        <v>4</v>
      </c>
      <c r="G338" s="240">
        <f>(COUNTIF(E338,$F$409)+(COUNTIF(E338,$F$408)*0.5))/COUNTA(E338)</f>
        <v>0</v>
      </c>
      <c r="H338" s="307"/>
      <c r="I338" s="238">
        <v>6</v>
      </c>
      <c r="J338" s="238"/>
      <c r="K338" s="238"/>
      <c r="L338" s="241" t="s">
        <v>1843</v>
      </c>
      <c r="M338" s="241"/>
      <c r="N338" s="241"/>
      <c r="O338" s="238" t="s">
        <v>1936</v>
      </c>
      <c r="P338" s="237"/>
    </row>
    <row r="339" spans="2:16" ht="15" hidden="1" customHeight="1" outlineLevel="1" x14ac:dyDescent="0.35">
      <c r="B339" s="302" t="str">
        <f>'Результаты аудита'!F36</f>
        <v>Разработка стандартов конфигураций для компонентов инфраструктуры</v>
      </c>
      <c r="C339" s="237" t="s">
        <v>600</v>
      </c>
      <c r="D339" s="237" t="s">
        <v>2166</v>
      </c>
      <c r="E339" s="238" t="s">
        <v>13</v>
      </c>
      <c r="F339" s="239">
        <v>0</v>
      </c>
      <c r="G339" s="240">
        <f>(COUNTIF(E339:E339,$E$406))/COUNTA(E339:E339)</f>
        <v>1</v>
      </c>
      <c r="H339" s="305">
        <f>SUM(G340:G347)/4</f>
        <v>0</v>
      </c>
      <c r="I339" s="238">
        <v>0</v>
      </c>
      <c r="J339" s="238"/>
      <c r="K339" s="238"/>
      <c r="L339" s="238"/>
      <c r="M339" s="241" t="s">
        <v>3189</v>
      </c>
      <c r="N339" s="241"/>
      <c r="O339" s="238" t="s">
        <v>1937</v>
      </c>
      <c r="P339" s="237"/>
    </row>
    <row r="340" spans="2:16" hidden="1" outlineLevel="2" x14ac:dyDescent="0.35">
      <c r="B340" s="303"/>
      <c r="C340" s="219" t="s">
        <v>601</v>
      </c>
      <c r="D340" s="219" t="s">
        <v>602</v>
      </c>
      <c r="E340" s="238" t="s">
        <v>20</v>
      </c>
      <c r="F340" s="314">
        <v>1</v>
      </c>
      <c r="G340" s="308">
        <f>(COUNTIF(E340:E341,$F$409)+(COUNTIF(E340:E341,$F$408)*0.5))/(COUNTA(E340:E341)-COUNTIF(E340:E341,$F$410))</f>
        <v>0</v>
      </c>
      <c r="H340" s="306"/>
      <c r="I340" s="238">
        <v>1</v>
      </c>
      <c r="J340" s="238"/>
      <c r="K340" s="238"/>
      <c r="L340" s="238"/>
      <c r="M340" s="241"/>
      <c r="N340" s="241"/>
      <c r="O340" s="238"/>
      <c r="P340" s="237"/>
    </row>
    <row r="341" spans="2:16" hidden="1" outlineLevel="2" x14ac:dyDescent="0.35">
      <c r="B341" s="303"/>
      <c r="C341" s="219" t="s">
        <v>603</v>
      </c>
      <c r="D341" s="219" t="s">
        <v>604</v>
      </c>
      <c r="E341" s="238" t="s">
        <v>20</v>
      </c>
      <c r="F341" s="315"/>
      <c r="G341" s="310"/>
      <c r="H341" s="306"/>
      <c r="I341" s="238">
        <v>1</v>
      </c>
      <c r="J341" s="238"/>
      <c r="K341" s="238"/>
      <c r="L341" s="238"/>
      <c r="M341" s="241"/>
      <c r="N341" s="241"/>
      <c r="O341" s="238" t="s">
        <v>1937</v>
      </c>
      <c r="P341" s="237"/>
    </row>
    <row r="342" spans="2:16" hidden="1" outlineLevel="2" x14ac:dyDescent="0.35">
      <c r="B342" s="303"/>
      <c r="C342" s="237" t="s">
        <v>605</v>
      </c>
      <c r="D342" s="237" t="s">
        <v>606</v>
      </c>
      <c r="E342" s="238" t="s">
        <v>20</v>
      </c>
      <c r="F342" s="314">
        <v>2</v>
      </c>
      <c r="G342" s="308">
        <f>(COUNTIF(E342:E343,$F$409)+(COUNTIF(E342:E343,$F$408)*0.5))/(COUNTA(E342:E343)-COUNTIF(E342:E343,$F$410))</f>
        <v>0</v>
      </c>
      <c r="H342" s="306"/>
      <c r="I342" s="238">
        <v>2</v>
      </c>
      <c r="J342" s="238" t="s">
        <v>610</v>
      </c>
      <c r="K342" s="238"/>
      <c r="L342" s="238"/>
      <c r="M342" s="241"/>
      <c r="N342" s="241"/>
      <c r="O342" s="238" t="s">
        <v>1871</v>
      </c>
      <c r="P342" s="237"/>
    </row>
    <row r="343" spans="2:16" ht="29" hidden="1" outlineLevel="2" x14ac:dyDescent="0.35">
      <c r="B343" s="303"/>
      <c r="C343" s="237" t="s">
        <v>607</v>
      </c>
      <c r="D343" s="237" t="s">
        <v>608</v>
      </c>
      <c r="E343" s="238" t="s">
        <v>20</v>
      </c>
      <c r="F343" s="315"/>
      <c r="G343" s="310"/>
      <c r="H343" s="306"/>
      <c r="I343" s="238">
        <v>2</v>
      </c>
      <c r="J343" s="238"/>
      <c r="K343" s="238"/>
      <c r="L343" s="238"/>
      <c r="M343" s="241"/>
      <c r="N343" s="241"/>
      <c r="O343" s="238"/>
      <c r="P343" s="237"/>
    </row>
    <row r="344" spans="2:16" hidden="1" outlineLevel="2" x14ac:dyDescent="0.35">
      <c r="B344" s="303"/>
      <c r="C344" s="237" t="s">
        <v>609</v>
      </c>
      <c r="D344" s="237" t="s">
        <v>2165</v>
      </c>
      <c r="E344" s="238" t="s">
        <v>20</v>
      </c>
      <c r="F344" s="314">
        <v>3</v>
      </c>
      <c r="G344" s="308">
        <f>(COUNTIF(E344:E346,$F$409)+(COUNTIF(E344:E346,$F$408)*0.5))/(COUNTA(E344:E346)-COUNTIF(E344:E346,$F$410))</f>
        <v>0</v>
      </c>
      <c r="H344" s="306"/>
      <c r="I344" s="238">
        <v>3</v>
      </c>
      <c r="J344" s="238" t="s">
        <v>610</v>
      </c>
      <c r="K344" s="238"/>
      <c r="L344" s="238"/>
      <c r="M344" s="241" t="s">
        <v>3189</v>
      </c>
      <c r="N344" s="241"/>
      <c r="O344" s="238" t="s">
        <v>1871</v>
      </c>
      <c r="P344" s="237"/>
    </row>
    <row r="345" spans="2:16" ht="72.5" hidden="1" outlineLevel="2" x14ac:dyDescent="0.35">
      <c r="B345" s="303"/>
      <c r="C345" s="237" t="s">
        <v>611</v>
      </c>
      <c r="D345" s="237" t="s">
        <v>612</v>
      </c>
      <c r="E345" s="238" t="s">
        <v>20</v>
      </c>
      <c r="F345" s="316"/>
      <c r="G345" s="309"/>
      <c r="H345" s="306"/>
      <c r="I345" s="238">
        <v>3</v>
      </c>
      <c r="J345" s="238"/>
      <c r="K345" s="238"/>
      <c r="L345" s="238"/>
      <c r="M345" s="241" t="s">
        <v>3232</v>
      </c>
      <c r="N345" s="241"/>
      <c r="O345" s="238"/>
      <c r="P345" s="237"/>
    </row>
    <row r="346" spans="2:16" hidden="1" outlineLevel="2" x14ac:dyDescent="0.35">
      <c r="B346" s="303"/>
      <c r="C346" s="237" t="s">
        <v>613</v>
      </c>
      <c r="D346" s="237" t="s">
        <v>2188</v>
      </c>
      <c r="E346" s="238" t="s">
        <v>20</v>
      </c>
      <c r="F346" s="315"/>
      <c r="G346" s="310"/>
      <c r="H346" s="306"/>
      <c r="I346" s="238">
        <v>3</v>
      </c>
      <c r="J346" s="238"/>
      <c r="K346" s="238"/>
      <c r="L346" s="238"/>
      <c r="M346" s="241"/>
      <c r="N346" s="241"/>
      <c r="O346" s="238" t="s">
        <v>1937</v>
      </c>
      <c r="P346" s="237"/>
    </row>
    <row r="347" spans="2:16" hidden="1" outlineLevel="2" x14ac:dyDescent="0.35">
      <c r="B347" s="304"/>
      <c r="C347" s="219" t="s">
        <v>614</v>
      </c>
      <c r="D347" s="219" t="s">
        <v>615</v>
      </c>
      <c r="E347" s="238" t="s">
        <v>20</v>
      </c>
      <c r="F347" s="239">
        <v>4</v>
      </c>
      <c r="G347" s="240">
        <f>(COUNTIF(E347,$F$409)+(COUNTIF(E347,$F$408)*0.5))/COUNTA(E347)</f>
        <v>0</v>
      </c>
      <c r="H347" s="307"/>
      <c r="I347" s="238">
        <v>5</v>
      </c>
      <c r="J347" s="238"/>
      <c r="K347" s="238"/>
      <c r="L347" s="238"/>
      <c r="M347" s="241"/>
      <c r="N347" s="241"/>
      <c r="O347" s="238" t="s">
        <v>1936</v>
      </c>
      <c r="P347" s="237"/>
    </row>
    <row r="348" spans="2:16" ht="4.5" hidden="1" customHeight="1" outlineLevel="1" x14ac:dyDescent="0.35">
      <c r="B348" s="243"/>
      <c r="C348" s="237"/>
      <c r="D348" s="237"/>
      <c r="E348" s="238"/>
      <c r="F348" s="239"/>
      <c r="G348" s="240"/>
      <c r="H348" s="244"/>
      <c r="I348" s="238"/>
      <c r="J348" s="241"/>
      <c r="K348" s="241"/>
      <c r="L348" s="241"/>
      <c r="M348" s="241"/>
      <c r="N348" s="241"/>
      <c r="O348" s="245"/>
      <c r="P348" s="237"/>
    </row>
    <row r="349" spans="2:16" ht="24" customHeight="1" collapsed="1" x14ac:dyDescent="0.35">
      <c r="B349" s="326" t="s">
        <v>616</v>
      </c>
      <c r="C349" s="327"/>
      <c r="D349" s="328"/>
      <c r="E349" s="326"/>
      <c r="F349" s="328"/>
      <c r="G349" s="326"/>
      <c r="H349" s="327"/>
      <c r="I349" s="328"/>
      <c r="J349" s="326"/>
      <c r="K349" s="328"/>
      <c r="L349" s="326"/>
      <c r="M349" s="327"/>
      <c r="N349" s="328"/>
      <c r="O349" s="254"/>
      <c r="P349" s="235"/>
    </row>
    <row r="350" spans="2:16" ht="99" hidden="1" customHeight="1" outlineLevel="1" x14ac:dyDescent="0.35">
      <c r="B350" s="302" t="str">
        <f>'Результаты аудита'!F37</f>
        <v>Обработка дефектов ИБ</v>
      </c>
      <c r="C350" s="237" t="s">
        <v>617</v>
      </c>
      <c r="D350" s="237" t="s">
        <v>618</v>
      </c>
      <c r="E350" s="238" t="s">
        <v>13</v>
      </c>
      <c r="F350" s="239">
        <v>0</v>
      </c>
      <c r="G350" s="240">
        <f>(COUNTIF(E350:E350,$E$406))/COUNTA(E350:E350)</f>
        <v>1</v>
      </c>
      <c r="H350" s="305">
        <f>SUM(G351:G357)/4</f>
        <v>0</v>
      </c>
      <c r="I350" s="238">
        <v>0</v>
      </c>
      <c r="J350" s="238"/>
      <c r="K350" s="238" t="s">
        <v>2913</v>
      </c>
      <c r="L350" s="238"/>
      <c r="M350" s="241" t="s">
        <v>3230</v>
      </c>
      <c r="N350" s="241" t="s">
        <v>2928</v>
      </c>
      <c r="O350" s="238" t="s">
        <v>1938</v>
      </c>
      <c r="P350" s="237"/>
    </row>
    <row r="351" spans="2:16" ht="29" hidden="1" outlineLevel="2" x14ac:dyDescent="0.35">
      <c r="B351" s="303"/>
      <c r="C351" s="237" t="s">
        <v>619</v>
      </c>
      <c r="D351" s="237" t="s">
        <v>620</v>
      </c>
      <c r="E351" s="238" t="s">
        <v>20</v>
      </c>
      <c r="F351" s="239">
        <v>1</v>
      </c>
      <c r="G351" s="240">
        <f>(COUNTIF(E351,$F$409)+(COUNTIF(E351,$F$408)*0.5))/COUNTA(E351)</f>
        <v>0</v>
      </c>
      <c r="H351" s="306"/>
      <c r="I351" s="238">
        <v>1</v>
      </c>
      <c r="J351" s="238"/>
      <c r="K351" s="238">
        <v>135</v>
      </c>
      <c r="L351" s="238" t="s">
        <v>1838</v>
      </c>
      <c r="M351" s="241"/>
      <c r="N351" s="241"/>
      <c r="O351" s="238" t="s">
        <v>1938</v>
      </c>
      <c r="P351" s="237"/>
    </row>
    <row r="352" spans="2:16" hidden="1" outlineLevel="2" x14ac:dyDescent="0.35">
      <c r="B352" s="303"/>
      <c r="C352" s="237" t="s">
        <v>621</v>
      </c>
      <c r="D352" s="237" t="s">
        <v>622</v>
      </c>
      <c r="E352" s="238" t="s">
        <v>20</v>
      </c>
      <c r="F352" s="314">
        <v>2</v>
      </c>
      <c r="G352" s="308">
        <f>(COUNTIF(E352:E353,$F$409)+(COUNTIF(E352:E353,$F$408)*0.5))/(COUNTA(E352:E353)-COUNTIF(E352:E353,$F$410))</f>
        <v>0</v>
      </c>
      <c r="H352" s="306"/>
      <c r="I352" s="238">
        <v>2</v>
      </c>
      <c r="J352" s="238"/>
      <c r="K352" s="238">
        <v>168</v>
      </c>
      <c r="L352" s="238" t="s">
        <v>1838</v>
      </c>
      <c r="M352" s="241"/>
      <c r="N352" s="241"/>
      <c r="O352" s="238"/>
      <c r="P352" s="237"/>
    </row>
    <row r="353" spans="2:16" ht="29" hidden="1" outlineLevel="2" x14ac:dyDescent="0.35">
      <c r="B353" s="303"/>
      <c r="C353" s="237" t="s">
        <v>623</v>
      </c>
      <c r="D353" s="237" t="s">
        <v>624</v>
      </c>
      <c r="E353" s="238" t="s">
        <v>20</v>
      </c>
      <c r="F353" s="315"/>
      <c r="G353" s="310"/>
      <c r="H353" s="306"/>
      <c r="I353" s="238">
        <v>2</v>
      </c>
      <c r="J353" s="238" t="s">
        <v>1350</v>
      </c>
      <c r="K353" s="241" t="s">
        <v>2914</v>
      </c>
      <c r="L353" s="241" t="s">
        <v>746</v>
      </c>
      <c r="M353" s="241"/>
      <c r="N353" s="241"/>
      <c r="O353" s="241"/>
      <c r="P353" s="237"/>
    </row>
    <row r="354" spans="2:16" ht="43.5" hidden="1" outlineLevel="2" x14ac:dyDescent="0.35">
      <c r="B354" s="303"/>
      <c r="C354" s="237" t="s">
        <v>625</v>
      </c>
      <c r="D354" s="237" t="s">
        <v>626</v>
      </c>
      <c r="E354" s="238" t="s">
        <v>20</v>
      </c>
      <c r="F354" s="314">
        <v>3</v>
      </c>
      <c r="G354" s="308">
        <f>(COUNTIF(E354:E356,$F$409)+(COUNTIF(E354:E356,$F$408)*0.5))/(COUNTA(E354:E356)-COUNTIF(E354:E356,$F$410))</f>
        <v>0</v>
      </c>
      <c r="H354" s="306"/>
      <c r="I354" s="238">
        <v>3</v>
      </c>
      <c r="J354" s="238" t="s">
        <v>1367</v>
      </c>
      <c r="K354" s="238"/>
      <c r="L354" s="238" t="s">
        <v>1838</v>
      </c>
      <c r="M354" s="241"/>
      <c r="N354" s="241" t="s">
        <v>2337</v>
      </c>
      <c r="O354" s="238" t="s">
        <v>1938</v>
      </c>
      <c r="P354" s="237"/>
    </row>
    <row r="355" spans="2:16" ht="29" hidden="1" outlineLevel="2" x14ac:dyDescent="0.35">
      <c r="B355" s="303"/>
      <c r="C355" s="237" t="s">
        <v>627</v>
      </c>
      <c r="D355" s="237" t="s">
        <v>628</v>
      </c>
      <c r="E355" s="238" t="s">
        <v>20</v>
      </c>
      <c r="F355" s="316"/>
      <c r="G355" s="309"/>
      <c r="H355" s="306"/>
      <c r="I355" s="238">
        <v>3</v>
      </c>
      <c r="J355" s="238"/>
      <c r="K355" s="238"/>
      <c r="L355" s="238" t="s">
        <v>1854</v>
      </c>
      <c r="M355" s="241"/>
      <c r="N355" s="241"/>
      <c r="O355" s="238" t="s">
        <v>1939</v>
      </c>
      <c r="P355" s="237"/>
    </row>
    <row r="356" spans="2:16" ht="87" hidden="1" outlineLevel="2" x14ac:dyDescent="0.35">
      <c r="B356" s="303"/>
      <c r="C356" s="237" t="s">
        <v>629</v>
      </c>
      <c r="D356" s="237" t="s">
        <v>630</v>
      </c>
      <c r="E356" s="238" t="s">
        <v>20</v>
      </c>
      <c r="F356" s="315"/>
      <c r="G356" s="310"/>
      <c r="H356" s="306"/>
      <c r="I356" s="238">
        <v>3</v>
      </c>
      <c r="J356" s="238" t="s">
        <v>550</v>
      </c>
      <c r="K356" s="238" t="s">
        <v>2915</v>
      </c>
      <c r="L356" s="238" t="s">
        <v>1375</v>
      </c>
      <c r="M356" s="241" t="s">
        <v>3230</v>
      </c>
      <c r="N356" s="241"/>
      <c r="O356" s="238" t="s">
        <v>1940</v>
      </c>
      <c r="P356" s="237"/>
    </row>
    <row r="357" spans="2:16" ht="29" hidden="1" outlineLevel="2" x14ac:dyDescent="0.35">
      <c r="B357" s="304"/>
      <c r="C357" s="237" t="s">
        <v>631</v>
      </c>
      <c r="D357" s="237" t="s">
        <v>632</v>
      </c>
      <c r="E357" s="238" t="s">
        <v>20</v>
      </c>
      <c r="F357" s="239">
        <v>4</v>
      </c>
      <c r="G357" s="240">
        <f>(COUNTIF(E357,$F$409)+(COUNTIF(E357,$F$408)*0.5))/COUNTA(E357)</f>
        <v>0</v>
      </c>
      <c r="H357" s="307"/>
      <c r="I357" s="238">
        <v>7</v>
      </c>
      <c r="J357" s="238"/>
      <c r="K357" s="238"/>
      <c r="L357" s="238" t="s">
        <v>1838</v>
      </c>
      <c r="M357" s="241"/>
      <c r="N357" s="241" t="s">
        <v>2929</v>
      </c>
      <c r="O357" s="238" t="s">
        <v>1941</v>
      </c>
      <c r="P357" s="237"/>
    </row>
    <row r="358" spans="2:16" ht="15" hidden="1" customHeight="1" outlineLevel="1" x14ac:dyDescent="0.35">
      <c r="B358" s="302" t="str">
        <f>'Результаты аудита'!F38</f>
        <v>Консолидация дефектов ИБ</v>
      </c>
      <c r="C358" s="237" t="s">
        <v>633</v>
      </c>
      <c r="D358" s="237" t="s">
        <v>634</v>
      </c>
      <c r="E358" s="238" t="s">
        <v>13</v>
      </c>
      <c r="F358" s="239">
        <v>0</v>
      </c>
      <c r="G358" s="240">
        <f>(COUNTIF(E358:E358,$E$406))/COUNTA(E358:E358)</f>
        <v>1</v>
      </c>
      <c r="H358" s="305">
        <f>SUM(G359:G365)/4</f>
        <v>0</v>
      </c>
      <c r="I358" s="238">
        <v>0</v>
      </c>
      <c r="J358" s="238"/>
      <c r="K358" s="238">
        <v>140</v>
      </c>
      <c r="L358" s="238" t="s">
        <v>1838</v>
      </c>
      <c r="M358" s="241"/>
      <c r="N358" s="241"/>
      <c r="O358" s="238" t="s">
        <v>1938</v>
      </c>
      <c r="P358" s="237"/>
    </row>
    <row r="359" spans="2:16" ht="29" hidden="1" outlineLevel="2" x14ac:dyDescent="0.35">
      <c r="B359" s="303"/>
      <c r="C359" s="237" t="s">
        <v>635</v>
      </c>
      <c r="D359" s="237" t="s">
        <v>636</v>
      </c>
      <c r="E359" s="238" t="s">
        <v>20</v>
      </c>
      <c r="F359" s="314">
        <v>1</v>
      </c>
      <c r="G359" s="308">
        <f>(COUNTIF(E359:E360,$F$409)+(COUNTIF(E359:E360,$F$408)*0.5))/(COUNTA(E359:E360)-COUNTIF(E359:E360,$F$410))</f>
        <v>0</v>
      </c>
      <c r="H359" s="306"/>
      <c r="I359" s="238">
        <v>3</v>
      </c>
      <c r="J359" s="238" t="s">
        <v>637</v>
      </c>
      <c r="K359" s="238">
        <v>140</v>
      </c>
      <c r="L359" s="238"/>
      <c r="M359" s="241"/>
      <c r="N359" s="241"/>
      <c r="O359" s="238" t="s">
        <v>1938</v>
      </c>
      <c r="P359" s="237"/>
    </row>
    <row r="360" spans="2:16" hidden="1" outlineLevel="2" x14ac:dyDescent="0.35">
      <c r="B360" s="303"/>
      <c r="C360" s="237" t="s">
        <v>638</v>
      </c>
      <c r="D360" s="237" t="s">
        <v>639</v>
      </c>
      <c r="E360" s="238" t="s">
        <v>20</v>
      </c>
      <c r="F360" s="315"/>
      <c r="G360" s="310"/>
      <c r="H360" s="306"/>
      <c r="I360" s="238">
        <v>3</v>
      </c>
      <c r="J360" s="238"/>
      <c r="K360" s="238"/>
      <c r="L360" s="238"/>
      <c r="M360" s="241"/>
      <c r="N360" s="241"/>
      <c r="O360" s="238" t="s">
        <v>1942</v>
      </c>
      <c r="P360" s="237"/>
    </row>
    <row r="361" spans="2:16" ht="29" hidden="1" outlineLevel="2" x14ac:dyDescent="0.35">
      <c r="B361" s="303"/>
      <c r="C361" s="237" t="s">
        <v>640</v>
      </c>
      <c r="D361" s="237" t="s">
        <v>641</v>
      </c>
      <c r="E361" s="238" t="s">
        <v>20</v>
      </c>
      <c r="F361" s="239">
        <v>2</v>
      </c>
      <c r="G361" s="240">
        <f>(COUNTIF(E361,$F$409)+(COUNTIF(E361,$F$408)*0.5))/COUNTA(E361)</f>
        <v>0</v>
      </c>
      <c r="H361" s="306"/>
      <c r="I361" s="238">
        <v>4</v>
      </c>
      <c r="J361" s="238" t="s">
        <v>637</v>
      </c>
      <c r="K361" s="238">
        <v>140</v>
      </c>
      <c r="L361" s="238"/>
      <c r="M361" s="241"/>
      <c r="N361" s="241"/>
      <c r="O361" s="238"/>
      <c r="P361" s="237"/>
    </row>
    <row r="362" spans="2:16" hidden="1" outlineLevel="2" x14ac:dyDescent="0.35">
      <c r="B362" s="303"/>
      <c r="C362" s="237" t="s">
        <v>642</v>
      </c>
      <c r="D362" s="237" t="s">
        <v>643</v>
      </c>
      <c r="E362" s="238" t="s">
        <v>20</v>
      </c>
      <c r="F362" s="314">
        <v>3</v>
      </c>
      <c r="G362" s="308">
        <f>(COUNTIF(E362:E364,$F$409)+(COUNTIF(E362:E364,$F$408)*0.5))/(COUNTA(E362:E364)-COUNTIF(E362:E364,$F$410))</f>
        <v>0</v>
      </c>
      <c r="H362" s="306"/>
      <c r="I362" s="238">
        <v>5</v>
      </c>
      <c r="J362" s="238" t="s">
        <v>1368</v>
      </c>
      <c r="K362" s="238"/>
      <c r="L362" s="238"/>
      <c r="M362" s="241"/>
      <c r="N362" s="241"/>
      <c r="O362" s="238"/>
      <c r="P362" s="237"/>
    </row>
    <row r="363" spans="2:16" ht="29" hidden="1" outlineLevel="2" x14ac:dyDescent="0.35">
      <c r="B363" s="303"/>
      <c r="C363" s="237" t="s">
        <v>644</v>
      </c>
      <c r="D363" s="237" t="s">
        <v>645</v>
      </c>
      <c r="E363" s="238" t="s">
        <v>20</v>
      </c>
      <c r="F363" s="316"/>
      <c r="G363" s="309"/>
      <c r="H363" s="306"/>
      <c r="I363" s="238">
        <v>5</v>
      </c>
      <c r="J363" s="238" t="s">
        <v>1369</v>
      </c>
      <c r="K363" s="238"/>
      <c r="L363" s="238"/>
      <c r="M363" s="241"/>
      <c r="N363" s="241"/>
      <c r="O363" s="238"/>
      <c r="P363" s="237"/>
    </row>
    <row r="364" spans="2:16" ht="29" hidden="1" outlineLevel="2" x14ac:dyDescent="0.35">
      <c r="B364" s="303"/>
      <c r="C364" s="237" t="s">
        <v>646</v>
      </c>
      <c r="D364" s="237" t="s">
        <v>647</v>
      </c>
      <c r="E364" s="238" t="s">
        <v>20</v>
      </c>
      <c r="F364" s="315"/>
      <c r="G364" s="310"/>
      <c r="H364" s="306"/>
      <c r="I364" s="238">
        <v>6</v>
      </c>
      <c r="J364" s="238" t="s">
        <v>1369</v>
      </c>
      <c r="K364" s="238"/>
      <c r="L364" s="238"/>
      <c r="M364" s="241"/>
      <c r="N364" s="241"/>
      <c r="O364" s="238"/>
      <c r="P364" s="237"/>
    </row>
    <row r="365" spans="2:16" ht="29" hidden="1" outlineLevel="2" x14ac:dyDescent="0.35">
      <c r="B365" s="304"/>
      <c r="C365" s="219" t="s">
        <v>648</v>
      </c>
      <c r="D365" s="219" t="s">
        <v>2338</v>
      </c>
      <c r="E365" s="238" t="s">
        <v>20</v>
      </c>
      <c r="F365" s="239">
        <v>4</v>
      </c>
      <c r="G365" s="240">
        <f>(COUNTIF(E365,$F$409)+(COUNTIF(E365,$F$408)*0.5))/COUNTA(E365)</f>
        <v>0</v>
      </c>
      <c r="H365" s="307"/>
      <c r="I365" s="238">
        <v>6</v>
      </c>
      <c r="J365" s="238"/>
      <c r="K365" s="238"/>
      <c r="L365" s="238"/>
      <c r="M365" s="241"/>
      <c r="N365" s="241"/>
      <c r="O365" s="238"/>
      <c r="P365" s="237"/>
    </row>
    <row r="366" spans="2:16" ht="4.5" hidden="1" customHeight="1" outlineLevel="1" x14ac:dyDescent="0.35">
      <c r="B366" s="243"/>
      <c r="C366" s="237"/>
      <c r="D366" s="237"/>
      <c r="E366" s="238"/>
      <c r="F366" s="239"/>
      <c r="G366" s="240"/>
      <c r="H366" s="244"/>
      <c r="I366" s="238"/>
      <c r="J366" s="241"/>
      <c r="K366" s="241"/>
      <c r="L366" s="241"/>
      <c r="M366" s="241"/>
      <c r="N366" s="241"/>
      <c r="O366" s="245"/>
      <c r="P366" s="237"/>
    </row>
    <row r="367" spans="2:16" ht="24" customHeight="1" collapsed="1" x14ac:dyDescent="0.35">
      <c r="B367" s="317" t="s">
        <v>2334</v>
      </c>
      <c r="C367" s="318"/>
      <c r="D367" s="319"/>
      <c r="E367" s="317"/>
      <c r="F367" s="319"/>
      <c r="G367" s="317"/>
      <c r="H367" s="318"/>
      <c r="I367" s="319"/>
      <c r="J367" s="317"/>
      <c r="K367" s="319"/>
      <c r="L367" s="317"/>
      <c r="M367" s="318"/>
      <c r="N367" s="319"/>
      <c r="O367" s="251"/>
      <c r="P367" s="235"/>
    </row>
    <row r="368" spans="2:16" ht="15" hidden="1" customHeight="1" outlineLevel="1" x14ac:dyDescent="0.35">
      <c r="B368" s="302" t="str">
        <f>'Результаты аудита'!F39</f>
        <v>Управление набором метрик ИБ</v>
      </c>
      <c r="C368" s="219" t="s">
        <v>649</v>
      </c>
      <c r="D368" s="219" t="s">
        <v>2322</v>
      </c>
      <c r="E368" s="238" t="s">
        <v>13</v>
      </c>
      <c r="F368" s="239">
        <v>0</v>
      </c>
      <c r="G368" s="240">
        <f>(COUNTIF(E368:E368,$E$406))/COUNTA(E368:E368)</f>
        <v>1</v>
      </c>
      <c r="H368" s="305">
        <f>SUM(G369:G372)/2</f>
        <v>0</v>
      </c>
      <c r="I368" s="238">
        <v>0</v>
      </c>
      <c r="J368" s="238"/>
      <c r="K368" s="238"/>
      <c r="L368" s="238"/>
      <c r="M368" s="241"/>
      <c r="N368" s="241"/>
      <c r="O368" s="238" t="s">
        <v>1943</v>
      </c>
      <c r="P368" s="237"/>
    </row>
    <row r="369" spans="2:16" ht="216" hidden="1" customHeight="1" outlineLevel="2" x14ac:dyDescent="0.35">
      <c r="B369" s="303"/>
      <c r="C369" s="219" t="s">
        <v>650</v>
      </c>
      <c r="D369" s="219" t="s">
        <v>2323</v>
      </c>
      <c r="E369" s="238" t="s">
        <v>20</v>
      </c>
      <c r="F369" s="314">
        <v>2</v>
      </c>
      <c r="G369" s="308">
        <f>(COUNTIF(E369:E370,$F$409)+(COUNTIF(E369:E370,$F$408)*0.5))/(COUNTA(E369:E370)-COUNTIF(E369:E370,$F$410))</f>
        <v>0</v>
      </c>
      <c r="H369" s="306"/>
      <c r="I369" s="238">
        <v>3</v>
      </c>
      <c r="J369" s="238" t="s">
        <v>651</v>
      </c>
      <c r="K369" s="238"/>
      <c r="L369" s="238" t="s">
        <v>652</v>
      </c>
      <c r="M369" s="241"/>
      <c r="N369" s="241"/>
      <c r="O369" s="238" t="s">
        <v>1944</v>
      </c>
      <c r="P369" s="237"/>
    </row>
    <row r="370" spans="2:16" ht="158.9" hidden="1" customHeight="1" outlineLevel="2" x14ac:dyDescent="0.35">
      <c r="B370" s="303"/>
      <c r="C370" s="219" t="s">
        <v>653</v>
      </c>
      <c r="D370" s="219" t="s">
        <v>654</v>
      </c>
      <c r="E370" s="238" t="s">
        <v>20</v>
      </c>
      <c r="F370" s="315"/>
      <c r="G370" s="310"/>
      <c r="H370" s="306"/>
      <c r="I370" s="238">
        <v>3</v>
      </c>
      <c r="J370" s="238"/>
      <c r="K370" s="238"/>
      <c r="L370" s="238" t="s">
        <v>655</v>
      </c>
      <c r="M370" s="241"/>
      <c r="N370" s="241"/>
      <c r="O370" s="238" t="s">
        <v>1944</v>
      </c>
      <c r="P370" s="237"/>
    </row>
    <row r="371" spans="2:16" hidden="1" outlineLevel="2" x14ac:dyDescent="0.35">
      <c r="B371" s="303"/>
      <c r="C371" s="237" t="s">
        <v>656</v>
      </c>
      <c r="D371" s="219" t="s">
        <v>657</v>
      </c>
      <c r="E371" s="238" t="s">
        <v>20</v>
      </c>
      <c r="F371" s="314">
        <v>3</v>
      </c>
      <c r="G371" s="308">
        <f>(COUNTIF(E371:E372,$F$409)+(COUNTIF(E371:E372,$F$408)*0.5))/(COUNTA(E371:E372)-COUNTIF(E371:E372,$F$410))</f>
        <v>0</v>
      </c>
      <c r="H371" s="306"/>
      <c r="I371" s="238">
        <v>4</v>
      </c>
      <c r="J371" s="238" t="s">
        <v>651</v>
      </c>
      <c r="K371" s="238"/>
      <c r="L371" s="238"/>
      <c r="M371" s="241"/>
      <c r="N371" s="241"/>
      <c r="O371" s="238" t="s">
        <v>1945</v>
      </c>
      <c r="P371" s="237"/>
    </row>
    <row r="372" spans="2:16" ht="72" hidden="1" customHeight="1" outlineLevel="2" x14ac:dyDescent="0.35">
      <c r="B372" s="304"/>
      <c r="C372" s="237" t="str">
        <f>SAMM_mapping!F9</f>
        <v>P-MET-SET-3-2</v>
      </c>
      <c r="D372" s="219" t="s">
        <v>659</v>
      </c>
      <c r="E372" s="238" t="s">
        <v>20</v>
      </c>
      <c r="F372" s="315"/>
      <c r="G372" s="310"/>
      <c r="H372" s="307"/>
      <c r="I372" s="238">
        <v>4</v>
      </c>
      <c r="J372" s="238"/>
      <c r="K372" s="238"/>
      <c r="L372" s="238" t="s">
        <v>666</v>
      </c>
      <c r="M372" s="241"/>
      <c r="N372" s="241"/>
      <c r="O372" s="238"/>
      <c r="P372" s="237"/>
    </row>
    <row r="373" spans="2:16" ht="15" hidden="1" customHeight="1" outlineLevel="1" x14ac:dyDescent="0.35">
      <c r="B373" s="302" t="str">
        <f>'Результаты аудита'!F40</f>
        <v>Контроль исполнения метрик</v>
      </c>
      <c r="C373" s="219" t="s">
        <v>660</v>
      </c>
      <c r="D373" s="219" t="s">
        <v>661</v>
      </c>
      <c r="E373" s="238" t="s">
        <v>13</v>
      </c>
      <c r="F373" s="239">
        <v>0</v>
      </c>
      <c r="G373" s="240">
        <f>(COUNTIF(E373:E373,$E$406))/COUNTA(E373:E373)</f>
        <v>1</v>
      </c>
      <c r="H373" s="305">
        <f>SUM(G374:G379)/3</f>
        <v>0</v>
      </c>
      <c r="I373" s="238">
        <v>0</v>
      </c>
      <c r="J373" s="238"/>
      <c r="K373" s="238"/>
      <c r="L373" s="238" t="s">
        <v>666</v>
      </c>
      <c r="M373" s="241"/>
      <c r="N373" s="241"/>
      <c r="O373" s="238"/>
      <c r="P373" s="237"/>
    </row>
    <row r="374" spans="2:16" hidden="1" outlineLevel="2" x14ac:dyDescent="0.35">
      <c r="B374" s="303"/>
      <c r="C374" s="219" t="s">
        <v>662</v>
      </c>
      <c r="D374" s="219" t="s">
        <v>663</v>
      </c>
      <c r="E374" s="238" t="s">
        <v>20</v>
      </c>
      <c r="F374" s="314">
        <v>2</v>
      </c>
      <c r="G374" s="308">
        <f>(COUNTIF(E374:E375,$F$409)+(COUNTIF(E374:E375,$F$408)*0.5))/(COUNTA(E374:E375)-COUNTIF(E374:E375,$F$410))</f>
        <v>0</v>
      </c>
      <c r="H374" s="306"/>
      <c r="I374" s="238">
        <v>3</v>
      </c>
      <c r="J374" s="238" t="s">
        <v>651</v>
      </c>
      <c r="K374" s="238"/>
      <c r="L374" s="238"/>
      <c r="M374" s="241"/>
      <c r="N374" s="241"/>
      <c r="O374" s="238"/>
      <c r="P374" s="237"/>
    </row>
    <row r="375" spans="2:16" ht="101.15" hidden="1" customHeight="1" outlineLevel="2" x14ac:dyDescent="0.35">
      <c r="B375" s="303"/>
      <c r="C375" s="219" t="s">
        <v>664</v>
      </c>
      <c r="D375" s="219" t="s">
        <v>665</v>
      </c>
      <c r="E375" s="238" t="s">
        <v>20</v>
      </c>
      <c r="F375" s="315"/>
      <c r="G375" s="310"/>
      <c r="H375" s="306"/>
      <c r="I375" s="238">
        <v>3</v>
      </c>
      <c r="J375" s="238"/>
      <c r="K375" s="238"/>
      <c r="L375" s="238"/>
      <c r="M375" s="241"/>
      <c r="N375" s="241"/>
      <c r="O375" s="238"/>
      <c r="P375" s="237"/>
    </row>
    <row r="376" spans="2:16" hidden="1" outlineLevel="2" x14ac:dyDescent="0.35">
      <c r="B376" s="303"/>
      <c r="C376" s="237" t="s">
        <v>667</v>
      </c>
      <c r="D376" s="237" t="s">
        <v>668</v>
      </c>
      <c r="E376" s="238" t="s">
        <v>20</v>
      </c>
      <c r="F376" s="314">
        <v>3</v>
      </c>
      <c r="G376" s="308">
        <f>(COUNTIF(E376:E378,$F$409)+(COUNTIF(E376:E378,$F$408)*0.5))/(COUNTA(E376:E378)-COUNTIF(E376:E378,$F$410))</f>
        <v>0</v>
      </c>
      <c r="H376" s="306"/>
      <c r="I376" s="238">
        <v>4</v>
      </c>
      <c r="J376" s="238"/>
      <c r="K376" s="238"/>
      <c r="L376" s="238"/>
      <c r="M376" s="241"/>
      <c r="N376" s="241"/>
      <c r="O376" s="238"/>
      <c r="P376" s="237"/>
    </row>
    <row r="377" spans="2:16" ht="129.75" hidden="1" customHeight="1" outlineLevel="2" x14ac:dyDescent="0.35">
      <c r="B377" s="303"/>
      <c r="C377" s="237" t="s">
        <v>669</v>
      </c>
      <c r="D377" s="237" t="s">
        <v>670</v>
      </c>
      <c r="E377" s="238" t="s">
        <v>20</v>
      </c>
      <c r="F377" s="316"/>
      <c r="G377" s="309"/>
      <c r="H377" s="306"/>
      <c r="I377" s="238">
        <v>4</v>
      </c>
      <c r="J377" s="238"/>
      <c r="K377" s="238"/>
      <c r="L377" s="238"/>
      <c r="M377" s="241"/>
      <c r="N377" s="241"/>
      <c r="O377" s="238" t="s">
        <v>1946</v>
      </c>
      <c r="P377" s="237"/>
    </row>
    <row r="378" spans="2:16" ht="86.9" hidden="1" customHeight="1" outlineLevel="2" x14ac:dyDescent="0.35">
      <c r="B378" s="303"/>
      <c r="C378" s="237" t="s">
        <v>671</v>
      </c>
      <c r="D378" s="237" t="s">
        <v>672</v>
      </c>
      <c r="E378" s="238" t="s">
        <v>20</v>
      </c>
      <c r="F378" s="315"/>
      <c r="G378" s="310"/>
      <c r="H378" s="306"/>
      <c r="I378" s="238">
        <v>4</v>
      </c>
      <c r="J378" s="238" t="s">
        <v>719</v>
      </c>
      <c r="K378" s="238"/>
      <c r="L378" s="238"/>
      <c r="M378" s="241"/>
      <c r="N378" s="241"/>
      <c r="O378" s="238"/>
      <c r="P378" s="237"/>
    </row>
    <row r="379" spans="2:16" ht="29" hidden="1" outlineLevel="2" x14ac:dyDescent="0.35">
      <c r="B379" s="304"/>
      <c r="C379" s="219" t="s">
        <v>673</v>
      </c>
      <c r="D379" s="219" t="s">
        <v>674</v>
      </c>
      <c r="E379" s="238" t="s">
        <v>20</v>
      </c>
      <c r="F379" s="239">
        <v>4</v>
      </c>
      <c r="G379" s="240">
        <f>(COUNTIF(E379,$F$409)+(COUNTIF(E379,$F$408)*0.5))/COUNTA(E379)</f>
        <v>0</v>
      </c>
      <c r="H379" s="307"/>
      <c r="I379" s="238">
        <v>6</v>
      </c>
      <c r="J379" s="238" t="s">
        <v>720</v>
      </c>
      <c r="K379" s="238"/>
      <c r="L379" s="238"/>
      <c r="M379" s="241"/>
      <c r="N379" s="241"/>
      <c r="O379" s="238"/>
      <c r="P379" s="237"/>
    </row>
    <row r="380" spans="2:16" ht="5.15" hidden="1" customHeight="1" outlineLevel="1" x14ac:dyDescent="0.35">
      <c r="B380" s="243"/>
      <c r="C380" s="237"/>
      <c r="D380" s="237"/>
      <c r="E380" s="238"/>
      <c r="F380" s="239"/>
      <c r="G380" s="240"/>
      <c r="H380" s="244"/>
      <c r="I380" s="238"/>
      <c r="J380" s="241"/>
      <c r="K380" s="241"/>
      <c r="L380" s="241"/>
      <c r="M380" s="241"/>
      <c r="N380" s="241"/>
      <c r="O380" s="245"/>
      <c r="P380" s="237"/>
    </row>
    <row r="381" spans="2:16" ht="24" customHeight="1" collapsed="1" x14ac:dyDescent="0.35">
      <c r="B381" s="311" t="s">
        <v>675</v>
      </c>
      <c r="C381" s="312"/>
      <c r="D381" s="313"/>
      <c r="E381" s="311"/>
      <c r="F381" s="313"/>
      <c r="G381" s="311"/>
      <c r="H381" s="312"/>
      <c r="I381" s="313"/>
      <c r="J381" s="311"/>
      <c r="K381" s="313"/>
      <c r="L381" s="311"/>
      <c r="M381" s="312"/>
      <c r="N381" s="313"/>
      <c r="O381" s="253"/>
      <c r="P381" s="235"/>
    </row>
    <row r="382" spans="2:16" ht="29" hidden="1" outlineLevel="1" x14ac:dyDescent="0.35">
      <c r="B382" s="302" t="str">
        <f>'Результаты аудита'!F41</f>
        <v>Security Champions</v>
      </c>
      <c r="C382" s="255" t="s">
        <v>676</v>
      </c>
      <c r="D382" s="255" t="s">
        <v>677</v>
      </c>
      <c r="E382" s="256" t="s">
        <v>13</v>
      </c>
      <c r="F382" s="257">
        <v>0</v>
      </c>
      <c r="G382" s="240">
        <f>(COUNTIF(E382:E382,$E$406))/COUNTA(E382:E382)</f>
        <v>1</v>
      </c>
      <c r="H382" s="329">
        <f>SUM(G383:G393)/4</f>
        <v>0</v>
      </c>
      <c r="I382" s="238">
        <v>0</v>
      </c>
      <c r="J382" s="238" t="s">
        <v>678</v>
      </c>
      <c r="K382" s="256">
        <v>50</v>
      </c>
      <c r="L382" s="256" t="s">
        <v>1855</v>
      </c>
      <c r="M382" s="258" t="s">
        <v>3220</v>
      </c>
      <c r="N382" s="258"/>
      <c r="O382" s="238" t="s">
        <v>1947</v>
      </c>
      <c r="P382" s="237"/>
    </row>
    <row r="383" spans="2:16" hidden="1" outlineLevel="2" x14ac:dyDescent="0.35">
      <c r="B383" s="303"/>
      <c r="C383" s="219" t="s">
        <v>679</v>
      </c>
      <c r="D383" s="219" t="s">
        <v>680</v>
      </c>
      <c r="E383" s="238" t="s">
        <v>20</v>
      </c>
      <c r="F383" s="260">
        <v>1</v>
      </c>
      <c r="G383" s="240">
        <f>(COUNTIF(E383,$F$409)+(COUNTIF(E383,$F$408)*0.5))/COUNTA(E383)</f>
        <v>0</v>
      </c>
      <c r="H383" s="329"/>
      <c r="I383" s="238">
        <v>1</v>
      </c>
      <c r="J383" s="238"/>
      <c r="K383" s="238"/>
      <c r="L383" s="238"/>
      <c r="M383" s="241"/>
      <c r="N383" s="241"/>
      <c r="O383" s="238" t="s">
        <v>1947</v>
      </c>
      <c r="P383" s="237"/>
    </row>
    <row r="384" spans="2:16" hidden="1" outlineLevel="2" x14ac:dyDescent="0.35">
      <c r="B384" s="303"/>
      <c r="C384" s="219" t="s">
        <v>681</v>
      </c>
      <c r="D384" s="219" t="s">
        <v>682</v>
      </c>
      <c r="E384" s="238" t="s">
        <v>20</v>
      </c>
      <c r="F384" s="299">
        <v>2</v>
      </c>
      <c r="G384" s="330">
        <f>(COUNTIF(E384:E385,$F$409)+(COUNTIF(E384:E385,$F$408)*0.5))/(COUNTA(E384:E385)-COUNTIF(E384:E385,$F$410))</f>
        <v>0</v>
      </c>
      <c r="H384" s="329"/>
      <c r="I384" s="238">
        <v>3</v>
      </c>
      <c r="J384" s="238"/>
      <c r="K384" s="238">
        <v>50</v>
      </c>
      <c r="L384" s="238" t="s">
        <v>1855</v>
      </c>
      <c r="M384" s="258" t="s">
        <v>3220</v>
      </c>
      <c r="N384" s="241"/>
      <c r="O384" s="238" t="s">
        <v>1947</v>
      </c>
      <c r="P384" s="237"/>
    </row>
    <row r="385" spans="2:16" ht="29" hidden="1" outlineLevel="2" x14ac:dyDescent="0.35">
      <c r="B385" s="303"/>
      <c r="C385" s="219" t="s">
        <v>684</v>
      </c>
      <c r="D385" s="219" t="s">
        <v>685</v>
      </c>
      <c r="E385" s="238" t="s">
        <v>20</v>
      </c>
      <c r="F385" s="301"/>
      <c r="G385" s="330"/>
      <c r="H385" s="329"/>
      <c r="I385" s="238">
        <v>3</v>
      </c>
      <c r="J385" s="238"/>
      <c r="K385" s="238">
        <v>43</v>
      </c>
      <c r="L385" s="238"/>
      <c r="M385" s="258"/>
      <c r="N385" s="241"/>
      <c r="O385" s="238" t="s">
        <v>1924</v>
      </c>
      <c r="P385" s="237"/>
    </row>
    <row r="386" spans="2:16" ht="29" hidden="1" outlineLevel="2" x14ac:dyDescent="0.35">
      <c r="B386" s="303"/>
      <c r="C386" s="237" t="s">
        <v>686</v>
      </c>
      <c r="D386" s="237" t="s">
        <v>687</v>
      </c>
      <c r="E386" s="238" t="s">
        <v>20</v>
      </c>
      <c r="F386" s="299">
        <v>3</v>
      </c>
      <c r="G386" s="330">
        <f>(COUNTIF(E386:E389,$F$409)+(COUNTIF(E386:E389,$F$408)*0.5))/(COUNTA(E386:E389)-COUNTIF(E386:E389,$F$410))</f>
        <v>0</v>
      </c>
      <c r="H386" s="329"/>
      <c r="I386" s="238">
        <v>4</v>
      </c>
      <c r="J386" s="238"/>
      <c r="K386" s="238"/>
      <c r="L386" s="238"/>
      <c r="M386" s="241"/>
      <c r="N386" s="241"/>
      <c r="O386" s="238" t="s">
        <v>1947</v>
      </c>
      <c r="P386" s="237"/>
    </row>
    <row r="387" spans="2:16" ht="29" hidden="1" outlineLevel="2" x14ac:dyDescent="0.35">
      <c r="B387" s="303"/>
      <c r="C387" s="237" t="s">
        <v>688</v>
      </c>
      <c r="D387" s="237" t="s">
        <v>689</v>
      </c>
      <c r="E387" s="238" t="s">
        <v>20</v>
      </c>
      <c r="F387" s="300"/>
      <c r="G387" s="330"/>
      <c r="H387" s="329"/>
      <c r="I387" s="238">
        <v>4</v>
      </c>
      <c r="J387" s="238" t="s">
        <v>690</v>
      </c>
      <c r="K387" s="238"/>
      <c r="L387" s="238"/>
      <c r="M387" s="241"/>
      <c r="N387" s="241"/>
      <c r="O387" s="238" t="s">
        <v>1947</v>
      </c>
      <c r="P387" s="237"/>
    </row>
    <row r="388" spans="2:16" hidden="1" outlineLevel="2" x14ac:dyDescent="0.35">
      <c r="B388" s="303"/>
      <c r="C388" s="237" t="s">
        <v>691</v>
      </c>
      <c r="D388" s="237" t="s">
        <v>692</v>
      </c>
      <c r="E388" s="238" t="s">
        <v>20</v>
      </c>
      <c r="F388" s="300"/>
      <c r="G388" s="330"/>
      <c r="H388" s="329"/>
      <c r="I388" s="238">
        <v>4</v>
      </c>
      <c r="J388" s="238"/>
      <c r="K388" s="238"/>
      <c r="L388" s="238" t="s">
        <v>1856</v>
      </c>
      <c r="M388" s="258" t="s">
        <v>3220</v>
      </c>
      <c r="N388" s="241"/>
      <c r="O388" s="238" t="s">
        <v>1924</v>
      </c>
      <c r="P388" s="237"/>
    </row>
    <row r="389" spans="2:16" hidden="1" outlineLevel="2" x14ac:dyDescent="0.35">
      <c r="B389" s="303"/>
      <c r="C389" s="237" t="s">
        <v>693</v>
      </c>
      <c r="D389" s="237" t="s">
        <v>1448</v>
      </c>
      <c r="E389" s="238" t="s">
        <v>20</v>
      </c>
      <c r="F389" s="301"/>
      <c r="G389" s="330"/>
      <c r="H389" s="329"/>
      <c r="I389" s="238">
        <v>4</v>
      </c>
      <c r="J389" s="238"/>
      <c r="K389" s="238"/>
      <c r="L389" s="238"/>
      <c r="M389" s="241"/>
      <c r="N389" s="241"/>
      <c r="O389" s="238"/>
      <c r="P389" s="237"/>
    </row>
    <row r="390" spans="2:16" ht="29" hidden="1" outlineLevel="2" x14ac:dyDescent="0.35">
      <c r="B390" s="303"/>
      <c r="C390" s="237" t="s">
        <v>694</v>
      </c>
      <c r="D390" s="237" t="s">
        <v>695</v>
      </c>
      <c r="E390" s="238" t="s">
        <v>20</v>
      </c>
      <c r="F390" s="299">
        <v>4</v>
      </c>
      <c r="G390" s="330">
        <f>(COUNTIF(E390:E393,$F$409)+(COUNTIF(E390:E393,$F$408)*0.5))/(COUNTA(E390:E393)-COUNTIF(E390:E393,$F$410))</f>
        <v>0</v>
      </c>
      <c r="H390" s="329"/>
      <c r="I390" s="238">
        <v>7</v>
      </c>
      <c r="J390" s="238" t="s">
        <v>1370</v>
      </c>
      <c r="K390" s="238"/>
      <c r="L390" s="238"/>
      <c r="M390" s="241"/>
      <c r="N390" s="241"/>
      <c r="O390" s="238" t="s">
        <v>1924</v>
      </c>
      <c r="P390" s="237"/>
    </row>
    <row r="391" spans="2:16" hidden="1" outlineLevel="2" x14ac:dyDescent="0.35">
      <c r="B391" s="303"/>
      <c r="C391" s="237" t="s">
        <v>696</v>
      </c>
      <c r="D391" s="237" t="s">
        <v>697</v>
      </c>
      <c r="E391" s="238" t="s">
        <v>20</v>
      </c>
      <c r="F391" s="300"/>
      <c r="G391" s="330"/>
      <c r="H391" s="329"/>
      <c r="I391" s="238">
        <v>7</v>
      </c>
      <c r="J391" s="238"/>
      <c r="K391" s="238"/>
      <c r="L391" s="238"/>
      <c r="M391" s="241"/>
      <c r="N391" s="241"/>
      <c r="O391" s="238"/>
      <c r="P391" s="237"/>
    </row>
    <row r="392" spans="2:16" ht="29" hidden="1" outlineLevel="2" x14ac:dyDescent="0.35">
      <c r="B392" s="303"/>
      <c r="C392" s="237" t="s">
        <v>698</v>
      </c>
      <c r="D392" s="237" t="s">
        <v>699</v>
      </c>
      <c r="E392" s="238" t="s">
        <v>20</v>
      </c>
      <c r="F392" s="300"/>
      <c r="G392" s="330"/>
      <c r="H392" s="329"/>
      <c r="I392" s="238">
        <v>7</v>
      </c>
      <c r="J392" s="238"/>
      <c r="K392" s="238"/>
      <c r="L392" s="238"/>
      <c r="M392" s="241"/>
      <c r="N392" s="241"/>
      <c r="O392" s="238" t="s">
        <v>1948</v>
      </c>
      <c r="P392" s="237"/>
    </row>
    <row r="393" spans="2:16" ht="29" hidden="1" outlineLevel="2" x14ac:dyDescent="0.35">
      <c r="B393" s="304"/>
      <c r="C393" s="237" t="s">
        <v>700</v>
      </c>
      <c r="D393" s="237" t="s">
        <v>701</v>
      </c>
      <c r="E393" s="238" t="s">
        <v>20</v>
      </c>
      <c r="F393" s="301"/>
      <c r="G393" s="330"/>
      <c r="H393" s="329"/>
      <c r="I393" s="238">
        <v>7</v>
      </c>
      <c r="J393" s="238"/>
      <c r="K393" s="238"/>
      <c r="L393" s="238"/>
      <c r="M393" s="241"/>
      <c r="N393" s="241"/>
      <c r="O393" s="238"/>
      <c r="P393" s="237"/>
    </row>
    <row r="394" spans="2:16" ht="15" hidden="1" customHeight="1" outlineLevel="1" x14ac:dyDescent="0.35">
      <c r="B394" s="302" t="str">
        <f>'Результаты аудита'!F42</f>
        <v>Разграничение ролей процесса DSO</v>
      </c>
      <c r="C394" s="237" t="s">
        <v>702</v>
      </c>
      <c r="D394" s="237" t="s">
        <v>703</v>
      </c>
      <c r="E394" s="238" t="s">
        <v>13</v>
      </c>
      <c r="F394" s="260">
        <v>0</v>
      </c>
      <c r="G394" s="240">
        <f>(COUNTIF(E394:E394,$E$406))/COUNTA(E394:E394)</f>
        <v>1</v>
      </c>
      <c r="H394" s="329">
        <f>SUM(G395:G401)/3</f>
        <v>0</v>
      </c>
      <c r="I394" s="238">
        <v>0</v>
      </c>
      <c r="J394" s="238"/>
      <c r="K394" s="238"/>
      <c r="L394" s="238"/>
      <c r="M394" s="258" t="s">
        <v>3220</v>
      </c>
      <c r="N394" s="241"/>
      <c r="O394" s="237"/>
      <c r="P394" s="237"/>
    </row>
    <row r="395" spans="2:16" ht="29" hidden="1" outlineLevel="2" x14ac:dyDescent="0.35">
      <c r="B395" s="303"/>
      <c r="C395" s="237" t="s">
        <v>704</v>
      </c>
      <c r="D395" s="237" t="s">
        <v>705</v>
      </c>
      <c r="E395" s="238" t="s">
        <v>20</v>
      </c>
      <c r="F395" s="299">
        <v>1</v>
      </c>
      <c r="G395" s="330">
        <f>(COUNTIF(E395:E396,$F$409)+(COUNTIF(E395:E396,$F$408)*0.5))/(COUNTA(E395:E396)-COUNTIF(E395:E396,$F$410))</f>
        <v>0</v>
      </c>
      <c r="H395" s="329"/>
      <c r="I395" s="238">
        <v>1</v>
      </c>
      <c r="J395" s="238"/>
      <c r="K395" s="238"/>
      <c r="L395" s="238" t="s">
        <v>1857</v>
      </c>
      <c r="M395" s="241"/>
      <c r="N395" s="241"/>
      <c r="O395" s="256" t="s">
        <v>1916</v>
      </c>
    </row>
    <row r="396" spans="2:16" ht="29" hidden="1" outlineLevel="2" x14ac:dyDescent="0.35">
      <c r="B396" s="303"/>
      <c r="C396" s="248" t="s">
        <v>706</v>
      </c>
      <c r="D396" s="237" t="s">
        <v>707</v>
      </c>
      <c r="E396" s="238" t="s">
        <v>20</v>
      </c>
      <c r="F396" s="301"/>
      <c r="G396" s="330"/>
      <c r="H396" s="329"/>
      <c r="I396" s="238">
        <v>1</v>
      </c>
      <c r="J396" s="238"/>
      <c r="K396" s="238"/>
      <c r="L396" s="238"/>
      <c r="M396" s="241"/>
      <c r="N396" s="241"/>
      <c r="O396" s="238"/>
    </row>
    <row r="397" spans="2:16" ht="29" hidden="1" outlineLevel="2" x14ac:dyDescent="0.35">
      <c r="B397" s="303"/>
      <c r="C397" s="248" t="s">
        <v>708</v>
      </c>
      <c r="D397" s="237" t="s">
        <v>709</v>
      </c>
      <c r="E397" s="238" t="s">
        <v>20</v>
      </c>
      <c r="F397" s="299">
        <v>2</v>
      </c>
      <c r="G397" s="330">
        <f>(COUNTIF(E397:E400,$F$409)+(COUNTIF(E397:E400,$F$408)*0.5))/(COUNTA(E397:E400)-COUNTIF(E397:E400,$F$410))</f>
        <v>0</v>
      </c>
      <c r="H397" s="329"/>
      <c r="I397" s="238">
        <v>3</v>
      </c>
      <c r="J397" s="238"/>
      <c r="K397" s="238"/>
      <c r="L397" s="238"/>
      <c r="M397" s="258" t="s">
        <v>3220</v>
      </c>
      <c r="N397" s="241"/>
      <c r="O397" s="238" t="s">
        <v>1916</v>
      </c>
    </row>
    <row r="398" spans="2:16" hidden="1" outlineLevel="2" x14ac:dyDescent="0.35">
      <c r="B398" s="303"/>
      <c r="C398" s="248" t="s">
        <v>710</v>
      </c>
      <c r="D398" s="237" t="s">
        <v>711</v>
      </c>
      <c r="E398" s="238" t="s">
        <v>20</v>
      </c>
      <c r="F398" s="300"/>
      <c r="G398" s="330"/>
      <c r="H398" s="329"/>
      <c r="I398" s="238">
        <v>3</v>
      </c>
      <c r="J398" s="238"/>
      <c r="K398" s="238"/>
      <c r="L398" s="238"/>
      <c r="M398" s="241"/>
      <c r="N398" s="241"/>
      <c r="O398" s="238"/>
    </row>
    <row r="399" spans="2:16" ht="29" hidden="1" outlineLevel="2" x14ac:dyDescent="0.35">
      <c r="B399" s="303"/>
      <c r="C399" s="248" t="s">
        <v>712</v>
      </c>
      <c r="D399" s="237" t="s">
        <v>713</v>
      </c>
      <c r="E399" s="238" t="s">
        <v>20</v>
      </c>
      <c r="F399" s="300"/>
      <c r="G399" s="330"/>
      <c r="H399" s="329"/>
      <c r="I399" s="238">
        <v>3</v>
      </c>
      <c r="J399" s="238"/>
      <c r="K399" s="238"/>
      <c r="L399" s="238" t="s">
        <v>730</v>
      </c>
      <c r="M399" s="258" t="s">
        <v>3189</v>
      </c>
      <c r="N399" s="241"/>
      <c r="O399" s="238" t="s">
        <v>1949</v>
      </c>
    </row>
    <row r="400" spans="2:16" ht="29" hidden="1" outlineLevel="2" x14ac:dyDescent="0.35">
      <c r="B400" s="303"/>
      <c r="C400" s="237" t="s">
        <v>3152</v>
      </c>
      <c r="D400" s="261" t="s">
        <v>3150</v>
      </c>
      <c r="E400" s="238" t="s">
        <v>20</v>
      </c>
      <c r="F400" s="301"/>
      <c r="G400" s="330"/>
      <c r="H400" s="329"/>
      <c r="I400" s="238">
        <v>3</v>
      </c>
      <c r="J400" s="238"/>
      <c r="K400" s="238"/>
      <c r="L400" s="238" t="s">
        <v>728</v>
      </c>
      <c r="M400" s="241"/>
      <c r="N400" s="241" t="s">
        <v>2329</v>
      </c>
      <c r="O400" s="238"/>
    </row>
    <row r="401" spans="2:16" hidden="1" outlineLevel="2" x14ac:dyDescent="0.35">
      <c r="B401" s="303"/>
      <c r="C401" s="237" t="s">
        <v>714</v>
      </c>
      <c r="D401" s="237" t="s">
        <v>715</v>
      </c>
      <c r="E401" s="238" t="s">
        <v>20</v>
      </c>
      <c r="F401" s="299">
        <v>3</v>
      </c>
      <c r="G401" s="330">
        <f>(COUNTIF(E401:E402,$F$409)+(COUNTIF(E401:E402,$F$408)*0.5))/(COUNTA(E401:E402)-COUNTIF(E401:E402,$F$410))</f>
        <v>0</v>
      </c>
      <c r="H401" s="329"/>
      <c r="I401" s="238">
        <v>4</v>
      </c>
      <c r="J401" s="238"/>
      <c r="K401" s="238"/>
      <c r="L401" s="238"/>
      <c r="M401" s="241"/>
      <c r="N401" s="241"/>
      <c r="O401" s="238"/>
    </row>
    <row r="402" spans="2:16" ht="29" hidden="1" outlineLevel="2" x14ac:dyDescent="0.35">
      <c r="B402" s="304"/>
      <c r="C402" s="237" t="s">
        <v>2185</v>
      </c>
      <c r="D402" s="237" t="s">
        <v>3151</v>
      </c>
      <c r="E402" s="238" t="s">
        <v>20</v>
      </c>
      <c r="F402" s="301"/>
      <c r="G402" s="330"/>
      <c r="H402" s="238"/>
      <c r="I402" s="238">
        <v>4</v>
      </c>
      <c r="J402" s="238"/>
      <c r="K402" s="238"/>
      <c r="L402" s="238" t="s">
        <v>729</v>
      </c>
      <c r="M402" s="238"/>
      <c r="N402" s="238"/>
      <c r="O402" s="238"/>
    </row>
    <row r="403" spans="2:16" hidden="1" outlineLevel="2" x14ac:dyDescent="0.35">
      <c r="B403" s="236"/>
      <c r="C403" s="236"/>
      <c r="D403" s="236"/>
      <c r="E403" s="236"/>
      <c r="F403" s="236"/>
      <c r="G403" s="236"/>
      <c r="H403" s="236"/>
      <c r="I403" s="262"/>
      <c r="J403" s="236"/>
      <c r="K403" s="236"/>
      <c r="L403" s="236"/>
      <c r="M403" s="236"/>
      <c r="N403" s="236"/>
      <c r="O403" s="236"/>
      <c r="P403" s="236"/>
    </row>
    <row r="404" spans="2:16" collapsed="1" x14ac:dyDescent="0.35">
      <c r="C404" s="264"/>
      <c r="J404" s="233"/>
      <c r="K404" s="233"/>
      <c r="L404" s="233"/>
      <c r="M404" s="236"/>
      <c r="N404" s="236"/>
      <c r="O404" s="259"/>
    </row>
    <row r="405" spans="2:16" x14ac:dyDescent="0.35">
      <c r="C405" s="264"/>
      <c r="H405" s="268"/>
      <c r="I405" s="269"/>
      <c r="J405" s="233"/>
      <c r="K405" s="233"/>
      <c r="L405" s="233"/>
      <c r="M405" s="236"/>
      <c r="N405" s="236"/>
      <c r="O405" s="259"/>
    </row>
    <row r="406" spans="2:16" hidden="1" x14ac:dyDescent="0.35">
      <c r="C406" s="264"/>
      <c r="E406" s="270" t="s">
        <v>13</v>
      </c>
      <c r="F406" s="240" t="s">
        <v>203</v>
      </c>
      <c r="H406" s="268"/>
      <c r="I406" s="269"/>
      <c r="J406" s="233"/>
      <c r="K406" s="233"/>
      <c r="L406" s="233"/>
      <c r="M406" s="236"/>
      <c r="N406" s="236"/>
      <c r="O406" s="259"/>
    </row>
    <row r="407" spans="2:16" ht="29" hidden="1" x14ac:dyDescent="0.35">
      <c r="C407" s="264"/>
      <c r="E407" s="242" t="s">
        <v>20</v>
      </c>
      <c r="F407" s="240" t="s">
        <v>20</v>
      </c>
      <c r="H407" s="268"/>
      <c r="I407" s="269"/>
      <c r="J407" s="233"/>
      <c r="K407" s="233"/>
      <c r="L407" s="233"/>
      <c r="M407" s="236"/>
      <c r="N407" s="236"/>
      <c r="O407" s="259"/>
    </row>
    <row r="408" spans="2:16" ht="29" hidden="1" x14ac:dyDescent="0.35">
      <c r="C408" s="264"/>
      <c r="E408" s="271"/>
      <c r="F408" s="240" t="s">
        <v>716</v>
      </c>
      <c r="H408" s="268"/>
      <c r="I408" s="269"/>
      <c r="J408" s="233"/>
      <c r="K408" s="233"/>
      <c r="L408" s="233"/>
      <c r="M408" s="236"/>
      <c r="N408" s="236"/>
      <c r="O408" s="259"/>
    </row>
    <row r="409" spans="2:16" hidden="1" x14ac:dyDescent="0.35">
      <c r="C409" s="264"/>
      <c r="E409" s="271"/>
      <c r="F409" s="240" t="s">
        <v>16</v>
      </c>
      <c r="H409" s="272"/>
      <c r="I409" s="273"/>
      <c r="J409" s="233"/>
      <c r="K409" s="233"/>
      <c r="L409" s="233"/>
      <c r="M409" s="236"/>
      <c r="N409" s="236"/>
      <c r="O409" s="259"/>
    </row>
    <row r="410" spans="2:16" hidden="1" x14ac:dyDescent="0.35">
      <c r="C410" s="236"/>
      <c r="F410" s="240" t="s">
        <v>718</v>
      </c>
      <c r="J410" s="233"/>
      <c r="K410" s="233"/>
      <c r="L410" s="233"/>
      <c r="M410" s="236"/>
      <c r="N410" s="236"/>
      <c r="O410" s="259"/>
    </row>
    <row r="411" spans="2:16" hidden="1" x14ac:dyDescent="0.35">
      <c r="C411" s="236"/>
      <c r="E411" s="233" t="s">
        <v>717</v>
      </c>
      <c r="J411" s="233"/>
      <c r="K411" s="233"/>
      <c r="L411" s="233"/>
      <c r="M411" s="236"/>
      <c r="N411" s="236"/>
      <c r="O411" s="259"/>
    </row>
    <row r="412" spans="2:16" hidden="1" x14ac:dyDescent="0.35">
      <c r="C412" s="236"/>
      <c r="E412" s="233" t="s">
        <v>718</v>
      </c>
      <c r="J412" s="233"/>
      <c r="K412" s="233"/>
      <c r="L412" s="233"/>
      <c r="M412" s="236"/>
      <c r="N412" s="236"/>
      <c r="O412" s="259"/>
    </row>
    <row r="485" ht="15" customHeight="1" x14ac:dyDescent="0.35"/>
    <row r="498" ht="61.5" customHeight="1" x14ac:dyDescent="0.35"/>
    <row r="525" ht="66.75" customHeight="1" x14ac:dyDescent="0.35"/>
  </sheetData>
  <mergeCells count="325">
    <mergeCell ref="E367:F367"/>
    <mergeCell ref="G367:I367"/>
    <mergeCell ref="J367:K367"/>
    <mergeCell ref="L367:N367"/>
    <mergeCell ref="E381:F381"/>
    <mergeCell ref="G381:I381"/>
    <mergeCell ref="J381:K381"/>
    <mergeCell ref="L381:N381"/>
    <mergeCell ref="E305:F305"/>
    <mergeCell ref="G305:I305"/>
    <mergeCell ref="J305:K305"/>
    <mergeCell ref="L305:N305"/>
    <mergeCell ref="E349:F349"/>
    <mergeCell ref="G349:I349"/>
    <mergeCell ref="J349:K349"/>
    <mergeCell ref="L349:N349"/>
    <mergeCell ref="H373:H379"/>
    <mergeCell ref="H327:H331"/>
    <mergeCell ref="H339:H347"/>
    <mergeCell ref="F354:F356"/>
    <mergeCell ref="F359:F360"/>
    <mergeCell ref="F362:F364"/>
    <mergeCell ref="F307:F309"/>
    <mergeCell ref="F310:F312"/>
    <mergeCell ref="J213:K213"/>
    <mergeCell ref="L213:N213"/>
    <mergeCell ref="E284:F284"/>
    <mergeCell ref="G284:I284"/>
    <mergeCell ref="J284:K284"/>
    <mergeCell ref="L284:N284"/>
    <mergeCell ref="E105:F105"/>
    <mergeCell ref="G105:I105"/>
    <mergeCell ref="J105:K105"/>
    <mergeCell ref="L105:N105"/>
    <mergeCell ref="E171:F171"/>
    <mergeCell ref="G171:I171"/>
    <mergeCell ref="J171:K171"/>
    <mergeCell ref="L171:N171"/>
    <mergeCell ref="G175:G178"/>
    <mergeCell ref="G187:G189"/>
    <mergeCell ref="F187:F189"/>
    <mergeCell ref="F162:F164"/>
    <mergeCell ref="G162:G164"/>
    <mergeCell ref="H268:H279"/>
    <mergeCell ref="G261:G262"/>
    <mergeCell ref="G259:G260"/>
    <mergeCell ref="J2:K2"/>
    <mergeCell ref="L2:N2"/>
    <mergeCell ref="E31:F31"/>
    <mergeCell ref="G31:I31"/>
    <mergeCell ref="J31:K31"/>
    <mergeCell ref="L31:N31"/>
    <mergeCell ref="F152:F153"/>
    <mergeCell ref="G152:G153"/>
    <mergeCell ref="F14:F15"/>
    <mergeCell ref="G14:G15"/>
    <mergeCell ref="G131:G133"/>
    <mergeCell ref="G134:G138"/>
    <mergeCell ref="G37:G38"/>
    <mergeCell ref="G120:G121"/>
    <mergeCell ref="G122:G125"/>
    <mergeCell ref="F122:F125"/>
    <mergeCell ref="F126:F128"/>
    <mergeCell ref="G100:G101"/>
    <mergeCell ref="F39:F40"/>
    <mergeCell ref="G126:G128"/>
    <mergeCell ref="H106:H118"/>
    <mergeCell ref="G76:G80"/>
    <mergeCell ref="H16:H29"/>
    <mergeCell ref="F24:F25"/>
    <mergeCell ref="G24:G25"/>
    <mergeCell ref="G26:G29"/>
    <mergeCell ref="H3:H15"/>
    <mergeCell ref="H32:H35"/>
    <mergeCell ref="F4:F8"/>
    <mergeCell ref="G4:G8"/>
    <mergeCell ref="E2:F2"/>
    <mergeCell ref="G2:I2"/>
    <mergeCell ref="H295:H303"/>
    <mergeCell ref="G95:G99"/>
    <mergeCell ref="F95:F99"/>
    <mergeCell ref="G87:G92"/>
    <mergeCell ref="F87:F92"/>
    <mergeCell ref="H225:H232"/>
    <mergeCell ref="H258:H263"/>
    <mergeCell ref="H264:H267"/>
    <mergeCell ref="H233:H247"/>
    <mergeCell ref="G245:G247"/>
    <mergeCell ref="H248:H257"/>
    <mergeCell ref="F76:F80"/>
    <mergeCell ref="F81:F86"/>
    <mergeCell ref="F100:F101"/>
    <mergeCell ref="F50:F52"/>
    <mergeCell ref="F55:F61"/>
    <mergeCell ref="B54:B74"/>
    <mergeCell ref="F72:F74"/>
    <mergeCell ref="G72:G74"/>
    <mergeCell ref="H54:H74"/>
    <mergeCell ref="G139:G142"/>
    <mergeCell ref="F215:F216"/>
    <mergeCell ref="B172:B185"/>
    <mergeCell ref="F173:F174"/>
    <mergeCell ref="F175:F178"/>
    <mergeCell ref="G155:G158"/>
    <mergeCell ref="G159:G161"/>
    <mergeCell ref="G200:G202"/>
    <mergeCell ref="B214:B224"/>
    <mergeCell ref="F222:F224"/>
    <mergeCell ref="G222:G224"/>
    <mergeCell ref="B154:B165"/>
    <mergeCell ref="F179:F182"/>
    <mergeCell ref="E213:F213"/>
    <mergeCell ref="G213:I213"/>
    <mergeCell ref="G179:G182"/>
    <mergeCell ref="G215:G216"/>
    <mergeCell ref="F183:F185"/>
    <mergeCell ref="G62:G67"/>
    <mergeCell ref="G68:G71"/>
    <mergeCell ref="G397:G400"/>
    <mergeCell ref="B317:B326"/>
    <mergeCell ref="H317:H326"/>
    <mergeCell ref="H214:H224"/>
    <mergeCell ref="B105:D105"/>
    <mergeCell ref="B106:B118"/>
    <mergeCell ref="F107:F108"/>
    <mergeCell ref="F109:F112"/>
    <mergeCell ref="F113:F117"/>
    <mergeCell ref="G113:G117"/>
    <mergeCell ref="G109:G112"/>
    <mergeCell ref="G107:G108"/>
    <mergeCell ref="H197:H208"/>
    <mergeCell ref="H154:H165"/>
    <mergeCell ref="H166:H169"/>
    <mergeCell ref="H172:H185"/>
    <mergeCell ref="H186:H191"/>
    <mergeCell ref="H192:H196"/>
    <mergeCell ref="H209:H211"/>
    <mergeCell ref="G217:G218"/>
    <mergeCell ref="G183:G185"/>
    <mergeCell ref="G167:G168"/>
    <mergeCell ref="G173:G174"/>
    <mergeCell ref="F194:F195"/>
    <mergeCell ref="B2:D2"/>
    <mergeCell ref="B31:D31"/>
    <mergeCell ref="F274:F277"/>
    <mergeCell ref="F278:F279"/>
    <mergeCell ref="G231:G232"/>
    <mergeCell ref="F271:F273"/>
    <mergeCell ref="F249:F253"/>
    <mergeCell ref="F254:F255"/>
    <mergeCell ref="F261:F262"/>
    <mergeCell ref="F259:F260"/>
    <mergeCell ref="B248:B257"/>
    <mergeCell ref="G194:G195"/>
    <mergeCell ref="F217:F218"/>
    <mergeCell ref="F200:F202"/>
    <mergeCell ref="F203:F206"/>
    <mergeCell ref="F207:F208"/>
    <mergeCell ref="F219:F221"/>
    <mergeCell ref="B144:B153"/>
    <mergeCell ref="B130:B143"/>
    <mergeCell ref="B16:B29"/>
    <mergeCell ref="G254:G255"/>
    <mergeCell ref="G234:G236"/>
    <mergeCell ref="G237:G240"/>
    <mergeCell ref="G241:G244"/>
    <mergeCell ref="B119:B129"/>
    <mergeCell ref="B186:B191"/>
    <mergeCell ref="B192:B196"/>
    <mergeCell ref="B171:D171"/>
    <mergeCell ref="B213:D213"/>
    <mergeCell ref="B197:B208"/>
    <mergeCell ref="B233:B247"/>
    <mergeCell ref="B166:B169"/>
    <mergeCell ref="F167:F168"/>
    <mergeCell ref="G386:G389"/>
    <mergeCell ref="G390:G393"/>
    <mergeCell ref="F384:F385"/>
    <mergeCell ref="F386:F389"/>
    <mergeCell ref="F390:F393"/>
    <mergeCell ref="F395:F396"/>
    <mergeCell ref="F369:F370"/>
    <mergeCell ref="F371:F372"/>
    <mergeCell ref="F374:F375"/>
    <mergeCell ref="F376:F378"/>
    <mergeCell ref="G401:G402"/>
    <mergeCell ref="G362:G364"/>
    <mergeCell ref="B3:B15"/>
    <mergeCell ref="B32:B35"/>
    <mergeCell ref="B36:B43"/>
    <mergeCell ref="B44:B53"/>
    <mergeCell ref="G55:G61"/>
    <mergeCell ref="F17:F21"/>
    <mergeCell ref="F22:F23"/>
    <mergeCell ref="F33:F34"/>
    <mergeCell ref="G9:G10"/>
    <mergeCell ref="G11:G13"/>
    <mergeCell ref="G41:G42"/>
    <mergeCell ref="G39:G40"/>
    <mergeCell ref="F9:F10"/>
    <mergeCell ref="F11:F13"/>
    <mergeCell ref="F37:F38"/>
    <mergeCell ref="G17:G21"/>
    <mergeCell ref="G22:G23"/>
    <mergeCell ref="G33:G34"/>
    <mergeCell ref="G45:G48"/>
    <mergeCell ref="G50:G52"/>
    <mergeCell ref="F41:F42"/>
    <mergeCell ref="F45:F48"/>
    <mergeCell ref="B382:B393"/>
    <mergeCell ref="B350:B357"/>
    <mergeCell ref="B358:B365"/>
    <mergeCell ref="G323:G325"/>
    <mergeCell ref="G344:G346"/>
    <mergeCell ref="G354:G356"/>
    <mergeCell ref="G292:G293"/>
    <mergeCell ref="G307:G309"/>
    <mergeCell ref="G310:G312"/>
    <mergeCell ref="G313:G315"/>
    <mergeCell ref="G320:G322"/>
    <mergeCell ref="G376:G378"/>
    <mergeCell ref="G297:G298"/>
    <mergeCell ref="G318:G319"/>
    <mergeCell ref="G333:G334"/>
    <mergeCell ref="G336:G337"/>
    <mergeCell ref="G340:G341"/>
    <mergeCell ref="B373:B379"/>
    <mergeCell ref="B332:B338"/>
    <mergeCell ref="B339:B347"/>
    <mergeCell ref="B285:B294"/>
    <mergeCell ref="B327:B331"/>
    <mergeCell ref="B306:B316"/>
    <mergeCell ref="B295:B303"/>
    <mergeCell ref="H382:H393"/>
    <mergeCell ref="H394:H401"/>
    <mergeCell ref="F320:F322"/>
    <mergeCell ref="F323:F325"/>
    <mergeCell ref="G384:G385"/>
    <mergeCell ref="G395:G396"/>
    <mergeCell ref="H119:H129"/>
    <mergeCell ref="H130:H143"/>
    <mergeCell ref="H144:H153"/>
    <mergeCell ref="G145:G147"/>
    <mergeCell ref="G148:G150"/>
    <mergeCell ref="F134:F138"/>
    <mergeCell ref="F139:F142"/>
    <mergeCell ref="F145:F147"/>
    <mergeCell ref="F148:F150"/>
    <mergeCell ref="F155:F158"/>
    <mergeCell ref="F159:F161"/>
    <mergeCell ref="G274:G277"/>
    <mergeCell ref="G278:G279"/>
    <mergeCell ref="G371:G372"/>
    <mergeCell ref="G374:G375"/>
    <mergeCell ref="G219:G221"/>
    <mergeCell ref="H368:H372"/>
    <mergeCell ref="F401:F402"/>
    <mergeCell ref="F62:F67"/>
    <mergeCell ref="F68:F71"/>
    <mergeCell ref="B75:B93"/>
    <mergeCell ref="G81:G86"/>
    <mergeCell ref="F226:F228"/>
    <mergeCell ref="F198:F199"/>
    <mergeCell ref="F269:F270"/>
    <mergeCell ref="B264:B267"/>
    <mergeCell ref="B280:B282"/>
    <mergeCell ref="B209:B211"/>
    <mergeCell ref="B225:B232"/>
    <mergeCell ref="F234:F236"/>
    <mergeCell ref="F237:F240"/>
    <mergeCell ref="F241:F244"/>
    <mergeCell ref="F245:F247"/>
    <mergeCell ref="F231:F232"/>
    <mergeCell ref="B258:B263"/>
    <mergeCell ref="F120:F121"/>
    <mergeCell ref="F131:F133"/>
    <mergeCell ref="B94:B103"/>
    <mergeCell ref="G269:G270"/>
    <mergeCell ref="G226:G228"/>
    <mergeCell ref="G249:G253"/>
    <mergeCell ref="G271:G273"/>
    <mergeCell ref="B349:D349"/>
    <mergeCell ref="B268:B279"/>
    <mergeCell ref="G342:G343"/>
    <mergeCell ref="G352:G353"/>
    <mergeCell ref="F336:F337"/>
    <mergeCell ref="F340:F341"/>
    <mergeCell ref="F342:F343"/>
    <mergeCell ref="F344:F346"/>
    <mergeCell ref="F286:F287"/>
    <mergeCell ref="F288:F291"/>
    <mergeCell ref="F292:F293"/>
    <mergeCell ref="F297:F298"/>
    <mergeCell ref="F333:F334"/>
    <mergeCell ref="G286:G287"/>
    <mergeCell ref="G288:G291"/>
    <mergeCell ref="F352:F353"/>
    <mergeCell ref="G299:G301"/>
    <mergeCell ref="G302:G303"/>
    <mergeCell ref="F313:F315"/>
    <mergeCell ref="F318:F319"/>
    <mergeCell ref="F397:F400"/>
    <mergeCell ref="B394:B402"/>
    <mergeCell ref="H280:H282"/>
    <mergeCell ref="H36:H43"/>
    <mergeCell ref="H44:H53"/>
    <mergeCell ref="H75:H93"/>
    <mergeCell ref="H94:H103"/>
    <mergeCell ref="G203:G206"/>
    <mergeCell ref="G207:G208"/>
    <mergeCell ref="G198:G199"/>
    <mergeCell ref="B381:D381"/>
    <mergeCell ref="G359:G360"/>
    <mergeCell ref="G369:G370"/>
    <mergeCell ref="H332:H338"/>
    <mergeCell ref="H285:H294"/>
    <mergeCell ref="H306:H316"/>
    <mergeCell ref="B368:B372"/>
    <mergeCell ref="H350:H357"/>
    <mergeCell ref="H358:H365"/>
    <mergeCell ref="F302:F303"/>
    <mergeCell ref="F299:F301"/>
    <mergeCell ref="B367:D367"/>
    <mergeCell ref="B284:D284"/>
    <mergeCell ref="B305:D305"/>
  </mergeCells>
  <conditionalFormatting sqref="B2 G2 J2 L2 O2 E214:E282">
    <cfRule type="containsText" dxfId="963" priority="1" operator="containsText" text="Неверно">
      <formula>NOT(ISERROR(SEARCH("Неверно",B2)))</formula>
    </cfRule>
    <cfRule type="containsText" dxfId="962" priority="2" operator="containsText" text="Частично">
      <formula>NOT(ISERROR(SEARCH("Частично",B2)))</formula>
    </cfRule>
    <cfRule type="beginsWith" dxfId="961" priority="3" operator="beginsWith" text="Выполняется">
      <formula>LEFT(B2,LEN("Выполняется"))="Выполняется"</formula>
    </cfRule>
    <cfRule type="containsText" dxfId="960" priority="4" operator="containsText" text="Верно">
      <formula>NOT(ISERROR(SEARCH("Верно",B2)))</formula>
    </cfRule>
    <cfRule type="containsText" dxfId="959" priority="5" operator="containsText" text="Не выполняется">
      <formula>NOT(ISERROR(SEARCH("Не выполняется",B2)))</formula>
    </cfRule>
  </conditionalFormatting>
  <conditionalFormatting sqref="C410:C412">
    <cfRule type="duplicateValues" dxfId="958" priority="17457"/>
  </conditionalFormatting>
  <conditionalFormatting sqref="C285:E303 C307:D337 C339:D347 C365:D365 C382:D399 C401:D401">
    <cfRule type="containsText" dxfId="957" priority="65" operator="containsText" text="Неверно">
      <formula>NOT(ISERROR(SEARCH("Неверно",C285)))</formula>
    </cfRule>
    <cfRule type="containsText" dxfId="956" priority="66" operator="containsText" text="Частично">
      <formula>NOT(ISERROR(SEARCH("Частично",C285)))</formula>
    </cfRule>
    <cfRule type="beginsWith" dxfId="955" priority="67" operator="beginsWith" text="Выполняется">
      <formula>LEFT(C285,LEN("Выполняется"))="Выполняется"</formula>
    </cfRule>
    <cfRule type="containsText" dxfId="954" priority="68" operator="containsText" text="Верно">
      <formula>NOT(ISERROR(SEARCH("Верно",C285)))</formula>
    </cfRule>
    <cfRule type="containsText" dxfId="953" priority="69" operator="containsText" text="Не выполняется">
      <formula>NOT(ISERROR(SEARCH("Не выполняется",C285)))</formula>
    </cfRule>
  </conditionalFormatting>
  <conditionalFormatting sqref="D190 D193:D196">
    <cfRule type="containsText" dxfId="952" priority="64" operator="containsText" text="Не выполняет">
      <formula>NOT(ISERROR(SEARCH("Не выполняет",D190)))</formula>
    </cfRule>
  </conditionalFormatting>
  <conditionalFormatting sqref="D190">
    <cfRule type="containsText" dxfId="951" priority="61" operator="containsText" text="Частично">
      <formula>NOT(ISERROR(SEARCH("Частично",D190)))</formula>
    </cfRule>
    <cfRule type="containsText" dxfId="950" priority="60" operator="containsText" text="Неверно">
      <formula>NOT(ISERROR(SEARCH("Неверно",D190)))</formula>
    </cfRule>
    <cfRule type="beginsWith" dxfId="949" priority="62" operator="beginsWith" text="Выполняется">
      <formula>LEFT(D190,LEN("Выполняется"))="Выполняется"</formula>
    </cfRule>
    <cfRule type="containsText" dxfId="948" priority="63" operator="containsText" text="Верно">
      <formula>NOT(ISERROR(SEARCH("Верно",D190)))</formula>
    </cfRule>
  </conditionalFormatting>
  <conditionalFormatting sqref="D193:D196">
    <cfRule type="containsText" dxfId="947" priority="57" operator="containsText" text="Частично">
      <formula>NOT(ISERROR(SEARCH("Частично",D193)))</formula>
    </cfRule>
    <cfRule type="containsText" dxfId="946" priority="59" operator="containsText" text="Верно">
      <formula>NOT(ISERROR(SEARCH("Верно",D193)))</formula>
    </cfRule>
    <cfRule type="containsText" dxfId="945" priority="56" operator="containsText" text="Неверно">
      <formula>NOT(ISERROR(SEARCH("Неверно",D193)))</formula>
    </cfRule>
    <cfRule type="beginsWith" dxfId="944" priority="58" operator="beginsWith" text="Выполняется">
      <formula>LEFT(D193,LEN("Выполняется"))="Выполняется"</formula>
    </cfRule>
  </conditionalFormatting>
  <conditionalFormatting sqref="E3:E29">
    <cfRule type="containsText" dxfId="943" priority="96" operator="containsText" text="Частично">
      <formula>NOT(ISERROR(SEARCH("Частично",E3)))</formula>
    </cfRule>
    <cfRule type="containsText" dxfId="942" priority="95" operator="containsText" text="Неверно">
      <formula>NOT(ISERROR(SEARCH("Неверно",E3)))</formula>
    </cfRule>
    <cfRule type="containsText" dxfId="941" priority="99" operator="containsText" text="Не выполняется">
      <formula>NOT(ISERROR(SEARCH("Не выполняется",E3)))</formula>
    </cfRule>
    <cfRule type="beginsWith" dxfId="940" priority="97" operator="beginsWith" text="Выполняется">
      <formula>LEFT(E3,LEN("Выполняется"))="Выполняется"</formula>
    </cfRule>
    <cfRule type="containsText" dxfId="939" priority="98" operator="containsText" text="Верно">
      <formula>NOT(ISERROR(SEARCH("Верно",E3)))</formula>
    </cfRule>
  </conditionalFormatting>
  <conditionalFormatting sqref="E32:E97">
    <cfRule type="containsText" dxfId="938" priority="512" operator="containsText" text="Не выполняется">
      <formula>NOT(ISERROR(SEARCH("Не выполняется",E32)))</formula>
    </cfRule>
    <cfRule type="beginsWith" dxfId="937" priority="510" operator="beginsWith" text="Выполняется">
      <formula>LEFT(E32,LEN("Выполняется"))="Выполняется"</formula>
    </cfRule>
    <cfRule type="containsText" dxfId="936" priority="511" operator="containsText" text="Верно">
      <formula>NOT(ISERROR(SEARCH("Верно",E32)))</formula>
    </cfRule>
    <cfRule type="containsText" dxfId="935" priority="509" operator="containsText" text="Частично">
      <formula>NOT(ISERROR(SEARCH("Частично",E32)))</formula>
    </cfRule>
  </conditionalFormatting>
  <conditionalFormatting sqref="E32:E103">
    <cfRule type="containsText" dxfId="934" priority="508" operator="containsText" text="Неверно">
      <formula>NOT(ISERROR(SEARCH("Неверно",E32)))</formula>
    </cfRule>
  </conditionalFormatting>
  <conditionalFormatting sqref="E98:E104">
    <cfRule type="containsText" dxfId="933" priority="768" operator="containsText" text="Частично">
      <formula>NOT(ISERROR(SEARCH("Частично",E98)))</formula>
    </cfRule>
    <cfRule type="beginsWith" dxfId="932" priority="769" operator="beginsWith" text="Выполняется">
      <formula>LEFT(E98,LEN("Выполняется"))="Выполняется"</formula>
    </cfRule>
  </conditionalFormatting>
  <conditionalFormatting sqref="E104">
    <cfRule type="containsText" dxfId="931" priority="767" operator="containsText" text="Неверно">
      <formula>NOT(ISERROR(SEARCH("Неверно",E104)))</formula>
    </cfRule>
    <cfRule type="containsText" dxfId="930" priority="770" operator="containsText" text="Верно">
      <formula>NOT(ISERROR(SEARCH("Верно",E104)))</formula>
    </cfRule>
    <cfRule type="containsText" dxfId="929" priority="771" operator="containsText" text="Не выполняется">
      <formula>NOT(ISERROR(SEARCH("Не выполняется",E104)))</formula>
    </cfRule>
  </conditionalFormatting>
  <conditionalFormatting sqref="E106:E164">
    <cfRule type="containsText" dxfId="928" priority="135" operator="containsText" text="Не выполняется">
      <formula>NOT(ISERROR(SEARCH("Не выполняется",E106)))</formula>
    </cfRule>
  </conditionalFormatting>
  <conditionalFormatting sqref="E106:E169">
    <cfRule type="containsText" dxfId="927" priority="131" operator="containsText" text="Неверно">
      <formula>NOT(ISERROR(SEARCH("Неверно",E106)))</formula>
    </cfRule>
    <cfRule type="containsText" dxfId="926" priority="134" operator="containsText" text="Верно">
      <formula>NOT(ISERROR(SEARCH("Верно",E106)))</formula>
    </cfRule>
  </conditionalFormatting>
  <conditionalFormatting sqref="E106:E170">
    <cfRule type="containsText" dxfId="925" priority="132" operator="containsText" text="Частично">
      <formula>NOT(ISERROR(SEARCH("Частично",E106)))</formula>
    </cfRule>
    <cfRule type="beginsWith" dxfId="924" priority="133" operator="beginsWith" text="Выполняется">
      <formula>LEFT(E106,LEN("Выполняется"))="Выполняется"</formula>
    </cfRule>
  </conditionalFormatting>
  <conditionalFormatting sqref="E165:E170">
    <cfRule type="containsText" dxfId="923" priority="781" operator="containsText" text="Не выполняется">
      <formula>NOT(ISERROR(SEARCH("Не выполняется",E165)))</formula>
    </cfRule>
  </conditionalFormatting>
  <conditionalFormatting sqref="E170">
    <cfRule type="containsText" dxfId="922" priority="780" operator="containsText" text="Верно">
      <formula>NOT(ISERROR(SEARCH("Верно",E170)))</formula>
    </cfRule>
    <cfRule type="containsText" dxfId="921" priority="777" operator="containsText" text="Неверно">
      <formula>NOT(ISERROR(SEARCH("Неверно",E170)))</formula>
    </cfRule>
  </conditionalFormatting>
  <conditionalFormatting sqref="E172:E211">
    <cfRule type="containsText" dxfId="920" priority="484" operator="containsText" text="Частично">
      <formula>NOT(ISERROR(SEARCH("Частично",E172)))</formula>
    </cfRule>
    <cfRule type="beginsWith" dxfId="919" priority="485" operator="beginsWith" text="Выполняется">
      <formula>LEFT(E172,LEN("Выполняется"))="Выполняется"</formula>
    </cfRule>
    <cfRule type="containsText" dxfId="918" priority="487" operator="containsText" text="Не выполняется">
      <formula>NOT(ISERROR(SEARCH("Не выполняется",E172)))</formula>
    </cfRule>
    <cfRule type="containsText" dxfId="917" priority="486" operator="containsText" text="Верно">
      <formula>NOT(ISERROR(SEARCH("Верно",E172)))</formula>
    </cfRule>
    <cfRule type="containsText" dxfId="916" priority="483" operator="containsText" text="Неверно">
      <formula>NOT(ISERROR(SEARCH("Неверно",E172)))</formula>
    </cfRule>
  </conditionalFormatting>
  <conditionalFormatting sqref="E212 I410:I1048576">
    <cfRule type="containsText" dxfId="915" priority="2889" operator="containsText" text="Неверно">
      <formula>NOT(ISERROR(SEARCH("Неверно",E212)))</formula>
    </cfRule>
    <cfRule type="containsText" dxfId="914" priority="2893" operator="containsText" text="Не выполняется">
      <formula>NOT(ISERROR(SEARCH("Не выполняется",E212)))</formula>
    </cfRule>
    <cfRule type="containsText" dxfId="913" priority="2892" operator="containsText" text="Верно">
      <formula>NOT(ISERROR(SEARCH("Верно",E212)))</formula>
    </cfRule>
    <cfRule type="beginsWith" dxfId="912" priority="2891" operator="beginsWith" text="Выполняется">
      <formula>LEFT(E212,LEN("Выполняется"))="Выполняется"</formula>
    </cfRule>
    <cfRule type="containsText" dxfId="911" priority="2890" operator="containsText" text="Частично">
      <formula>NOT(ISERROR(SEARCH("Частично",E212)))</formula>
    </cfRule>
  </conditionalFormatting>
  <conditionalFormatting sqref="E306:E347">
    <cfRule type="containsText" dxfId="910" priority="422" operator="containsText" text="Не выполняется">
      <formula>NOT(ISERROR(SEARCH("Не выполняется",E306)))</formula>
    </cfRule>
    <cfRule type="containsText" dxfId="909" priority="421" operator="containsText" text="Верно">
      <formula>NOT(ISERROR(SEARCH("Верно",E306)))</formula>
    </cfRule>
    <cfRule type="containsText" dxfId="908" priority="419" operator="containsText" text="Частично">
      <formula>NOT(ISERROR(SEARCH("Частично",E306)))</formula>
    </cfRule>
    <cfRule type="containsText" dxfId="907" priority="418" operator="containsText" text="Неверно">
      <formula>NOT(ISERROR(SEARCH("Неверно",E306)))</formula>
    </cfRule>
    <cfRule type="beginsWith" dxfId="906" priority="420" operator="beginsWith" text="Выполняется">
      <formula>LEFT(E306,LEN("Выполняется"))="Выполняется"</formula>
    </cfRule>
  </conditionalFormatting>
  <conditionalFormatting sqref="E348">
    <cfRule type="containsText" dxfId="905" priority="730" operator="containsText" text="Верно">
      <formula>NOT(ISERROR(SEARCH("Верно",E348)))</formula>
    </cfRule>
    <cfRule type="beginsWith" dxfId="904" priority="729" operator="beginsWith" text="Выполняется">
      <formula>LEFT(E348,LEN("Выполняется"))="Выполняется"</formula>
    </cfRule>
    <cfRule type="containsText" dxfId="903" priority="731" operator="containsText" text="Не выполняется">
      <formula>NOT(ISERROR(SEARCH("Не выполняется",E348)))</formula>
    </cfRule>
    <cfRule type="containsText" dxfId="902" priority="728" operator="containsText" text="Частично">
      <formula>NOT(ISERROR(SEARCH("Частично",E348)))</formula>
    </cfRule>
    <cfRule type="containsText" dxfId="901" priority="727" operator="containsText" text="Неверно">
      <formula>NOT(ISERROR(SEARCH("Неверно",E348)))</formula>
    </cfRule>
  </conditionalFormatting>
  <conditionalFormatting sqref="E350:E365">
    <cfRule type="containsText" dxfId="900" priority="408" operator="containsText" text="Неверно">
      <formula>NOT(ISERROR(SEARCH("Неверно",E350)))</formula>
    </cfRule>
    <cfRule type="containsText" dxfId="899" priority="412" operator="containsText" text="Не выполняется">
      <formula>NOT(ISERROR(SEARCH("Не выполняется",E350)))</formula>
    </cfRule>
    <cfRule type="containsText" dxfId="898" priority="411" operator="containsText" text="Верно">
      <formula>NOT(ISERROR(SEARCH("Верно",E350)))</formula>
    </cfRule>
    <cfRule type="beginsWith" dxfId="897" priority="410" operator="beginsWith" text="Выполняется">
      <formula>LEFT(E350,LEN("Выполняется"))="Выполняется"</formula>
    </cfRule>
    <cfRule type="containsText" dxfId="896" priority="409" operator="containsText" text="Частично">
      <formula>NOT(ISERROR(SEARCH("Частично",E350)))</formula>
    </cfRule>
  </conditionalFormatting>
  <conditionalFormatting sqref="E366">
    <cfRule type="containsText" dxfId="895" priority="718" operator="containsText" text="Частично">
      <formula>NOT(ISERROR(SEARCH("Частично",E366)))</formula>
    </cfRule>
    <cfRule type="containsText" dxfId="894" priority="720" operator="containsText" text="Верно">
      <formula>NOT(ISERROR(SEARCH("Верно",E366)))</formula>
    </cfRule>
    <cfRule type="containsText" dxfId="893" priority="717" operator="containsText" text="Неверно">
      <formula>NOT(ISERROR(SEARCH("Неверно",E366)))</formula>
    </cfRule>
    <cfRule type="containsText" dxfId="892" priority="721" operator="containsText" text="Не выполняется">
      <formula>NOT(ISERROR(SEARCH("Не выполняется",E366)))</formula>
    </cfRule>
    <cfRule type="beginsWith" dxfId="891" priority="719" operator="beginsWith" text="Выполняется">
      <formula>LEFT(E366,LEN("Выполняется"))="Выполняется"</formula>
    </cfRule>
  </conditionalFormatting>
  <conditionalFormatting sqref="E380">
    <cfRule type="containsText" dxfId="890" priority="707" operator="containsText" text="Неверно">
      <formula>NOT(ISERROR(SEARCH("Неверно",E380)))</formula>
    </cfRule>
    <cfRule type="containsText" dxfId="889" priority="708" operator="containsText" text="Частично">
      <formula>NOT(ISERROR(SEARCH("Частично",E380)))</formula>
    </cfRule>
    <cfRule type="beginsWith" dxfId="888" priority="709" operator="beginsWith" text="Выполняется">
      <formula>LEFT(E380,LEN("Выполняется"))="Выполняется"</formula>
    </cfRule>
    <cfRule type="containsText" dxfId="887" priority="711" operator="containsText" text="Не выполняется">
      <formula>NOT(ISERROR(SEARCH("Не выполняется",E380)))</formula>
    </cfRule>
    <cfRule type="containsText" dxfId="886" priority="710" operator="containsText" text="Верно">
      <formula>NOT(ISERROR(SEARCH("Верно",E380)))</formula>
    </cfRule>
  </conditionalFormatting>
  <conditionalFormatting sqref="E30:G30">
    <cfRule type="containsText" dxfId="885" priority="756" operator="containsText" text="Не выполняется">
      <formula>NOT(ISERROR(SEARCH("Не выполняется",E30)))</formula>
    </cfRule>
    <cfRule type="containsText" dxfId="884" priority="755" operator="containsText" text="Верно">
      <formula>NOT(ISERROR(SEARCH("Верно",E30)))</formula>
    </cfRule>
    <cfRule type="beginsWith" dxfId="883" priority="754" operator="beginsWith" text="Выполняется">
      <formula>LEFT(E30,LEN("Выполняется"))="Выполняется"</formula>
    </cfRule>
    <cfRule type="containsText" dxfId="882" priority="753" operator="containsText" text="Частично">
      <formula>NOT(ISERROR(SEARCH("Частично",E30)))</formula>
    </cfRule>
    <cfRule type="containsText" dxfId="881" priority="752" operator="containsText" text="Неверно">
      <formula>NOT(ISERROR(SEARCH("Неверно",E30)))</formula>
    </cfRule>
  </conditionalFormatting>
  <conditionalFormatting sqref="E404:I404 E405:G405">
    <cfRule type="containsText" dxfId="880" priority="1631" operator="containsText" text="Верно">
      <formula>NOT(ISERROR(SEARCH("Верно",E404)))</formula>
    </cfRule>
    <cfRule type="containsText" dxfId="879" priority="1632" operator="containsText" text="Не выполняется">
      <formula>NOT(ISERROR(SEARCH("Не выполняется",E404)))</formula>
    </cfRule>
    <cfRule type="beginsWith" dxfId="878" priority="1630" operator="beginsWith" text="Выполняется">
      <formula>LEFT(E404,LEN("Выполняется"))="Выполняется"</formula>
    </cfRule>
    <cfRule type="containsText" dxfId="877" priority="1628" operator="containsText" text="Неверно">
      <formula>NOT(ISERROR(SEARCH("Неверно",E404)))</formula>
    </cfRule>
    <cfRule type="containsText" dxfId="876" priority="1629" operator="containsText" text="Частично">
      <formula>NOT(ISERROR(SEARCH("Частично",E404)))</formula>
    </cfRule>
  </conditionalFormatting>
  <conditionalFormatting sqref="F26:F29">
    <cfRule type="containsText" dxfId="875" priority="74" operator="containsText" text="Не выполняется">
      <formula>NOT(ISERROR(SEARCH("Не выполняется",F26)))</formula>
    </cfRule>
    <cfRule type="containsText" dxfId="874" priority="73" operator="containsText" text="Верно">
      <formula>NOT(ISERROR(SEARCH("Верно",F26)))</formula>
    </cfRule>
    <cfRule type="beginsWith" dxfId="873" priority="72" operator="beginsWith" text="Выполняется">
      <formula>LEFT(F26,LEN("Выполняется"))="Выполняется"</formula>
    </cfRule>
    <cfRule type="containsText" dxfId="872" priority="71" operator="containsText" text="Частично">
      <formula>NOT(ISERROR(SEARCH("Частично",F26)))</formula>
    </cfRule>
    <cfRule type="containsText" dxfId="871" priority="70" operator="containsText" text="Неверно">
      <formula>NOT(ISERROR(SEARCH("Неверно",F26)))</formula>
    </cfRule>
  </conditionalFormatting>
  <conditionalFormatting sqref="F32 H32 G35 E98:E103 F226:G226 F229:G230 F231 F248 F249:G249 C306 C338 E368:E379 E382:E402 C400 C402 E410 G410:H410 F411:H411 E412:H1048576">
    <cfRule type="containsText" dxfId="870" priority="2908" operator="containsText" text="Не выполняется">
      <formula>NOT(ISERROR(SEARCH("Не выполняется",C32)))</formula>
    </cfRule>
  </conditionalFormatting>
  <conditionalFormatting sqref="F32 H32 G35 F226:G226 F229:G230 F231 F248 F249:G249 C306 C338 E368:E379 E382:E402 C400 C402 E410 G410:H410 F411:H411 E412:H1048576 E98:E103">
    <cfRule type="containsText" dxfId="869" priority="2907" operator="containsText" text="Верно">
      <formula>NOT(ISERROR(SEARCH("Верно",C32)))</formula>
    </cfRule>
  </conditionalFormatting>
  <conditionalFormatting sqref="F32 H32 G35 F226:G226 F229:G230 F231 F248 F249:G249 C306 C338 E368:E379 E382:E402 C400 C402 E410 G410:H410 F411:H411 E412:H1048576">
    <cfRule type="beginsWith" dxfId="868" priority="2906" operator="beginsWith" text="Выполняется">
      <formula>LEFT(C32,LEN("Выполняется"))="Выполняется"</formula>
    </cfRule>
    <cfRule type="containsText" dxfId="867" priority="2905" operator="containsText" text="Частично">
      <formula>NOT(ISERROR(SEARCH("Частично",C32)))</formula>
    </cfRule>
    <cfRule type="containsText" dxfId="866" priority="2904" operator="containsText" text="Неверно">
      <formula>NOT(ISERROR(SEARCH("Неверно",C32)))</formula>
    </cfRule>
  </conditionalFormatting>
  <conditionalFormatting sqref="F35:F36">
    <cfRule type="containsText" dxfId="865" priority="2808" operator="containsText" text="Не выполняется">
      <formula>NOT(ISERROR(SEARCH("Не выполняется",F35)))</formula>
    </cfRule>
    <cfRule type="containsText" dxfId="864" priority="2807" operator="containsText" text="Верно">
      <formula>NOT(ISERROR(SEARCH("Верно",F35)))</formula>
    </cfRule>
    <cfRule type="beginsWith" dxfId="863" priority="2806" operator="beginsWith" text="Выполняется">
      <formula>LEFT(F35,LEN("Выполняется"))="Выполняется"</formula>
    </cfRule>
    <cfRule type="containsText" dxfId="862" priority="2805" operator="containsText" text="Частично">
      <formula>NOT(ISERROR(SEARCH("Частично",F35)))</formula>
    </cfRule>
    <cfRule type="containsText" dxfId="861" priority="2804" operator="containsText" text="Неверно">
      <formula>NOT(ISERROR(SEARCH("Неверно",F35)))</formula>
    </cfRule>
  </conditionalFormatting>
  <conditionalFormatting sqref="F197">
    <cfRule type="containsText" dxfId="860" priority="952" operator="containsText" text="Не выполняет">
      <formula>NOT(ISERROR(SEARCH("Не выполняет",F197)))</formula>
    </cfRule>
  </conditionalFormatting>
  <conditionalFormatting sqref="F209 F192">
    <cfRule type="containsText" dxfId="859" priority="1802" operator="containsText" text="Не выполняет">
      <formula>NOT(ISERROR(SEARCH("Не выполняет",F192)))</formula>
    </cfRule>
  </conditionalFormatting>
  <conditionalFormatting sqref="F4:G4 F9:G9 F11:G11 F17:G17 F22:G22">
    <cfRule type="containsText" dxfId="858" priority="2828" operator="containsText" text="Не выполняется">
      <formula>NOT(ISERROR(SEARCH("Не выполняется",F4)))</formula>
    </cfRule>
    <cfRule type="containsText" dxfId="857" priority="2827" operator="containsText" text="Верно">
      <formula>NOT(ISERROR(SEARCH("Верно",F4)))</formula>
    </cfRule>
    <cfRule type="beginsWith" dxfId="856" priority="2826" operator="beginsWith" text="Выполняется">
      <formula>LEFT(F4,LEN("Выполняется"))="Выполняется"</formula>
    </cfRule>
    <cfRule type="containsText" dxfId="855" priority="2825" operator="containsText" text="Частично">
      <formula>NOT(ISERROR(SEARCH("Частично",F4)))</formula>
    </cfRule>
    <cfRule type="containsText" dxfId="854" priority="2824" operator="containsText" text="Неверно">
      <formula>NOT(ISERROR(SEARCH("Неверно",F4)))</formula>
    </cfRule>
  </conditionalFormatting>
  <conditionalFormatting sqref="F14:G14 G26 F53:G55 F151:G152 F154:G155 F165:G167">
    <cfRule type="containsText" dxfId="853" priority="758" operator="containsText" text="Частично">
      <formula>NOT(ISERROR(SEARCH("Частично",F14)))</formula>
    </cfRule>
    <cfRule type="containsText" dxfId="852" priority="757" operator="containsText" text="Неверно">
      <formula>NOT(ISERROR(SEARCH("Неверно",F14)))</formula>
    </cfRule>
    <cfRule type="containsText" dxfId="851" priority="761" operator="containsText" text="Не выполняется">
      <formula>NOT(ISERROR(SEARCH("Не выполняется",F14)))</formula>
    </cfRule>
    <cfRule type="containsText" dxfId="850" priority="760" operator="containsText" text="Верно">
      <formula>NOT(ISERROR(SEARCH("Верно",F14)))</formula>
    </cfRule>
    <cfRule type="beginsWith" dxfId="849" priority="759" operator="beginsWith" text="Выполняется">
      <formula>LEFT(F14,LEN("Выполняется"))="Выполняется"</formula>
    </cfRule>
  </conditionalFormatting>
  <conditionalFormatting sqref="F33:G33">
    <cfRule type="containsText" dxfId="848" priority="2810" operator="containsText" text="Частично">
      <formula>NOT(ISERROR(SEARCH("Частично",F33)))</formula>
    </cfRule>
    <cfRule type="beginsWith" dxfId="847" priority="2811" operator="beginsWith" text="Выполняется">
      <formula>LEFT(F33,LEN("Выполняется"))="Выполняется"</formula>
    </cfRule>
    <cfRule type="containsText" dxfId="846" priority="2812" operator="containsText" text="Верно">
      <formula>NOT(ISERROR(SEARCH("Верно",F33)))</formula>
    </cfRule>
    <cfRule type="containsText" dxfId="845" priority="2813" operator="containsText" text="Не выполняется">
      <formula>NOT(ISERROR(SEARCH("Не выполняется",F33)))</formula>
    </cfRule>
    <cfRule type="containsText" dxfId="844" priority="2809" operator="containsText" text="Неверно">
      <formula>NOT(ISERROR(SEARCH("Неверно",F33)))</formula>
    </cfRule>
  </conditionalFormatting>
  <conditionalFormatting sqref="F37:G37">
    <cfRule type="beginsWith" dxfId="843" priority="2731" operator="beginsWith" text="Выполняется">
      <formula>LEFT(F37,LEN("Выполняется"))="Выполняется"</formula>
    </cfRule>
    <cfRule type="containsText" dxfId="842" priority="2730" operator="containsText" text="Частично">
      <formula>NOT(ISERROR(SEARCH("Частично",F37)))</formula>
    </cfRule>
    <cfRule type="containsText" dxfId="841" priority="2729" operator="containsText" text="Неверно">
      <formula>NOT(ISERROR(SEARCH("Неверно",F37)))</formula>
    </cfRule>
    <cfRule type="containsText" dxfId="840" priority="2733" operator="containsText" text="Не выполняется">
      <formula>NOT(ISERROR(SEARCH("Не выполняется",F37)))</formula>
    </cfRule>
    <cfRule type="containsText" dxfId="839" priority="2732" operator="containsText" text="Верно">
      <formula>NOT(ISERROR(SEARCH("Верно",F37)))</formula>
    </cfRule>
  </conditionalFormatting>
  <conditionalFormatting sqref="F39:G39">
    <cfRule type="containsText" dxfId="838" priority="2727" operator="containsText" text="Верно">
      <formula>NOT(ISERROR(SEARCH("Верно",F39)))</formula>
    </cfRule>
    <cfRule type="containsText" dxfId="837" priority="2724" operator="containsText" text="Неверно">
      <formula>NOT(ISERROR(SEARCH("Неверно",F39)))</formula>
    </cfRule>
    <cfRule type="containsText" dxfId="836" priority="2725" operator="containsText" text="Частично">
      <formula>NOT(ISERROR(SEARCH("Частично",F39)))</formula>
    </cfRule>
    <cfRule type="beginsWith" dxfId="835" priority="2726" operator="beginsWith" text="Выполняется">
      <formula>LEFT(F39,LEN("Выполняется"))="Выполняется"</formula>
    </cfRule>
    <cfRule type="containsText" dxfId="834" priority="2728" operator="containsText" text="Не выполняется">
      <formula>NOT(ISERROR(SEARCH("Не выполняется",F39)))</formula>
    </cfRule>
  </conditionalFormatting>
  <conditionalFormatting sqref="F41:G41">
    <cfRule type="containsText" dxfId="833" priority="2722" operator="containsText" text="Верно">
      <formula>NOT(ISERROR(SEARCH("Верно",F41)))</formula>
    </cfRule>
    <cfRule type="containsText" dxfId="832" priority="2723" operator="containsText" text="Не выполняется">
      <formula>NOT(ISERROR(SEARCH("Не выполняется",F41)))</formula>
    </cfRule>
    <cfRule type="beginsWith" dxfId="831" priority="2721" operator="beginsWith" text="Выполняется">
      <formula>LEFT(F41,LEN("Выполняется"))="Выполняется"</formula>
    </cfRule>
    <cfRule type="containsText" dxfId="830" priority="2719" operator="containsText" text="Неверно">
      <formula>NOT(ISERROR(SEARCH("Неверно",F41)))</formula>
    </cfRule>
    <cfRule type="containsText" dxfId="829" priority="2720" operator="containsText" text="Частично">
      <formula>NOT(ISERROR(SEARCH("Частично",F41)))</formula>
    </cfRule>
  </conditionalFormatting>
  <conditionalFormatting sqref="F43:G45">
    <cfRule type="containsText" dxfId="828" priority="319" operator="containsText" text="Верно">
      <formula>NOT(ISERROR(SEARCH("Верно",F43)))</formula>
    </cfRule>
    <cfRule type="containsText" dxfId="827" priority="320" operator="containsText" text="Не выполняется">
      <formula>NOT(ISERROR(SEARCH("Не выполняется",F43)))</formula>
    </cfRule>
    <cfRule type="beginsWith" dxfId="826" priority="318" operator="beginsWith" text="Выполняется">
      <formula>LEFT(F43,LEN("Выполняется"))="Выполняется"</formula>
    </cfRule>
    <cfRule type="containsText" dxfId="825" priority="317" operator="containsText" text="Частично">
      <formula>NOT(ISERROR(SEARCH("Частично",F43)))</formula>
    </cfRule>
    <cfRule type="containsText" dxfId="824" priority="316" operator="containsText" text="Неверно">
      <formula>NOT(ISERROR(SEARCH("Неверно",F43)))</formula>
    </cfRule>
  </conditionalFormatting>
  <conditionalFormatting sqref="F49:G50">
    <cfRule type="containsText" dxfId="823" priority="2709" operator="containsText" text="Неверно">
      <formula>NOT(ISERROR(SEARCH("Неверно",F49)))</formula>
    </cfRule>
    <cfRule type="containsText" dxfId="822" priority="2710" operator="containsText" text="Частично">
      <formula>NOT(ISERROR(SEARCH("Частично",F49)))</formula>
    </cfRule>
    <cfRule type="beginsWith" dxfId="821" priority="2711" operator="beginsWith" text="Выполняется">
      <formula>LEFT(F49,LEN("Выполняется"))="Выполняется"</formula>
    </cfRule>
    <cfRule type="containsText" dxfId="820" priority="2712" operator="containsText" text="Верно">
      <formula>NOT(ISERROR(SEARCH("Верно",F49)))</formula>
    </cfRule>
    <cfRule type="containsText" dxfId="819" priority="2713" operator="containsText" text="Не выполняется">
      <formula>NOT(ISERROR(SEARCH("Не выполняется",F49)))</formula>
    </cfRule>
  </conditionalFormatting>
  <conditionalFormatting sqref="F62:G62">
    <cfRule type="containsText" dxfId="818" priority="2707" operator="containsText" text="Верно">
      <formula>NOT(ISERROR(SEARCH("Верно",F62)))</formula>
    </cfRule>
    <cfRule type="containsText" dxfId="817" priority="2708" operator="containsText" text="Не выполняется">
      <formula>NOT(ISERROR(SEARCH("Не выполняется",F62)))</formula>
    </cfRule>
    <cfRule type="containsText" dxfId="816" priority="2704" operator="containsText" text="Неверно">
      <formula>NOT(ISERROR(SEARCH("Неверно",F62)))</formula>
    </cfRule>
    <cfRule type="containsText" dxfId="815" priority="2705" operator="containsText" text="Частично">
      <formula>NOT(ISERROR(SEARCH("Частично",F62)))</formula>
    </cfRule>
    <cfRule type="beginsWith" dxfId="814" priority="2706" operator="beginsWith" text="Выполняется">
      <formula>LEFT(F62,LEN("Выполняется"))="Выполняется"</formula>
    </cfRule>
  </conditionalFormatting>
  <conditionalFormatting sqref="F68:G68">
    <cfRule type="containsText" dxfId="813" priority="2702" operator="containsText" text="Верно">
      <formula>NOT(ISERROR(SEARCH("Верно",F68)))</formula>
    </cfRule>
    <cfRule type="containsText" dxfId="812" priority="2703" operator="containsText" text="Не выполняется">
      <formula>NOT(ISERROR(SEARCH("Не выполняется",F68)))</formula>
    </cfRule>
    <cfRule type="containsText" dxfId="811" priority="2699" operator="containsText" text="Неверно">
      <formula>NOT(ISERROR(SEARCH("Неверно",F68)))</formula>
    </cfRule>
    <cfRule type="containsText" dxfId="810" priority="2700" operator="containsText" text="Частично">
      <formula>NOT(ISERROR(SEARCH("Частично",F68)))</formula>
    </cfRule>
    <cfRule type="beginsWith" dxfId="809" priority="2701" operator="beginsWith" text="Выполняется">
      <formula>LEFT(F68,LEN("Выполняется"))="Выполняется"</formula>
    </cfRule>
  </conditionalFormatting>
  <conditionalFormatting sqref="F72:G72">
    <cfRule type="containsText" dxfId="808" priority="2698" operator="containsText" text="Не выполняется">
      <formula>NOT(ISERROR(SEARCH("Не выполняется",F72)))</formula>
    </cfRule>
    <cfRule type="containsText" dxfId="807" priority="2697" operator="containsText" text="Верно">
      <formula>NOT(ISERROR(SEARCH("Верно",F72)))</formula>
    </cfRule>
    <cfRule type="beginsWith" dxfId="806" priority="2696" operator="beginsWith" text="Выполняется">
      <formula>LEFT(F72,LEN("Выполняется"))="Выполняется"</formula>
    </cfRule>
    <cfRule type="containsText" dxfId="805" priority="2695" operator="containsText" text="Частично">
      <formula>NOT(ISERROR(SEARCH("Частично",F72)))</formula>
    </cfRule>
    <cfRule type="containsText" dxfId="804" priority="2694" operator="containsText" text="Неверно">
      <formula>NOT(ISERROR(SEARCH("Неверно",F72)))</formula>
    </cfRule>
  </conditionalFormatting>
  <conditionalFormatting sqref="F75:G76">
    <cfRule type="containsText" dxfId="803" priority="315" operator="containsText" text="Не выполняется">
      <formula>NOT(ISERROR(SEARCH("Не выполняется",F75)))</formula>
    </cfRule>
    <cfRule type="containsText" dxfId="802" priority="314" operator="containsText" text="Верно">
      <formula>NOT(ISERROR(SEARCH("Верно",F75)))</formula>
    </cfRule>
    <cfRule type="containsText" dxfId="801" priority="311" operator="containsText" text="Неверно">
      <formula>NOT(ISERROR(SEARCH("Неверно",F75)))</formula>
    </cfRule>
    <cfRule type="beginsWith" dxfId="800" priority="313" operator="beginsWith" text="Выполняется">
      <formula>LEFT(F75,LEN("Выполняется"))="Выполняется"</formula>
    </cfRule>
    <cfRule type="containsText" dxfId="799" priority="312" operator="containsText" text="Частично">
      <formula>NOT(ISERROR(SEARCH("Частично",F75)))</formula>
    </cfRule>
  </conditionalFormatting>
  <conditionalFormatting sqref="F81:G81">
    <cfRule type="containsText" dxfId="798" priority="2693" operator="containsText" text="Не выполняется">
      <formula>NOT(ISERROR(SEARCH("Не выполняется",F81)))</formula>
    </cfRule>
    <cfRule type="containsText" dxfId="797" priority="2692" operator="containsText" text="Верно">
      <formula>NOT(ISERROR(SEARCH("Верно",F81)))</formula>
    </cfRule>
    <cfRule type="beginsWith" dxfId="796" priority="2691" operator="beginsWith" text="Выполняется">
      <formula>LEFT(F81,LEN("Выполняется"))="Выполняется"</formula>
    </cfRule>
    <cfRule type="containsText" dxfId="795" priority="2690" operator="containsText" text="Частично">
      <formula>NOT(ISERROR(SEARCH("Частично",F81)))</formula>
    </cfRule>
    <cfRule type="containsText" dxfId="794" priority="2689" operator="containsText" text="Неверно">
      <formula>NOT(ISERROR(SEARCH("Неверно",F81)))</formula>
    </cfRule>
  </conditionalFormatting>
  <conditionalFormatting sqref="F87:G87">
    <cfRule type="beginsWith" dxfId="793" priority="2686" operator="beginsWith" text="Выполняется">
      <formula>LEFT(F87,LEN("Выполняется"))="Выполняется"</formula>
    </cfRule>
    <cfRule type="containsText" dxfId="792" priority="2685" operator="containsText" text="Частично">
      <formula>NOT(ISERROR(SEARCH("Частично",F87)))</formula>
    </cfRule>
    <cfRule type="containsText" dxfId="791" priority="2688" operator="containsText" text="Не выполняется">
      <formula>NOT(ISERROR(SEARCH("Не выполняется",F87)))</formula>
    </cfRule>
    <cfRule type="containsText" dxfId="790" priority="2687" operator="containsText" text="Верно">
      <formula>NOT(ISERROR(SEARCH("Верно",F87)))</formula>
    </cfRule>
    <cfRule type="containsText" dxfId="789" priority="2684" operator="containsText" text="Неверно">
      <formula>NOT(ISERROR(SEARCH("Неверно",F87)))</formula>
    </cfRule>
  </conditionalFormatting>
  <conditionalFormatting sqref="F93:G95">
    <cfRule type="containsText" dxfId="788" priority="260" operator="containsText" text="Не выполняется">
      <formula>NOT(ISERROR(SEARCH("Не выполняется",F93)))</formula>
    </cfRule>
    <cfRule type="beginsWith" dxfId="787" priority="258" operator="beginsWith" text="Выполняется">
      <formula>LEFT(F93,LEN("Выполняется"))="Выполняется"</formula>
    </cfRule>
    <cfRule type="containsText" dxfId="786" priority="259" operator="containsText" text="Верно">
      <formula>NOT(ISERROR(SEARCH("Верно",F93)))</formula>
    </cfRule>
    <cfRule type="containsText" dxfId="785" priority="257" operator="containsText" text="Частично">
      <formula>NOT(ISERROR(SEARCH("Частично",F93)))</formula>
    </cfRule>
    <cfRule type="containsText" dxfId="784" priority="256" operator="containsText" text="Неверно">
      <formula>NOT(ISERROR(SEARCH("Неверно",F93)))</formula>
    </cfRule>
  </conditionalFormatting>
  <conditionalFormatting sqref="F100:G100">
    <cfRule type="beginsWith" dxfId="783" priority="2676" operator="beginsWith" text="Выполняется">
      <formula>LEFT(F100,LEN("Выполняется"))="Выполняется"</formula>
    </cfRule>
    <cfRule type="containsText" dxfId="782" priority="2675" operator="containsText" text="Частично">
      <formula>NOT(ISERROR(SEARCH("Частично",F100)))</formula>
    </cfRule>
    <cfRule type="containsText" dxfId="781" priority="2677" operator="containsText" text="Верно">
      <formula>NOT(ISERROR(SEARCH("Верно",F100)))</formula>
    </cfRule>
    <cfRule type="containsText" dxfId="780" priority="2678" operator="containsText" text="Не выполняется">
      <formula>NOT(ISERROR(SEARCH("Не выполняется",F100)))</formula>
    </cfRule>
    <cfRule type="containsText" dxfId="779" priority="2674" operator="containsText" text="Неверно">
      <formula>NOT(ISERROR(SEARCH("Неверно",F100)))</formula>
    </cfRule>
  </conditionalFormatting>
  <conditionalFormatting sqref="F102:G104">
    <cfRule type="containsText" dxfId="778" priority="766" operator="containsText" text="Не выполняется">
      <formula>NOT(ISERROR(SEARCH("Не выполняется",F102)))</formula>
    </cfRule>
    <cfRule type="containsText" dxfId="777" priority="765" operator="containsText" text="Верно">
      <formula>NOT(ISERROR(SEARCH("Верно",F102)))</formula>
    </cfRule>
    <cfRule type="beginsWith" dxfId="776" priority="764" operator="beginsWith" text="Выполняется">
      <formula>LEFT(F102,LEN("Выполняется"))="Выполняется"</formula>
    </cfRule>
    <cfRule type="containsText" dxfId="775" priority="763" operator="containsText" text="Частично">
      <formula>NOT(ISERROR(SEARCH("Частично",F102)))</formula>
    </cfRule>
    <cfRule type="containsText" dxfId="774" priority="762" operator="containsText" text="Неверно">
      <formula>NOT(ISERROR(SEARCH("Неверно",F102)))</formula>
    </cfRule>
  </conditionalFormatting>
  <conditionalFormatting sqref="F106:G107">
    <cfRule type="containsText" dxfId="773" priority="255" operator="containsText" text="Не выполняется">
      <formula>NOT(ISERROR(SEARCH("Не выполняется",F106)))</formula>
    </cfRule>
    <cfRule type="containsText" dxfId="772" priority="254" operator="containsText" text="Верно">
      <formula>NOT(ISERROR(SEARCH("Верно",F106)))</formula>
    </cfRule>
    <cfRule type="beginsWith" dxfId="771" priority="253" operator="beginsWith" text="Выполняется">
      <formula>LEFT(F106,LEN("Выполняется"))="Выполняется"</formula>
    </cfRule>
    <cfRule type="containsText" dxfId="770" priority="252" operator="containsText" text="Частично">
      <formula>NOT(ISERROR(SEARCH("Частично",F106)))</formula>
    </cfRule>
    <cfRule type="containsText" dxfId="769" priority="251" operator="containsText" text="Неверно">
      <formula>NOT(ISERROR(SEARCH("Неверно",F106)))</formula>
    </cfRule>
  </conditionalFormatting>
  <conditionalFormatting sqref="F109:G109">
    <cfRule type="containsText" dxfId="768" priority="350" operator="containsText" text="Не выполняется">
      <formula>NOT(ISERROR(SEARCH("Не выполняется",F109)))</formula>
    </cfRule>
    <cfRule type="containsText" dxfId="767" priority="346" operator="containsText" text="Неверно">
      <formula>NOT(ISERROR(SEARCH("Неверно",F109)))</formula>
    </cfRule>
    <cfRule type="containsText" dxfId="766" priority="347" operator="containsText" text="Частично">
      <formula>NOT(ISERROR(SEARCH("Частично",F109)))</formula>
    </cfRule>
    <cfRule type="beginsWith" dxfId="765" priority="348" operator="beginsWith" text="Выполняется">
      <formula>LEFT(F109,LEN("Выполняется"))="Выполняется"</formula>
    </cfRule>
    <cfRule type="containsText" dxfId="764" priority="349" operator="containsText" text="Верно">
      <formula>NOT(ISERROR(SEARCH("Верно",F109)))</formula>
    </cfRule>
  </conditionalFormatting>
  <conditionalFormatting sqref="F113:G113">
    <cfRule type="containsText" dxfId="763" priority="354" operator="containsText" text="Верно">
      <formula>NOT(ISERROR(SEARCH("Верно",F113)))</formula>
    </cfRule>
    <cfRule type="containsText" dxfId="762" priority="355" operator="containsText" text="Не выполняется">
      <formula>NOT(ISERROR(SEARCH("Не выполняется",F113)))</formula>
    </cfRule>
    <cfRule type="beginsWith" dxfId="761" priority="353" operator="beginsWith" text="Выполняется">
      <formula>LEFT(F113,LEN("Выполняется"))="Выполняется"</formula>
    </cfRule>
    <cfRule type="containsText" dxfId="760" priority="351" operator="containsText" text="Неверно">
      <formula>NOT(ISERROR(SEARCH("Неверно",F113)))</formula>
    </cfRule>
    <cfRule type="containsText" dxfId="759" priority="352" operator="containsText" text="Частично">
      <formula>NOT(ISERROR(SEARCH("Частично",F113)))</formula>
    </cfRule>
  </conditionalFormatting>
  <conditionalFormatting sqref="F118:G120">
    <cfRule type="containsText" dxfId="758" priority="249" operator="containsText" text="Верно">
      <formula>NOT(ISERROR(SEARCH("Верно",F118)))</formula>
    </cfRule>
    <cfRule type="containsText" dxfId="757" priority="250" operator="containsText" text="Не выполняется">
      <formula>NOT(ISERROR(SEARCH("Не выполняется",F118)))</formula>
    </cfRule>
    <cfRule type="beginsWith" dxfId="756" priority="248" operator="beginsWith" text="Выполняется">
      <formula>LEFT(F118,LEN("Выполняется"))="Выполняется"</formula>
    </cfRule>
    <cfRule type="containsText" dxfId="755" priority="246" operator="containsText" text="Неверно">
      <formula>NOT(ISERROR(SEARCH("Неверно",F118)))</formula>
    </cfRule>
    <cfRule type="containsText" dxfId="754" priority="247" operator="containsText" text="Частично">
      <formula>NOT(ISERROR(SEARCH("Частично",F118)))</formula>
    </cfRule>
  </conditionalFormatting>
  <conditionalFormatting sqref="F122:G122">
    <cfRule type="containsText" dxfId="753" priority="1662" operator="containsText" text="Не выполняется">
      <formula>NOT(ISERROR(SEARCH("Не выполняется",F122)))</formula>
    </cfRule>
    <cfRule type="containsText" dxfId="752" priority="1658" operator="containsText" text="Неверно">
      <formula>NOT(ISERROR(SEARCH("Неверно",F122)))</formula>
    </cfRule>
    <cfRule type="containsText" dxfId="751" priority="1661" operator="containsText" text="Верно">
      <formula>NOT(ISERROR(SEARCH("Верно",F122)))</formula>
    </cfRule>
    <cfRule type="beginsWith" dxfId="750" priority="1660" operator="beginsWith" text="Выполняется">
      <formula>LEFT(F122,LEN("Выполняется"))="Выполняется"</formula>
    </cfRule>
    <cfRule type="containsText" dxfId="749" priority="1659" operator="containsText" text="Частично">
      <formula>NOT(ISERROR(SEARCH("Частично",F122)))</formula>
    </cfRule>
  </conditionalFormatting>
  <conditionalFormatting sqref="F126:G126">
    <cfRule type="containsText" dxfId="748" priority="1686" operator="containsText" text="Верно">
      <formula>NOT(ISERROR(SEARCH("Верно",F126)))</formula>
    </cfRule>
    <cfRule type="beginsWith" dxfId="747" priority="1685" operator="beginsWith" text="Выполняется">
      <formula>LEFT(F126,LEN("Выполняется"))="Выполняется"</formula>
    </cfRule>
    <cfRule type="containsText" dxfId="746" priority="1684" operator="containsText" text="Частично">
      <formula>NOT(ISERROR(SEARCH("Частично",F126)))</formula>
    </cfRule>
    <cfRule type="containsText" dxfId="745" priority="1683" operator="containsText" text="Неверно">
      <formula>NOT(ISERROR(SEARCH("Неверно",F126)))</formula>
    </cfRule>
    <cfRule type="containsText" dxfId="744" priority="1687" operator="containsText" text="Не выполняется">
      <formula>NOT(ISERROR(SEARCH("Не выполняется",F126)))</formula>
    </cfRule>
  </conditionalFormatting>
  <conditionalFormatting sqref="F129:G131">
    <cfRule type="containsText" dxfId="743" priority="307" operator="containsText" text="Частично">
      <formula>NOT(ISERROR(SEARCH("Частично",F129)))</formula>
    </cfRule>
    <cfRule type="beginsWith" dxfId="742" priority="308" operator="beginsWith" text="Выполняется">
      <formula>LEFT(F129,LEN("Выполняется"))="Выполняется"</formula>
    </cfRule>
    <cfRule type="containsText" dxfId="741" priority="310" operator="containsText" text="Не выполняется">
      <formula>NOT(ISERROR(SEARCH("Не выполняется",F129)))</formula>
    </cfRule>
    <cfRule type="containsText" dxfId="740" priority="309" operator="containsText" text="Верно">
      <formula>NOT(ISERROR(SEARCH("Верно",F129)))</formula>
    </cfRule>
    <cfRule type="containsText" dxfId="739" priority="306" operator="containsText" text="Неверно">
      <formula>NOT(ISERROR(SEARCH("Неверно",F129)))</formula>
    </cfRule>
  </conditionalFormatting>
  <conditionalFormatting sqref="F134:G134">
    <cfRule type="containsText" dxfId="738" priority="1646" operator="containsText" text="Верно">
      <formula>NOT(ISERROR(SEARCH("Верно",F134)))</formula>
    </cfRule>
    <cfRule type="containsText" dxfId="737" priority="1643" operator="containsText" text="Неверно">
      <formula>NOT(ISERROR(SEARCH("Неверно",F134)))</formula>
    </cfRule>
    <cfRule type="containsText" dxfId="736" priority="1644" operator="containsText" text="Частично">
      <formula>NOT(ISERROR(SEARCH("Частично",F134)))</formula>
    </cfRule>
    <cfRule type="beginsWith" dxfId="735" priority="1645" operator="beginsWith" text="Выполняется">
      <formula>LEFT(F134,LEN("Выполняется"))="Выполняется"</formula>
    </cfRule>
    <cfRule type="containsText" dxfId="734" priority="1647" operator="containsText" text="Не выполняется">
      <formula>NOT(ISERROR(SEARCH("Не выполняется",F134)))</formula>
    </cfRule>
  </conditionalFormatting>
  <conditionalFormatting sqref="F139:G139">
    <cfRule type="containsText" dxfId="733" priority="1657" operator="containsText" text="Не выполняется">
      <formula>NOT(ISERROR(SEARCH("Не выполняется",F139)))</formula>
    </cfRule>
    <cfRule type="containsText" dxfId="732" priority="1656" operator="containsText" text="Верно">
      <formula>NOT(ISERROR(SEARCH("Верно",F139)))</formula>
    </cfRule>
    <cfRule type="beginsWith" dxfId="731" priority="1655" operator="beginsWith" text="Выполняется">
      <formula>LEFT(F139,LEN("Выполняется"))="Выполняется"</formula>
    </cfRule>
    <cfRule type="containsText" dxfId="730" priority="1654" operator="containsText" text="Частично">
      <formula>NOT(ISERROR(SEARCH("Частично",F139)))</formula>
    </cfRule>
    <cfRule type="containsText" dxfId="729" priority="1653" operator="containsText" text="Неверно">
      <formula>NOT(ISERROR(SEARCH("Неверно",F139)))</formula>
    </cfRule>
  </conditionalFormatting>
  <conditionalFormatting sqref="F143:G145">
    <cfRule type="containsText" dxfId="728" priority="245" operator="containsText" text="Не выполняется">
      <formula>NOT(ISERROR(SEARCH("Не выполняется",F143)))</formula>
    </cfRule>
    <cfRule type="containsText" dxfId="727" priority="241" operator="containsText" text="Неверно">
      <formula>NOT(ISERROR(SEARCH("Неверно",F143)))</formula>
    </cfRule>
    <cfRule type="containsText" dxfId="726" priority="242" operator="containsText" text="Частично">
      <formula>NOT(ISERROR(SEARCH("Частично",F143)))</formula>
    </cfRule>
    <cfRule type="beginsWith" dxfId="725" priority="243" operator="beginsWith" text="Выполняется">
      <formula>LEFT(F143,LEN("Выполняется"))="Выполняется"</formula>
    </cfRule>
    <cfRule type="containsText" dxfId="724" priority="244" operator="containsText" text="Верно">
      <formula>NOT(ISERROR(SEARCH("Верно",F143)))</formula>
    </cfRule>
  </conditionalFormatting>
  <conditionalFormatting sqref="F148:G148">
    <cfRule type="containsText" dxfId="723" priority="1672" operator="containsText" text="Не выполняется">
      <formula>NOT(ISERROR(SEARCH("Не выполняется",F148)))</formula>
    </cfRule>
    <cfRule type="containsText" dxfId="722" priority="1671" operator="containsText" text="Верно">
      <formula>NOT(ISERROR(SEARCH("Верно",F148)))</formula>
    </cfRule>
    <cfRule type="beginsWith" dxfId="721" priority="1670" operator="beginsWith" text="Выполняется">
      <formula>LEFT(F148,LEN("Выполняется"))="Выполняется"</formula>
    </cfRule>
    <cfRule type="containsText" dxfId="720" priority="1669" operator="containsText" text="Частично">
      <formula>NOT(ISERROR(SEARCH("Частично",F148)))</formula>
    </cfRule>
    <cfRule type="containsText" dxfId="719" priority="1668" operator="containsText" text="Неверно">
      <formula>NOT(ISERROR(SEARCH("Неверно",F148)))</formula>
    </cfRule>
  </conditionalFormatting>
  <conditionalFormatting sqref="F159:G159">
    <cfRule type="containsText" dxfId="718" priority="1667" operator="containsText" text="Не выполняется">
      <formula>NOT(ISERROR(SEARCH("Не выполняется",F159)))</formula>
    </cfRule>
    <cfRule type="containsText" dxfId="717" priority="1666" operator="containsText" text="Верно">
      <formula>NOT(ISERROR(SEARCH("Верно",F159)))</formula>
    </cfRule>
    <cfRule type="beginsWith" dxfId="716" priority="1665" operator="beginsWith" text="Выполняется">
      <formula>LEFT(F159,LEN("Выполняется"))="Выполняется"</formula>
    </cfRule>
    <cfRule type="containsText" dxfId="715" priority="1664" operator="containsText" text="Частично">
      <formula>NOT(ISERROR(SEARCH("Частично",F159)))</formula>
    </cfRule>
    <cfRule type="containsText" dxfId="714" priority="1663" operator="containsText" text="Неверно">
      <formula>NOT(ISERROR(SEARCH("Неверно",F159)))</formula>
    </cfRule>
  </conditionalFormatting>
  <conditionalFormatting sqref="F162:G162">
    <cfRule type="containsText" dxfId="713" priority="1718" operator="containsText" text="Неверно">
      <formula>NOT(ISERROR(SEARCH("Неверно",F162)))</formula>
    </cfRule>
    <cfRule type="containsText" dxfId="712" priority="1719" operator="containsText" text="Частично">
      <formula>NOT(ISERROR(SEARCH("Частично",F162)))</formula>
    </cfRule>
    <cfRule type="containsText" dxfId="711" priority="1722" operator="containsText" text="Не выполняется">
      <formula>NOT(ISERROR(SEARCH("Не выполняется",F162)))</formula>
    </cfRule>
    <cfRule type="beginsWith" dxfId="710" priority="1720" operator="beginsWith" text="Выполняется">
      <formula>LEFT(F162,LEN("Выполняется"))="Выполняется"</formula>
    </cfRule>
    <cfRule type="containsText" dxfId="709" priority="1721" operator="containsText" text="Верно">
      <formula>NOT(ISERROR(SEARCH("Верно",F162)))</formula>
    </cfRule>
  </conditionalFormatting>
  <conditionalFormatting sqref="F169:G170">
    <cfRule type="containsText" dxfId="708" priority="773" operator="containsText" text="Частично">
      <formula>NOT(ISERROR(SEARCH("Частично",F169)))</formula>
    </cfRule>
    <cfRule type="beginsWith" dxfId="707" priority="774" operator="beginsWith" text="Выполняется">
      <formula>LEFT(F169,LEN("Выполняется"))="Выполняется"</formula>
    </cfRule>
    <cfRule type="containsText" dxfId="706" priority="775" operator="containsText" text="Верно">
      <formula>NOT(ISERROR(SEARCH("Верно",F169)))</formula>
    </cfRule>
    <cfRule type="containsText" dxfId="705" priority="776" operator="containsText" text="Не выполняется">
      <formula>NOT(ISERROR(SEARCH("Не выполняется",F169)))</formula>
    </cfRule>
    <cfRule type="containsText" dxfId="704" priority="772" operator="containsText" text="Неверно">
      <formula>NOT(ISERROR(SEARCH("Неверно",F169)))</formula>
    </cfRule>
  </conditionalFormatting>
  <conditionalFormatting sqref="F172:G173">
    <cfRule type="beginsWith" dxfId="703" priority="228" operator="beginsWith" text="Выполняется">
      <formula>LEFT(F172,LEN("Выполняется"))="Выполняется"</formula>
    </cfRule>
    <cfRule type="containsText" dxfId="702" priority="227" operator="containsText" text="Частично">
      <formula>NOT(ISERROR(SEARCH("Частично",F172)))</formula>
    </cfRule>
    <cfRule type="containsText" dxfId="701" priority="229" operator="containsText" text="Верно">
      <formula>NOT(ISERROR(SEARCH("Верно",F172)))</formula>
    </cfRule>
    <cfRule type="containsText" dxfId="700" priority="230" operator="containsText" text="Не выполняется">
      <formula>NOT(ISERROR(SEARCH("Не выполняется",F172)))</formula>
    </cfRule>
    <cfRule type="containsText" dxfId="699" priority="226" operator="containsText" text="Неверно">
      <formula>NOT(ISERROR(SEARCH("Неверно",F172)))</formula>
    </cfRule>
  </conditionalFormatting>
  <conditionalFormatting sqref="F175:G175">
    <cfRule type="containsText" dxfId="698" priority="1743" operator="containsText" text="Неверно">
      <formula>NOT(ISERROR(SEARCH("Неверно",F175)))</formula>
    </cfRule>
    <cfRule type="containsText" dxfId="697" priority="1744" operator="containsText" text="Частично">
      <formula>NOT(ISERROR(SEARCH("Частично",F175)))</formula>
    </cfRule>
    <cfRule type="beginsWith" dxfId="696" priority="1745" operator="beginsWith" text="Выполняется">
      <formula>LEFT(F175,LEN("Выполняется"))="Выполняется"</formula>
    </cfRule>
    <cfRule type="containsText" dxfId="695" priority="1746" operator="containsText" text="Верно">
      <formula>NOT(ISERROR(SEARCH("Верно",F175)))</formula>
    </cfRule>
    <cfRule type="containsText" dxfId="694" priority="1747" operator="containsText" text="Не выполняется">
      <formula>NOT(ISERROR(SEARCH("Не выполняется",F175)))</formula>
    </cfRule>
  </conditionalFormatting>
  <conditionalFormatting sqref="F179:G179">
    <cfRule type="containsText" dxfId="693" priority="1748" operator="containsText" text="Неверно">
      <formula>NOT(ISERROR(SEARCH("Неверно",F179)))</formula>
    </cfRule>
    <cfRule type="containsText" dxfId="692" priority="1752" operator="containsText" text="Не выполняется">
      <formula>NOT(ISERROR(SEARCH("Не выполняется",F179)))</formula>
    </cfRule>
    <cfRule type="containsText" dxfId="691" priority="1751" operator="containsText" text="Верно">
      <formula>NOT(ISERROR(SEARCH("Верно",F179)))</formula>
    </cfRule>
    <cfRule type="beginsWith" dxfId="690" priority="1750" operator="beginsWith" text="Выполняется">
      <formula>LEFT(F179,LEN("Выполняется"))="Выполняется"</formula>
    </cfRule>
    <cfRule type="containsText" dxfId="689" priority="1749" operator="containsText" text="Частично">
      <formula>NOT(ISERROR(SEARCH("Частично",F179)))</formula>
    </cfRule>
  </conditionalFormatting>
  <conditionalFormatting sqref="F183:G183">
    <cfRule type="beginsWith" dxfId="688" priority="1755" operator="beginsWith" text="Выполняется">
      <formula>LEFT(F183,LEN("Выполняется"))="Выполняется"</formula>
    </cfRule>
    <cfRule type="containsText" dxfId="687" priority="1753" operator="containsText" text="Неверно">
      <formula>NOT(ISERROR(SEARCH("Неверно",F183)))</formula>
    </cfRule>
    <cfRule type="containsText" dxfId="686" priority="1757" operator="containsText" text="Не выполняется">
      <formula>NOT(ISERROR(SEARCH("Не выполняется",F183)))</formula>
    </cfRule>
    <cfRule type="containsText" dxfId="685" priority="1756" operator="containsText" text="Верно">
      <formula>NOT(ISERROR(SEARCH("Верно",F183)))</formula>
    </cfRule>
    <cfRule type="containsText" dxfId="684" priority="1754" operator="containsText" text="Частично">
      <formula>NOT(ISERROR(SEARCH("Частично",F183)))</formula>
    </cfRule>
  </conditionalFormatting>
  <conditionalFormatting sqref="F186:G187">
    <cfRule type="containsText" dxfId="683" priority="297" operator="containsText" text="Частично">
      <formula>NOT(ISERROR(SEARCH("Частично",F186)))</formula>
    </cfRule>
    <cfRule type="containsText" dxfId="682" priority="296" operator="containsText" text="Неверно">
      <formula>NOT(ISERROR(SEARCH("Неверно",F186)))</formula>
    </cfRule>
    <cfRule type="beginsWith" dxfId="681" priority="298" operator="beginsWith" text="Выполняется">
      <formula>LEFT(F186,LEN("Выполняется"))="Выполняется"</formula>
    </cfRule>
    <cfRule type="containsText" dxfId="680" priority="299" operator="containsText" text="Верно">
      <formula>NOT(ISERROR(SEARCH("Верно",F186)))</formula>
    </cfRule>
    <cfRule type="containsText" dxfId="679" priority="300" operator="containsText" text="Не выполняется">
      <formula>NOT(ISERROR(SEARCH("Не выполняется",F186)))</formula>
    </cfRule>
  </conditionalFormatting>
  <conditionalFormatting sqref="F190:G191">
    <cfRule type="containsText" dxfId="678" priority="967" operator="containsText" text="Не выполняется">
      <formula>NOT(ISERROR(SEARCH("Не выполняется",F190)))</formula>
    </cfRule>
  </conditionalFormatting>
  <conditionalFormatting sqref="F190:G194">
    <cfRule type="containsText" dxfId="677" priority="224" operator="containsText" text="Верно">
      <formula>NOT(ISERROR(SEARCH("Верно",F190)))</formula>
    </cfRule>
    <cfRule type="containsText" dxfId="676" priority="222" operator="containsText" text="Частично">
      <formula>NOT(ISERROR(SEARCH("Частично",F190)))</formula>
    </cfRule>
    <cfRule type="beginsWith" dxfId="675" priority="223" operator="beginsWith" text="Выполняется">
      <formula>LEFT(F190,LEN("Выполняется"))="Выполняется"</formula>
    </cfRule>
    <cfRule type="containsText" dxfId="674" priority="221" operator="containsText" text="Неверно">
      <formula>NOT(ISERROR(SEARCH("Неверно",F190)))</formula>
    </cfRule>
  </conditionalFormatting>
  <conditionalFormatting sqref="F193:G194">
    <cfRule type="containsText" dxfId="673" priority="1782" operator="containsText" text="Не выполняется">
      <formula>NOT(ISERROR(SEARCH("Не выполняется",F193)))</formula>
    </cfRule>
  </conditionalFormatting>
  <conditionalFormatting sqref="F196:G196">
    <cfRule type="containsText" dxfId="672" priority="1777" operator="containsText" text="Не выполняется">
      <formula>NOT(ISERROR(SEARCH("Не выполняется",F196)))</formula>
    </cfRule>
  </conditionalFormatting>
  <conditionalFormatting sqref="F196:G198">
    <cfRule type="containsText" dxfId="671" priority="216" operator="containsText" text="Неверно">
      <formula>NOT(ISERROR(SEARCH("Неверно",F196)))</formula>
    </cfRule>
    <cfRule type="containsText" dxfId="670" priority="217" operator="containsText" text="Частично">
      <formula>NOT(ISERROR(SEARCH("Частично",F196)))</formula>
    </cfRule>
    <cfRule type="beginsWith" dxfId="669" priority="218" operator="beginsWith" text="Выполняется">
      <formula>LEFT(F196,LEN("Выполняется"))="Выполняется"</formula>
    </cfRule>
    <cfRule type="containsText" dxfId="668" priority="219" operator="containsText" text="Верно">
      <formula>NOT(ISERROR(SEARCH("Верно",F196)))</formula>
    </cfRule>
  </conditionalFormatting>
  <conditionalFormatting sqref="F198:G198">
    <cfRule type="containsText" dxfId="667" priority="921" operator="containsText" text="Не выполняется">
      <formula>NOT(ISERROR(SEARCH("Не выполняется",F198)))</formula>
    </cfRule>
  </conditionalFormatting>
  <conditionalFormatting sqref="F200:G200">
    <cfRule type="containsText" dxfId="666" priority="880" operator="containsText" text="Верно">
      <formula>NOT(ISERROR(SEARCH("Верно",F200)))</formula>
    </cfRule>
    <cfRule type="containsText" dxfId="665" priority="877" operator="containsText" text="Неверно">
      <formula>NOT(ISERROR(SEARCH("Неверно",F200)))</formula>
    </cfRule>
    <cfRule type="containsText" dxfId="664" priority="878" operator="containsText" text="Частично">
      <formula>NOT(ISERROR(SEARCH("Частично",F200)))</formula>
    </cfRule>
    <cfRule type="beginsWith" dxfId="663" priority="879" operator="beginsWith" text="Выполняется">
      <formula>LEFT(F200,LEN("Выполняется"))="Выполняется"</formula>
    </cfRule>
    <cfRule type="containsText" dxfId="662" priority="881" operator="containsText" text="Не выполняется">
      <formula>NOT(ISERROR(SEARCH("Не выполняется",F200)))</formula>
    </cfRule>
  </conditionalFormatting>
  <conditionalFormatting sqref="F203:G203">
    <cfRule type="containsText" dxfId="661" priority="873" operator="containsText" text="Частично">
      <formula>NOT(ISERROR(SEARCH("Частично",F203)))</formula>
    </cfRule>
    <cfRule type="beginsWith" dxfId="660" priority="874" operator="beginsWith" text="Выполняется">
      <formula>LEFT(F203,LEN("Выполняется"))="Выполняется"</formula>
    </cfRule>
    <cfRule type="containsText" dxfId="659" priority="876" operator="containsText" text="Не выполняется">
      <formula>NOT(ISERROR(SEARCH("Не выполняется",F203)))</formula>
    </cfRule>
    <cfRule type="containsText" dxfId="658" priority="872" operator="containsText" text="Неверно">
      <formula>NOT(ISERROR(SEARCH("Неверно",F203)))</formula>
    </cfRule>
    <cfRule type="containsText" dxfId="657" priority="875" operator="containsText" text="Верно">
      <formula>NOT(ISERROR(SEARCH("Верно",F203)))</formula>
    </cfRule>
  </conditionalFormatting>
  <conditionalFormatting sqref="F207:G207">
    <cfRule type="containsText" dxfId="656" priority="870" operator="containsText" text="Верно">
      <formula>NOT(ISERROR(SEARCH("Верно",F207)))</formula>
    </cfRule>
    <cfRule type="beginsWith" dxfId="655" priority="869" operator="beginsWith" text="Выполняется">
      <formula>LEFT(F207,LEN("Выполняется"))="Выполняется"</formula>
    </cfRule>
    <cfRule type="containsText" dxfId="654" priority="867" operator="containsText" text="Неверно">
      <formula>NOT(ISERROR(SEARCH("Неверно",F207)))</formula>
    </cfRule>
    <cfRule type="containsText" dxfId="653" priority="868" operator="containsText" text="Частично">
      <formula>NOT(ISERROR(SEARCH("Частично",F207)))</formula>
    </cfRule>
    <cfRule type="containsText" dxfId="652" priority="871" operator="containsText" text="Не выполняется">
      <formula>NOT(ISERROR(SEARCH("Не выполняется",F207)))</formula>
    </cfRule>
  </conditionalFormatting>
  <conditionalFormatting sqref="F209:G212">
    <cfRule type="containsText" dxfId="651" priority="294" operator="containsText" text="Верно">
      <formula>NOT(ISERROR(SEARCH("Верно",F209)))</formula>
    </cfRule>
    <cfRule type="beginsWith" dxfId="650" priority="293" operator="beginsWith" text="Выполняется">
      <formula>LEFT(F209,LEN("Выполняется"))="Выполняется"</formula>
    </cfRule>
    <cfRule type="containsText" dxfId="649" priority="292" operator="containsText" text="Частично">
      <formula>NOT(ISERROR(SEARCH("Частично",F209)))</formula>
    </cfRule>
    <cfRule type="containsText" dxfId="648" priority="291" operator="containsText" text="Неверно">
      <formula>NOT(ISERROR(SEARCH("Неверно",F209)))</formula>
    </cfRule>
  </conditionalFormatting>
  <conditionalFormatting sqref="F210:G212">
    <cfRule type="containsText" dxfId="647" priority="1767" operator="containsText" text="Не выполняется">
      <formula>NOT(ISERROR(SEARCH("Не выполняется",F210)))</formula>
    </cfRule>
  </conditionalFormatting>
  <conditionalFormatting sqref="F214:G215">
    <cfRule type="containsText" dxfId="646" priority="211" operator="containsText" text="Неверно">
      <formula>NOT(ISERROR(SEARCH("Неверно",F214)))</formula>
    </cfRule>
    <cfRule type="containsText" dxfId="645" priority="214" operator="containsText" text="Верно">
      <formula>NOT(ISERROR(SEARCH("Верно",F214)))</formula>
    </cfRule>
    <cfRule type="containsText" dxfId="644" priority="215" operator="containsText" text="Не выполняется">
      <formula>NOT(ISERROR(SEARCH("Не выполняется",F214)))</formula>
    </cfRule>
    <cfRule type="beginsWith" dxfId="643" priority="213" operator="beginsWith" text="Выполняется">
      <formula>LEFT(F214,LEN("Выполняется"))="Выполняется"</formula>
    </cfRule>
    <cfRule type="containsText" dxfId="642" priority="212" operator="containsText" text="Частично">
      <formula>NOT(ISERROR(SEARCH("Частично",F214)))</formula>
    </cfRule>
  </conditionalFormatting>
  <conditionalFormatting sqref="F217:G217">
    <cfRule type="containsText" dxfId="641" priority="1907" operator="containsText" text="Не выполняется">
      <formula>NOT(ISERROR(SEARCH("Не выполняется",F217)))</formula>
    </cfRule>
    <cfRule type="containsText" dxfId="640" priority="1906" operator="containsText" text="Верно">
      <formula>NOT(ISERROR(SEARCH("Верно",F217)))</formula>
    </cfRule>
    <cfRule type="beginsWith" dxfId="639" priority="1905" operator="beginsWith" text="Выполняется">
      <formula>LEFT(F217,LEN("Выполняется"))="Выполняется"</formula>
    </cfRule>
    <cfRule type="containsText" dxfId="638" priority="1903" operator="containsText" text="Неверно">
      <formula>NOT(ISERROR(SEARCH("Неверно",F217)))</formula>
    </cfRule>
    <cfRule type="containsText" dxfId="637" priority="1904" operator="containsText" text="Частично">
      <formula>NOT(ISERROR(SEARCH("Частично",F217)))</formula>
    </cfRule>
  </conditionalFormatting>
  <conditionalFormatting sqref="F219:G219">
    <cfRule type="containsText" dxfId="636" priority="1831" operator="containsText" text="Верно">
      <formula>NOT(ISERROR(SEARCH("Верно",F219)))</formula>
    </cfRule>
    <cfRule type="containsText" dxfId="635" priority="1829" operator="containsText" text="Частично">
      <formula>NOT(ISERROR(SEARCH("Частично",F219)))</formula>
    </cfRule>
    <cfRule type="containsText" dxfId="634" priority="1832" operator="containsText" text="Не выполняется">
      <formula>NOT(ISERROR(SEARCH("Не выполняется",F219)))</formula>
    </cfRule>
    <cfRule type="beginsWith" dxfId="633" priority="1830" operator="beginsWith" text="Выполняется">
      <formula>LEFT(F219,LEN("Выполняется"))="Выполняется"</formula>
    </cfRule>
    <cfRule type="containsText" dxfId="632" priority="1828" operator="containsText" text="Неверно">
      <formula>NOT(ISERROR(SEARCH("Неверно",F219)))</formula>
    </cfRule>
  </conditionalFormatting>
  <conditionalFormatting sqref="F222:G222">
    <cfRule type="containsText" dxfId="631" priority="1901" operator="containsText" text="Верно">
      <formula>NOT(ISERROR(SEARCH("Верно",F222)))</formula>
    </cfRule>
    <cfRule type="containsText" dxfId="630" priority="1898" operator="containsText" text="Неверно">
      <formula>NOT(ISERROR(SEARCH("Неверно",F222)))</formula>
    </cfRule>
    <cfRule type="containsText" dxfId="629" priority="1899" operator="containsText" text="Частично">
      <formula>NOT(ISERROR(SEARCH("Частично",F222)))</formula>
    </cfRule>
    <cfRule type="beginsWith" dxfId="628" priority="1900" operator="beginsWith" text="Выполняется">
      <formula>LEFT(F222,LEN("Выполняется"))="Выполняется"</formula>
    </cfRule>
    <cfRule type="containsText" dxfId="627" priority="1902" operator="containsText" text="Не выполняется">
      <formula>NOT(ISERROR(SEARCH("Не выполняется",F222)))</formula>
    </cfRule>
  </conditionalFormatting>
  <conditionalFormatting sqref="F233:G234">
    <cfRule type="containsText" dxfId="626" priority="282" operator="containsText" text="Частично">
      <formula>NOT(ISERROR(SEARCH("Частично",F233)))</formula>
    </cfRule>
    <cfRule type="beginsWith" dxfId="625" priority="283" operator="beginsWith" text="Выполняется">
      <formula>LEFT(F233,LEN("Выполняется"))="Выполняется"</formula>
    </cfRule>
    <cfRule type="containsText" dxfId="624" priority="284" operator="containsText" text="Верно">
      <formula>NOT(ISERROR(SEARCH("Верно",F233)))</formula>
    </cfRule>
    <cfRule type="containsText" dxfId="623" priority="285" operator="containsText" text="Не выполняется">
      <formula>NOT(ISERROR(SEARCH("Не выполняется",F233)))</formula>
    </cfRule>
    <cfRule type="containsText" dxfId="622" priority="281" operator="containsText" text="Неверно">
      <formula>NOT(ISERROR(SEARCH("Неверно",F233)))</formula>
    </cfRule>
  </conditionalFormatting>
  <conditionalFormatting sqref="F237:G237">
    <cfRule type="beginsWith" dxfId="621" priority="844" operator="beginsWith" text="Выполняется">
      <formula>LEFT(F237,LEN("Выполняется"))="Выполняется"</formula>
    </cfRule>
    <cfRule type="containsText" dxfId="620" priority="846" operator="containsText" text="Не выполняется">
      <formula>NOT(ISERROR(SEARCH("Не выполняется",F237)))</formula>
    </cfRule>
    <cfRule type="containsText" dxfId="619" priority="845" operator="containsText" text="Верно">
      <formula>NOT(ISERROR(SEARCH("Верно",F237)))</formula>
    </cfRule>
    <cfRule type="containsText" dxfId="618" priority="843" operator="containsText" text="Частично">
      <formula>NOT(ISERROR(SEARCH("Частично",F237)))</formula>
    </cfRule>
    <cfRule type="containsText" dxfId="617" priority="842" operator="containsText" text="Неверно">
      <formula>NOT(ISERROR(SEARCH("Неверно",F237)))</formula>
    </cfRule>
  </conditionalFormatting>
  <conditionalFormatting sqref="F241:G241">
    <cfRule type="containsText" dxfId="616" priority="848" operator="containsText" text="Частично">
      <formula>NOT(ISERROR(SEARCH("Частично",F241)))</formula>
    </cfRule>
    <cfRule type="containsText" dxfId="615" priority="850" operator="containsText" text="Верно">
      <formula>NOT(ISERROR(SEARCH("Верно",F241)))</formula>
    </cfRule>
    <cfRule type="beginsWith" dxfId="614" priority="849" operator="beginsWith" text="Выполняется">
      <formula>LEFT(F241,LEN("Выполняется"))="Выполняется"</formula>
    </cfRule>
    <cfRule type="containsText" dxfId="613" priority="847" operator="containsText" text="Неверно">
      <formula>NOT(ISERROR(SEARCH("Неверно",F241)))</formula>
    </cfRule>
    <cfRule type="containsText" dxfId="612" priority="851" operator="containsText" text="Не выполняется">
      <formula>NOT(ISERROR(SEARCH("Не выполняется",F241)))</formula>
    </cfRule>
  </conditionalFormatting>
  <conditionalFormatting sqref="F245:G245">
    <cfRule type="containsText" dxfId="611" priority="855" operator="containsText" text="Верно">
      <formula>NOT(ISERROR(SEARCH("Верно",F245)))</formula>
    </cfRule>
    <cfRule type="beginsWith" dxfId="610" priority="854" operator="beginsWith" text="Выполняется">
      <formula>LEFT(F245,LEN("Выполняется"))="Выполняется"</formula>
    </cfRule>
    <cfRule type="containsText" dxfId="609" priority="856" operator="containsText" text="Не выполняется">
      <formula>NOT(ISERROR(SEARCH("Не выполняется",F245)))</formula>
    </cfRule>
    <cfRule type="containsText" dxfId="608" priority="853" operator="containsText" text="Частично">
      <formula>NOT(ISERROR(SEARCH("Частично",F245)))</formula>
    </cfRule>
    <cfRule type="containsText" dxfId="607" priority="852" operator="containsText" text="Неверно">
      <formula>NOT(ISERROR(SEARCH("Неверно",F245)))</formula>
    </cfRule>
  </conditionalFormatting>
  <conditionalFormatting sqref="F254:G254">
    <cfRule type="containsText" dxfId="606" priority="1897" operator="containsText" text="Не выполняется">
      <formula>NOT(ISERROR(SEARCH("Не выполняется",F254)))</formula>
    </cfRule>
    <cfRule type="containsText" dxfId="605" priority="1896" operator="containsText" text="Верно">
      <formula>NOT(ISERROR(SEARCH("Верно",F254)))</formula>
    </cfRule>
    <cfRule type="beginsWith" dxfId="604" priority="1895" operator="beginsWith" text="Выполняется">
      <formula>LEFT(F254,LEN("Выполняется"))="Выполняется"</formula>
    </cfRule>
    <cfRule type="containsText" dxfId="603" priority="1894" operator="containsText" text="Частично">
      <formula>NOT(ISERROR(SEARCH("Частично",F254)))</formula>
    </cfRule>
    <cfRule type="containsText" dxfId="602" priority="1893" operator="containsText" text="Неверно">
      <formula>NOT(ISERROR(SEARCH("Неверно",F254)))</formula>
    </cfRule>
  </conditionalFormatting>
  <conditionalFormatting sqref="F256:G259">
    <cfRule type="containsText" dxfId="601" priority="280" operator="containsText" text="Не выполняется">
      <formula>NOT(ISERROR(SEARCH("Не выполняется",F256)))</formula>
    </cfRule>
    <cfRule type="containsText" dxfId="600" priority="279" operator="containsText" text="Верно">
      <formula>NOT(ISERROR(SEARCH("Верно",F256)))</formula>
    </cfRule>
    <cfRule type="beginsWith" dxfId="599" priority="278" operator="beginsWith" text="Выполняется">
      <formula>LEFT(F256,LEN("Выполняется"))="Выполняется"</formula>
    </cfRule>
    <cfRule type="containsText" dxfId="598" priority="277" operator="containsText" text="Частично">
      <formula>NOT(ISERROR(SEARCH("Частично",F256)))</formula>
    </cfRule>
    <cfRule type="containsText" dxfId="597" priority="276" operator="containsText" text="Неверно">
      <formula>NOT(ISERROR(SEARCH("Неверно",F256)))</formula>
    </cfRule>
  </conditionalFormatting>
  <conditionalFormatting sqref="F261:G261">
    <cfRule type="containsText" dxfId="596" priority="1861" operator="containsText" text="Верно">
      <formula>NOT(ISERROR(SEARCH("Верно",F261)))</formula>
    </cfRule>
    <cfRule type="containsText" dxfId="595" priority="1858" operator="containsText" text="Неверно">
      <formula>NOT(ISERROR(SEARCH("Неверно",F261)))</formula>
    </cfRule>
    <cfRule type="containsText" dxfId="594" priority="1859" operator="containsText" text="Частично">
      <formula>NOT(ISERROR(SEARCH("Частично",F261)))</formula>
    </cfRule>
    <cfRule type="beginsWith" dxfId="593" priority="1860" operator="beginsWith" text="Выполняется">
      <formula>LEFT(F261,LEN("Выполняется"))="Выполняется"</formula>
    </cfRule>
    <cfRule type="containsText" dxfId="592" priority="1862" operator="containsText" text="Не выполняется">
      <formula>NOT(ISERROR(SEARCH("Не выполняется",F261)))</formula>
    </cfRule>
  </conditionalFormatting>
  <conditionalFormatting sqref="F263:G263 F264">
    <cfRule type="containsText" dxfId="591" priority="1892" operator="containsText" text="Не выполняется">
      <formula>NOT(ISERROR(SEARCH("Не выполняется",F263)))</formula>
    </cfRule>
    <cfRule type="containsText" dxfId="590" priority="1891" operator="containsText" text="Верно">
      <formula>NOT(ISERROR(SEARCH("Верно",F263)))</formula>
    </cfRule>
    <cfRule type="beginsWith" dxfId="589" priority="1890" operator="beginsWith" text="Выполняется">
      <formula>LEFT(F263,LEN("Выполняется"))="Выполняется"</formula>
    </cfRule>
    <cfRule type="containsText" dxfId="588" priority="1888" operator="containsText" text="Неверно">
      <formula>NOT(ISERROR(SEARCH("Неверно",F263)))</formula>
    </cfRule>
    <cfRule type="containsText" dxfId="587" priority="1889" operator="containsText" text="Частично">
      <formula>NOT(ISERROR(SEARCH("Частично",F263)))</formula>
    </cfRule>
  </conditionalFormatting>
  <conditionalFormatting sqref="F266:G269">
    <cfRule type="beginsWith" dxfId="586" priority="268" operator="beginsWith" text="Выполняется">
      <formula>LEFT(F266,LEN("Выполняется"))="Выполняется"</formula>
    </cfRule>
    <cfRule type="containsText" dxfId="585" priority="267" operator="containsText" text="Частично">
      <formula>NOT(ISERROR(SEARCH("Частично",F266)))</formula>
    </cfRule>
    <cfRule type="containsText" dxfId="584" priority="269" operator="containsText" text="Верно">
      <formula>NOT(ISERROR(SEARCH("Верно",F266)))</formula>
    </cfRule>
    <cfRule type="containsText" dxfId="583" priority="266" operator="containsText" text="Неверно">
      <formula>NOT(ISERROR(SEARCH("Неверно",F266)))</formula>
    </cfRule>
    <cfRule type="containsText" dxfId="582" priority="270" operator="containsText" text="Не выполняется">
      <formula>NOT(ISERROR(SEARCH("Не выполняется",F266)))</formula>
    </cfRule>
  </conditionalFormatting>
  <conditionalFormatting sqref="F271:G271">
    <cfRule type="containsText" dxfId="581" priority="1827" operator="containsText" text="Не выполняется">
      <formula>NOT(ISERROR(SEARCH("Не выполняется",F271)))</formula>
    </cfRule>
    <cfRule type="containsText" dxfId="580" priority="1826" operator="containsText" text="Верно">
      <formula>NOT(ISERROR(SEARCH("Верно",F271)))</formula>
    </cfRule>
    <cfRule type="beginsWith" dxfId="579" priority="1825" operator="beginsWith" text="Выполняется">
      <formula>LEFT(F271,LEN("Выполняется"))="Выполняется"</formula>
    </cfRule>
    <cfRule type="containsText" dxfId="578" priority="1824" operator="containsText" text="Частично">
      <formula>NOT(ISERROR(SEARCH("Частично",F271)))</formula>
    </cfRule>
    <cfRule type="containsText" dxfId="577" priority="1823" operator="containsText" text="Неверно">
      <formula>NOT(ISERROR(SEARCH("Неверно",F271)))</formula>
    </cfRule>
  </conditionalFormatting>
  <conditionalFormatting sqref="F274:G274">
    <cfRule type="containsText" dxfId="576" priority="1814" operator="containsText" text="Частично">
      <formula>NOT(ISERROR(SEARCH("Частично",F274)))</formula>
    </cfRule>
    <cfRule type="containsText" dxfId="575" priority="1813" operator="containsText" text="Неверно">
      <formula>NOT(ISERROR(SEARCH("Неверно",F274)))</formula>
    </cfRule>
    <cfRule type="containsText" dxfId="574" priority="1816" operator="containsText" text="Верно">
      <formula>NOT(ISERROR(SEARCH("Верно",F274)))</formula>
    </cfRule>
    <cfRule type="containsText" dxfId="573" priority="1817" operator="containsText" text="Не выполняется">
      <formula>NOT(ISERROR(SEARCH("Не выполняется",F274)))</formula>
    </cfRule>
    <cfRule type="beginsWith" dxfId="572" priority="1815" operator="beginsWith" text="Выполняется">
      <formula>LEFT(F274,LEN("Выполняется"))="Выполняется"</formula>
    </cfRule>
  </conditionalFormatting>
  <conditionalFormatting sqref="F278:G278">
    <cfRule type="containsText" dxfId="571" priority="1821" operator="containsText" text="Верно">
      <formula>NOT(ISERROR(SEARCH("Верно",F278)))</formula>
    </cfRule>
    <cfRule type="beginsWith" dxfId="570" priority="1820" operator="beginsWith" text="Выполняется">
      <formula>LEFT(F278,LEN("Выполняется"))="Выполняется"</formula>
    </cfRule>
    <cfRule type="containsText" dxfId="569" priority="1822" operator="containsText" text="Не выполняется">
      <formula>NOT(ISERROR(SEARCH("Не выполняется",F278)))</formula>
    </cfRule>
    <cfRule type="containsText" dxfId="568" priority="1818" operator="containsText" text="Неверно">
      <formula>NOT(ISERROR(SEARCH("Неверно",F278)))</formula>
    </cfRule>
    <cfRule type="containsText" dxfId="567" priority="1819" operator="containsText" text="Частично">
      <formula>NOT(ISERROR(SEARCH("Частично",F278)))</formula>
    </cfRule>
  </conditionalFormatting>
  <conditionalFormatting sqref="F281:G282 E283:G283">
    <cfRule type="containsText" dxfId="566" priority="742" operator="containsText" text="Неверно">
      <formula>NOT(ISERROR(SEARCH("Неверно",E281)))</formula>
    </cfRule>
    <cfRule type="beginsWith" dxfId="565" priority="744" operator="beginsWith" text="Выполняется">
      <formula>LEFT(E281,LEN("Выполняется"))="Выполняется"</formula>
    </cfRule>
    <cfRule type="containsText" dxfId="564" priority="745" operator="containsText" text="Верно">
      <formula>NOT(ISERROR(SEARCH("Верно",E281)))</formula>
    </cfRule>
    <cfRule type="containsText" dxfId="563" priority="746" operator="containsText" text="Не выполняется">
      <formula>NOT(ISERROR(SEARCH("Не выполняется",E281)))</formula>
    </cfRule>
    <cfRule type="containsText" dxfId="562" priority="743" operator="containsText" text="Частично">
      <formula>NOT(ISERROR(SEARCH("Частично",E281)))</formula>
    </cfRule>
  </conditionalFormatting>
  <conditionalFormatting sqref="F285:G286">
    <cfRule type="containsText" dxfId="561" priority="199" operator="containsText" text="Верно">
      <formula>NOT(ISERROR(SEARCH("Верно",F285)))</formula>
    </cfRule>
    <cfRule type="beginsWith" dxfId="560" priority="198" operator="beginsWith" text="Выполняется">
      <formula>LEFT(F285,LEN("Выполняется"))="Выполняется"</formula>
    </cfRule>
    <cfRule type="containsText" dxfId="559" priority="197" operator="containsText" text="Частично">
      <formula>NOT(ISERROR(SEARCH("Частично",F285)))</formula>
    </cfRule>
    <cfRule type="containsText" dxfId="558" priority="196" operator="containsText" text="Неверно">
      <formula>NOT(ISERROR(SEARCH("Неверно",F285)))</formula>
    </cfRule>
    <cfRule type="containsText" dxfId="557" priority="200" operator="containsText" text="Не выполняется">
      <formula>NOT(ISERROR(SEARCH("Не выполняется",F285)))</formula>
    </cfRule>
  </conditionalFormatting>
  <conditionalFormatting sqref="F288:G288">
    <cfRule type="containsText" dxfId="556" priority="1919" operator="containsText" text="Частично">
      <formula>NOT(ISERROR(SEARCH("Частично",F288)))</formula>
    </cfRule>
    <cfRule type="containsText" dxfId="555" priority="1918" operator="containsText" text="Неверно">
      <formula>NOT(ISERROR(SEARCH("Неверно",F288)))</formula>
    </cfRule>
    <cfRule type="beginsWith" dxfId="554" priority="1920" operator="beginsWith" text="Выполняется">
      <formula>LEFT(F288,LEN("Выполняется"))="Выполняется"</formula>
    </cfRule>
    <cfRule type="containsText" dxfId="553" priority="1921" operator="containsText" text="Верно">
      <formula>NOT(ISERROR(SEARCH("Верно",F288)))</formula>
    </cfRule>
    <cfRule type="containsText" dxfId="552" priority="1922" operator="containsText" text="Не выполняется">
      <formula>NOT(ISERROR(SEARCH("Не выполняется",F288)))</formula>
    </cfRule>
  </conditionalFormatting>
  <conditionalFormatting sqref="F292:G292">
    <cfRule type="containsText" dxfId="551" priority="1923" operator="containsText" text="Неверно">
      <formula>NOT(ISERROR(SEARCH("Неверно",F292)))</formula>
    </cfRule>
    <cfRule type="containsText" dxfId="550" priority="1924" operator="containsText" text="Частично">
      <formula>NOT(ISERROR(SEARCH("Частично",F292)))</formula>
    </cfRule>
    <cfRule type="beginsWith" dxfId="549" priority="1925" operator="beginsWith" text="Выполняется">
      <formula>LEFT(F292,LEN("Выполняется"))="Выполняется"</formula>
    </cfRule>
    <cfRule type="containsText" dxfId="548" priority="1926" operator="containsText" text="Верно">
      <formula>NOT(ISERROR(SEARCH("Верно",F292)))</formula>
    </cfRule>
    <cfRule type="containsText" dxfId="547" priority="1927" operator="containsText" text="Не выполняется">
      <formula>NOT(ISERROR(SEARCH("Не выполняется",F292)))</formula>
    </cfRule>
  </conditionalFormatting>
  <conditionalFormatting sqref="F294:G297">
    <cfRule type="containsText" dxfId="546" priority="194" operator="containsText" text="Верно">
      <formula>NOT(ISERROR(SEARCH("Верно",F294)))</formula>
    </cfRule>
    <cfRule type="containsText" dxfId="545" priority="191" operator="containsText" text="Неверно">
      <formula>NOT(ISERROR(SEARCH("Неверно",F294)))</formula>
    </cfRule>
    <cfRule type="containsText" dxfId="544" priority="192" operator="containsText" text="Частично">
      <formula>NOT(ISERROR(SEARCH("Частично",F294)))</formula>
    </cfRule>
    <cfRule type="beginsWith" dxfId="543" priority="193" operator="beginsWith" text="Выполняется">
      <formula>LEFT(F294,LEN("Выполняется"))="Выполняется"</formula>
    </cfRule>
    <cfRule type="containsText" dxfId="542" priority="195" operator="containsText" text="Не выполняется">
      <formula>NOT(ISERROR(SEARCH("Не выполняется",F294)))</formula>
    </cfRule>
  </conditionalFormatting>
  <conditionalFormatting sqref="F299:G299">
    <cfRule type="containsText" dxfId="541" priority="1943" operator="containsText" text="Неверно">
      <formula>NOT(ISERROR(SEARCH("Неверно",F299)))</formula>
    </cfRule>
    <cfRule type="containsText" dxfId="540" priority="1944" operator="containsText" text="Частично">
      <formula>NOT(ISERROR(SEARCH("Частично",F299)))</formula>
    </cfRule>
    <cfRule type="containsText" dxfId="539" priority="1946" operator="containsText" text="Верно">
      <formula>NOT(ISERROR(SEARCH("Верно",F299)))</formula>
    </cfRule>
    <cfRule type="containsText" dxfId="538" priority="1947" operator="containsText" text="Не выполняется">
      <formula>NOT(ISERROR(SEARCH("Не выполняется",F299)))</formula>
    </cfRule>
    <cfRule type="beginsWith" dxfId="537" priority="1945" operator="beginsWith" text="Выполняется">
      <formula>LEFT(F299,LEN("Выполняется"))="Выполняется"</formula>
    </cfRule>
  </conditionalFormatting>
  <conditionalFormatting sqref="F302:G302 E304:G304">
    <cfRule type="containsText" dxfId="536" priority="736" operator="containsText" text="Не выполняется">
      <formula>NOT(ISERROR(SEARCH("Не выполняется",E302)))</formula>
    </cfRule>
    <cfRule type="containsText" dxfId="535" priority="735" operator="containsText" text="Верно">
      <formula>NOT(ISERROR(SEARCH("Верно",E302)))</formula>
    </cfRule>
    <cfRule type="beginsWith" dxfId="534" priority="734" operator="beginsWith" text="Выполняется">
      <formula>LEFT(E302,LEN("Выполняется"))="Выполняется"</formula>
    </cfRule>
    <cfRule type="containsText" dxfId="533" priority="733" operator="containsText" text="Частично">
      <formula>NOT(ISERROR(SEARCH("Частично",E302)))</formula>
    </cfRule>
    <cfRule type="containsText" dxfId="532" priority="732" operator="containsText" text="Неверно">
      <formula>NOT(ISERROR(SEARCH("Неверно",E302)))</formula>
    </cfRule>
  </conditionalFormatting>
  <conditionalFormatting sqref="F306:G307">
    <cfRule type="beginsWith" dxfId="531" priority="263" operator="beginsWith" text="Выполняется">
      <formula>LEFT(F306,LEN("Выполняется"))="Выполняется"</formula>
    </cfRule>
    <cfRule type="containsText" dxfId="530" priority="261" operator="containsText" text="Неверно">
      <formula>NOT(ISERROR(SEARCH("Неверно",F306)))</formula>
    </cfRule>
    <cfRule type="containsText" dxfId="529" priority="262" operator="containsText" text="Частично">
      <formula>NOT(ISERROR(SEARCH("Частично",F306)))</formula>
    </cfRule>
    <cfRule type="containsText" dxfId="528" priority="265" operator="containsText" text="Не выполняется">
      <formula>NOT(ISERROR(SEARCH("Не выполняется",F306)))</formula>
    </cfRule>
    <cfRule type="containsText" dxfId="527" priority="264" operator="containsText" text="Верно">
      <formula>NOT(ISERROR(SEARCH("Верно",F306)))</formula>
    </cfRule>
  </conditionalFormatting>
  <conditionalFormatting sqref="F310:G310">
    <cfRule type="containsText" dxfId="526" priority="1983" operator="containsText" text="Неверно">
      <formula>NOT(ISERROR(SEARCH("Неверно",F310)))</formula>
    </cfRule>
    <cfRule type="containsText" dxfId="525" priority="1984" operator="containsText" text="Частично">
      <formula>NOT(ISERROR(SEARCH("Частично",F310)))</formula>
    </cfRule>
    <cfRule type="beginsWith" dxfId="524" priority="1985" operator="beginsWith" text="Выполняется">
      <formula>LEFT(F310,LEN("Выполняется"))="Выполняется"</formula>
    </cfRule>
    <cfRule type="containsText" dxfId="523" priority="1986" operator="containsText" text="Верно">
      <formula>NOT(ISERROR(SEARCH("Верно",F310)))</formula>
    </cfRule>
    <cfRule type="containsText" dxfId="522" priority="1987" operator="containsText" text="Не выполняется">
      <formula>NOT(ISERROR(SEARCH("Не выполняется",F310)))</formula>
    </cfRule>
  </conditionalFormatting>
  <conditionalFormatting sqref="F313:G313">
    <cfRule type="containsText" dxfId="521" priority="1979" operator="containsText" text="Частично">
      <formula>NOT(ISERROR(SEARCH("Частично",F313)))</formula>
    </cfRule>
    <cfRule type="beginsWith" dxfId="520" priority="1980" operator="beginsWith" text="Выполняется">
      <formula>LEFT(F313,LEN("Выполняется"))="Выполняется"</formula>
    </cfRule>
    <cfRule type="containsText" dxfId="519" priority="1981" operator="containsText" text="Верно">
      <formula>NOT(ISERROR(SEARCH("Верно",F313)))</formula>
    </cfRule>
    <cfRule type="containsText" dxfId="518" priority="1982" operator="containsText" text="Не выполняется">
      <formula>NOT(ISERROR(SEARCH("Не выполняется",F313)))</formula>
    </cfRule>
    <cfRule type="containsText" dxfId="517" priority="1978" operator="containsText" text="Неверно">
      <formula>NOT(ISERROR(SEARCH("Неверно",F313)))</formula>
    </cfRule>
  </conditionalFormatting>
  <conditionalFormatting sqref="F316:G318">
    <cfRule type="containsText" dxfId="516" priority="189" operator="containsText" text="Верно">
      <formula>NOT(ISERROR(SEARCH("Верно",F316)))</formula>
    </cfRule>
    <cfRule type="containsText" dxfId="515" priority="190" operator="containsText" text="Не выполняется">
      <formula>NOT(ISERROR(SEARCH("Не выполняется",F316)))</formula>
    </cfRule>
    <cfRule type="containsText" dxfId="514" priority="186" operator="containsText" text="Неверно">
      <formula>NOT(ISERROR(SEARCH("Неверно",F316)))</formula>
    </cfRule>
    <cfRule type="beginsWith" dxfId="513" priority="188" operator="beginsWith" text="Выполняется">
      <formula>LEFT(F316,LEN("Выполняется"))="Выполняется"</formula>
    </cfRule>
    <cfRule type="containsText" dxfId="512" priority="187" operator="containsText" text="Частично">
      <formula>NOT(ISERROR(SEARCH("Частично",F316)))</formula>
    </cfRule>
  </conditionalFormatting>
  <conditionalFormatting sqref="F320:G320">
    <cfRule type="containsText" dxfId="511" priority="1974" operator="containsText" text="Частично">
      <formula>NOT(ISERROR(SEARCH("Частично",F320)))</formula>
    </cfRule>
    <cfRule type="containsText" dxfId="510" priority="1977" operator="containsText" text="Не выполняется">
      <formula>NOT(ISERROR(SEARCH("Не выполняется",F320)))</formula>
    </cfRule>
    <cfRule type="containsText" dxfId="509" priority="1976" operator="containsText" text="Верно">
      <formula>NOT(ISERROR(SEARCH("Верно",F320)))</formula>
    </cfRule>
    <cfRule type="beginsWith" dxfId="508" priority="1975" operator="beginsWith" text="Выполняется">
      <formula>LEFT(F320,LEN("Выполняется"))="Выполняется"</formula>
    </cfRule>
    <cfRule type="containsText" dxfId="507" priority="1973" operator="containsText" text="Неверно">
      <formula>NOT(ISERROR(SEARCH("Неверно",F320)))</formula>
    </cfRule>
  </conditionalFormatting>
  <conditionalFormatting sqref="F323:G323">
    <cfRule type="containsText" dxfId="506" priority="1972" operator="containsText" text="Не выполняется">
      <formula>NOT(ISERROR(SEARCH("Не выполняется",F323)))</formula>
    </cfRule>
    <cfRule type="containsText" dxfId="505" priority="1971" operator="containsText" text="Верно">
      <formula>NOT(ISERROR(SEARCH("Верно",F323)))</formula>
    </cfRule>
    <cfRule type="beginsWith" dxfId="504" priority="1970" operator="beginsWith" text="Выполняется">
      <formula>LEFT(F323,LEN("Выполняется"))="Выполняется"</formula>
    </cfRule>
    <cfRule type="containsText" dxfId="503" priority="1969" operator="containsText" text="Частично">
      <formula>NOT(ISERROR(SEARCH("Частично",F323)))</formula>
    </cfRule>
    <cfRule type="containsText" dxfId="502" priority="1968" operator="containsText" text="Неверно">
      <formula>NOT(ISERROR(SEARCH("Неверно",F323)))</formula>
    </cfRule>
  </conditionalFormatting>
  <conditionalFormatting sqref="F327:G333">
    <cfRule type="containsText" dxfId="501" priority="177" operator="containsText" text="Частично">
      <formula>NOT(ISERROR(SEARCH("Частично",F327)))</formula>
    </cfRule>
    <cfRule type="containsText" dxfId="500" priority="176" operator="containsText" text="Неверно">
      <formula>NOT(ISERROR(SEARCH("Неверно",F327)))</formula>
    </cfRule>
    <cfRule type="beginsWith" dxfId="499" priority="178" operator="beginsWith" text="Выполняется">
      <formula>LEFT(F327,LEN("Выполняется"))="Выполняется"</formula>
    </cfRule>
    <cfRule type="containsText" dxfId="498" priority="179" operator="containsText" text="Верно">
      <formula>NOT(ISERROR(SEARCH("Верно",F327)))</formula>
    </cfRule>
    <cfRule type="containsText" dxfId="497" priority="180" operator="containsText" text="Не выполняется">
      <formula>NOT(ISERROR(SEARCH("Не выполняется",F327)))</formula>
    </cfRule>
  </conditionalFormatting>
  <conditionalFormatting sqref="F335:G336">
    <cfRule type="containsText" dxfId="496" priority="2003" operator="containsText" text="Неверно">
      <formula>NOT(ISERROR(SEARCH("Неверно",F335)))</formula>
    </cfRule>
    <cfRule type="containsText" dxfId="495" priority="2004" operator="containsText" text="Частично">
      <formula>NOT(ISERROR(SEARCH("Частично",F335)))</formula>
    </cfRule>
    <cfRule type="beginsWith" dxfId="494" priority="2005" operator="beginsWith" text="Выполняется">
      <formula>LEFT(F335,LEN("Выполняется"))="Выполняется"</formula>
    </cfRule>
    <cfRule type="containsText" dxfId="493" priority="2006" operator="containsText" text="Верно">
      <formula>NOT(ISERROR(SEARCH("Верно",F335)))</formula>
    </cfRule>
    <cfRule type="containsText" dxfId="492" priority="2007" operator="containsText" text="Не выполняется">
      <formula>NOT(ISERROR(SEARCH("Не выполняется",F335)))</formula>
    </cfRule>
  </conditionalFormatting>
  <conditionalFormatting sqref="F338:G340">
    <cfRule type="containsText" dxfId="491" priority="172" operator="containsText" text="Частично">
      <formula>NOT(ISERROR(SEARCH("Частично",F338)))</formula>
    </cfRule>
    <cfRule type="beginsWith" dxfId="490" priority="173" operator="beginsWith" text="Выполняется">
      <formula>LEFT(F338,LEN("Выполняется"))="Выполняется"</formula>
    </cfRule>
    <cfRule type="containsText" dxfId="489" priority="174" operator="containsText" text="Верно">
      <formula>NOT(ISERROR(SEARCH("Верно",F338)))</formula>
    </cfRule>
    <cfRule type="containsText" dxfId="488" priority="175" operator="containsText" text="Не выполняется">
      <formula>NOT(ISERROR(SEARCH("Не выполняется",F338)))</formula>
    </cfRule>
    <cfRule type="containsText" dxfId="487" priority="171" operator="containsText" text="Неверно">
      <formula>NOT(ISERROR(SEARCH("Неверно",F338)))</formula>
    </cfRule>
  </conditionalFormatting>
  <conditionalFormatting sqref="F342:G342">
    <cfRule type="containsText" dxfId="486" priority="2037" operator="containsText" text="Не выполняется">
      <formula>NOT(ISERROR(SEARCH("Не выполняется",F342)))</formula>
    </cfRule>
    <cfRule type="containsText" dxfId="485" priority="2036" operator="containsText" text="Верно">
      <formula>NOT(ISERROR(SEARCH("Верно",F342)))</formula>
    </cfRule>
    <cfRule type="containsText" dxfId="484" priority="2034" operator="containsText" text="Частично">
      <formula>NOT(ISERROR(SEARCH("Частично",F342)))</formula>
    </cfRule>
    <cfRule type="containsText" dxfId="483" priority="2033" operator="containsText" text="Неверно">
      <formula>NOT(ISERROR(SEARCH("Неверно",F342)))</formula>
    </cfRule>
    <cfRule type="beginsWith" dxfId="482" priority="2035" operator="beginsWith" text="Выполняется">
      <formula>LEFT(F342,LEN("Выполняется"))="Выполняется"</formula>
    </cfRule>
  </conditionalFormatting>
  <conditionalFormatting sqref="F344:G344">
    <cfRule type="containsText" dxfId="481" priority="1967" operator="containsText" text="Не выполняется">
      <formula>NOT(ISERROR(SEARCH("Не выполняется",F344)))</formula>
    </cfRule>
    <cfRule type="containsText" dxfId="480" priority="1966" operator="containsText" text="Верно">
      <formula>NOT(ISERROR(SEARCH("Верно",F344)))</formula>
    </cfRule>
    <cfRule type="beginsWith" dxfId="479" priority="1965" operator="beginsWith" text="Выполняется">
      <formula>LEFT(F344,LEN("Выполняется"))="Выполняется"</formula>
    </cfRule>
    <cfRule type="containsText" dxfId="478" priority="1964" operator="containsText" text="Частично">
      <formula>NOT(ISERROR(SEARCH("Частично",F344)))</formula>
    </cfRule>
    <cfRule type="containsText" dxfId="477" priority="1963" operator="containsText" text="Неверно">
      <formula>NOT(ISERROR(SEARCH("Неверно",F344)))</formula>
    </cfRule>
  </conditionalFormatting>
  <conditionalFormatting sqref="F347:G348">
    <cfRule type="containsText" dxfId="476" priority="722" operator="containsText" text="Неверно">
      <formula>NOT(ISERROR(SEARCH("Неверно",F347)))</formula>
    </cfRule>
    <cfRule type="containsText" dxfId="475" priority="726" operator="containsText" text="Не выполняется">
      <formula>NOT(ISERROR(SEARCH("Не выполняется",F347)))</formula>
    </cfRule>
    <cfRule type="containsText" dxfId="474" priority="725" operator="containsText" text="Верно">
      <formula>NOT(ISERROR(SEARCH("Верно",F347)))</formula>
    </cfRule>
    <cfRule type="beginsWith" dxfId="473" priority="724" operator="beginsWith" text="Выполняется">
      <formula>LEFT(F347,LEN("Выполняется"))="Выполняется"</formula>
    </cfRule>
    <cfRule type="containsText" dxfId="472" priority="723" operator="containsText" text="Частично">
      <formula>NOT(ISERROR(SEARCH("Частично",F347)))</formula>
    </cfRule>
  </conditionalFormatting>
  <conditionalFormatting sqref="F350:G352">
    <cfRule type="containsText" dxfId="471" priority="167" operator="containsText" text="Частично">
      <formula>NOT(ISERROR(SEARCH("Частично",F350)))</formula>
    </cfRule>
    <cfRule type="beginsWith" dxfId="470" priority="168" operator="beginsWith" text="Выполняется">
      <formula>LEFT(F350,LEN("Выполняется"))="Выполняется"</formula>
    </cfRule>
    <cfRule type="containsText" dxfId="469" priority="170" operator="containsText" text="Не выполняется">
      <formula>NOT(ISERROR(SEARCH("Не выполняется",F350)))</formula>
    </cfRule>
    <cfRule type="containsText" dxfId="468" priority="169" operator="containsText" text="Верно">
      <formula>NOT(ISERROR(SEARCH("Верно",F350)))</formula>
    </cfRule>
    <cfRule type="containsText" dxfId="467" priority="166" operator="containsText" text="Неверно">
      <formula>NOT(ISERROR(SEARCH("Неверно",F350)))</formula>
    </cfRule>
  </conditionalFormatting>
  <conditionalFormatting sqref="F354:G354">
    <cfRule type="containsText" dxfId="466" priority="2072" operator="containsText" text="Не выполняется">
      <formula>NOT(ISERROR(SEARCH("Не выполняется",F354)))</formula>
    </cfRule>
    <cfRule type="containsText" dxfId="465" priority="2071" operator="containsText" text="Верно">
      <formula>NOT(ISERROR(SEARCH("Верно",F354)))</formula>
    </cfRule>
    <cfRule type="beginsWith" dxfId="464" priority="2070" operator="beginsWith" text="Выполняется">
      <formula>LEFT(F354,LEN("Выполняется"))="Выполняется"</formula>
    </cfRule>
    <cfRule type="containsText" dxfId="463" priority="2069" operator="containsText" text="Частично">
      <formula>NOT(ISERROR(SEARCH("Частично",F354)))</formula>
    </cfRule>
    <cfRule type="containsText" dxfId="462" priority="2068" operator="containsText" text="Неверно">
      <formula>NOT(ISERROR(SEARCH("Неверно",F354)))</formula>
    </cfRule>
  </conditionalFormatting>
  <conditionalFormatting sqref="F357:G359">
    <cfRule type="beginsWith" dxfId="461" priority="163" operator="beginsWith" text="Выполняется">
      <formula>LEFT(F357,LEN("Выполняется"))="Выполняется"</formula>
    </cfRule>
    <cfRule type="containsText" dxfId="460" priority="162" operator="containsText" text="Частично">
      <formula>NOT(ISERROR(SEARCH("Частично",F357)))</formula>
    </cfRule>
    <cfRule type="containsText" dxfId="459" priority="164" operator="containsText" text="Верно">
      <formula>NOT(ISERROR(SEARCH("Верно",F357)))</formula>
    </cfRule>
    <cfRule type="containsText" dxfId="458" priority="161" operator="containsText" text="Неверно">
      <formula>NOT(ISERROR(SEARCH("Неверно",F357)))</formula>
    </cfRule>
    <cfRule type="containsText" dxfId="457" priority="165" operator="containsText" text="Не выполняется">
      <formula>NOT(ISERROR(SEARCH("Не выполняется",F357)))</formula>
    </cfRule>
  </conditionalFormatting>
  <conditionalFormatting sqref="F361:G362">
    <cfRule type="containsText" dxfId="456" priority="2067" operator="containsText" text="Не выполняется">
      <formula>NOT(ISERROR(SEARCH("Не выполняется",F361)))</formula>
    </cfRule>
    <cfRule type="containsText" dxfId="455" priority="2066" operator="containsText" text="Верно">
      <formula>NOT(ISERROR(SEARCH("Верно",F361)))</formula>
    </cfRule>
    <cfRule type="beginsWith" dxfId="454" priority="2065" operator="beginsWith" text="Выполняется">
      <formula>LEFT(F361,LEN("Выполняется"))="Выполняется"</formula>
    </cfRule>
    <cfRule type="containsText" dxfId="453" priority="2064" operator="containsText" text="Частично">
      <formula>NOT(ISERROR(SEARCH("Частично",F361)))</formula>
    </cfRule>
    <cfRule type="containsText" dxfId="452" priority="2063" operator="containsText" text="Неверно">
      <formula>NOT(ISERROR(SEARCH("Неверно",F361)))</formula>
    </cfRule>
  </conditionalFormatting>
  <conditionalFormatting sqref="F365:G366">
    <cfRule type="containsText" dxfId="451" priority="713" operator="containsText" text="Частично">
      <formula>NOT(ISERROR(SEARCH("Частично",F365)))</formula>
    </cfRule>
    <cfRule type="beginsWith" dxfId="450" priority="714" operator="beginsWith" text="Выполняется">
      <formula>LEFT(F365,LEN("Выполняется"))="Выполняется"</formula>
    </cfRule>
    <cfRule type="containsText" dxfId="449" priority="715" operator="containsText" text="Верно">
      <formula>NOT(ISERROR(SEARCH("Верно",F365)))</formula>
    </cfRule>
    <cfRule type="containsText" dxfId="448" priority="716" operator="containsText" text="Не выполняется">
      <formula>NOT(ISERROR(SEARCH("Не выполняется",F365)))</formula>
    </cfRule>
    <cfRule type="containsText" dxfId="447" priority="712" operator="containsText" text="Неверно">
      <formula>NOT(ISERROR(SEARCH("Неверно",F365)))</formula>
    </cfRule>
  </conditionalFormatting>
  <conditionalFormatting sqref="F368:G369">
    <cfRule type="containsText" dxfId="446" priority="159" operator="containsText" text="Верно">
      <formula>NOT(ISERROR(SEARCH("Верно",F368)))</formula>
    </cfRule>
    <cfRule type="containsText" dxfId="445" priority="160" operator="containsText" text="Не выполняется">
      <formula>NOT(ISERROR(SEARCH("Не выполняется",F368)))</formula>
    </cfRule>
    <cfRule type="beginsWith" dxfId="444" priority="158" operator="beginsWith" text="Выполняется">
      <formula>LEFT(F368,LEN("Выполняется"))="Выполняется"</formula>
    </cfRule>
    <cfRule type="containsText" dxfId="443" priority="157" operator="containsText" text="Частично">
      <formula>NOT(ISERROR(SEARCH("Частично",F368)))</formula>
    </cfRule>
    <cfRule type="containsText" dxfId="442" priority="156" operator="containsText" text="Неверно">
      <formula>NOT(ISERROR(SEARCH("Неверно",F368)))</formula>
    </cfRule>
  </conditionalFormatting>
  <conditionalFormatting sqref="F371:G371">
    <cfRule type="containsText" dxfId="441" priority="2126" operator="containsText" text="Верно">
      <formula>NOT(ISERROR(SEARCH("Верно",F371)))</formula>
    </cfRule>
    <cfRule type="containsText" dxfId="440" priority="2127" operator="containsText" text="Не выполняется">
      <formula>NOT(ISERROR(SEARCH("Не выполняется",F371)))</formula>
    </cfRule>
    <cfRule type="beginsWith" dxfId="439" priority="2125" operator="beginsWith" text="Выполняется">
      <formula>LEFT(F371,LEN("Выполняется"))="Выполняется"</formula>
    </cfRule>
    <cfRule type="containsText" dxfId="438" priority="2123" operator="containsText" text="Неверно">
      <formula>NOT(ISERROR(SEARCH("Неверно",F371)))</formula>
    </cfRule>
    <cfRule type="containsText" dxfId="437" priority="2124" operator="containsText" text="Частично">
      <formula>NOT(ISERROR(SEARCH("Частично",F371)))</formula>
    </cfRule>
  </conditionalFormatting>
  <conditionalFormatting sqref="F373:G374">
    <cfRule type="beginsWith" dxfId="436" priority="153" operator="beginsWith" text="Выполняется">
      <formula>LEFT(F373,LEN("Выполняется"))="Выполняется"</formula>
    </cfRule>
    <cfRule type="containsText" dxfId="435" priority="155" operator="containsText" text="Не выполняется">
      <formula>NOT(ISERROR(SEARCH("Не выполняется",F373)))</formula>
    </cfRule>
    <cfRule type="containsText" dxfId="434" priority="151" operator="containsText" text="Неверно">
      <formula>NOT(ISERROR(SEARCH("Неверно",F373)))</formula>
    </cfRule>
    <cfRule type="containsText" dxfId="433" priority="154" operator="containsText" text="Верно">
      <formula>NOT(ISERROR(SEARCH("Верно",F373)))</formula>
    </cfRule>
    <cfRule type="containsText" dxfId="432" priority="152" operator="containsText" text="Частично">
      <formula>NOT(ISERROR(SEARCH("Частично",F373)))</formula>
    </cfRule>
  </conditionalFormatting>
  <conditionalFormatting sqref="F376:G376">
    <cfRule type="containsText" dxfId="431" priority="2108" operator="containsText" text="Неверно">
      <formula>NOT(ISERROR(SEARCH("Неверно",F376)))</formula>
    </cfRule>
    <cfRule type="containsText" dxfId="430" priority="2112" operator="containsText" text="Не выполняется">
      <formula>NOT(ISERROR(SEARCH("Не выполняется",F376)))</formula>
    </cfRule>
    <cfRule type="containsText" dxfId="429" priority="2111" operator="containsText" text="Верно">
      <formula>NOT(ISERROR(SEARCH("Верно",F376)))</formula>
    </cfRule>
    <cfRule type="beginsWith" dxfId="428" priority="2110" operator="beginsWith" text="Выполняется">
      <formula>LEFT(F376,LEN("Выполняется"))="Выполняется"</formula>
    </cfRule>
    <cfRule type="containsText" dxfId="427" priority="2109" operator="containsText" text="Частично">
      <formula>NOT(ISERROR(SEARCH("Частично",F376)))</formula>
    </cfRule>
  </conditionalFormatting>
  <conditionalFormatting sqref="F379:G380">
    <cfRule type="containsText" dxfId="426" priority="703" operator="containsText" text="Частично">
      <formula>NOT(ISERROR(SEARCH("Частично",F379)))</formula>
    </cfRule>
    <cfRule type="containsText" dxfId="425" priority="705" operator="containsText" text="Верно">
      <formula>NOT(ISERROR(SEARCH("Верно",F379)))</formula>
    </cfRule>
    <cfRule type="beginsWith" dxfId="424" priority="704" operator="beginsWith" text="Выполняется">
      <formula>LEFT(F379,LEN("Выполняется"))="Выполняется"</formula>
    </cfRule>
    <cfRule type="containsText" dxfId="423" priority="702" operator="containsText" text="Неверно">
      <formula>NOT(ISERROR(SEARCH("Неверно",F379)))</formula>
    </cfRule>
    <cfRule type="containsText" dxfId="422" priority="706" operator="containsText" text="Не выполняется">
      <formula>NOT(ISERROR(SEARCH("Не выполняется",F379)))</formula>
    </cfRule>
  </conditionalFormatting>
  <conditionalFormatting sqref="F382:G384">
    <cfRule type="containsText" dxfId="421" priority="147" operator="containsText" text="Частично">
      <formula>NOT(ISERROR(SEARCH("Частично",F382)))</formula>
    </cfRule>
    <cfRule type="containsText" dxfId="420" priority="146" operator="containsText" text="Неверно">
      <formula>NOT(ISERROR(SEARCH("Неверно",F382)))</formula>
    </cfRule>
    <cfRule type="containsText" dxfId="419" priority="150" operator="containsText" text="Не выполняется">
      <formula>NOT(ISERROR(SEARCH("Не выполняется",F382)))</formula>
    </cfRule>
    <cfRule type="containsText" dxfId="418" priority="149" operator="containsText" text="Верно">
      <formula>NOT(ISERROR(SEARCH("Верно",F382)))</formula>
    </cfRule>
    <cfRule type="beginsWith" dxfId="417" priority="148" operator="beginsWith" text="Выполняется">
      <formula>LEFT(F382,LEN("Выполняется"))="Выполняется"</formula>
    </cfRule>
  </conditionalFormatting>
  <conditionalFormatting sqref="F386:G386">
    <cfRule type="containsText" dxfId="416" priority="2146" operator="containsText" text="Верно">
      <formula>NOT(ISERROR(SEARCH("Верно",F386)))</formula>
    </cfRule>
    <cfRule type="containsText" dxfId="415" priority="2147" operator="containsText" text="Не выполняется">
      <formula>NOT(ISERROR(SEARCH("Не выполняется",F386)))</formula>
    </cfRule>
    <cfRule type="containsText" dxfId="414" priority="2144" operator="containsText" text="Частично">
      <formula>NOT(ISERROR(SEARCH("Частично",F386)))</formula>
    </cfRule>
    <cfRule type="beginsWith" dxfId="413" priority="2145" operator="beginsWith" text="Выполняется">
      <formula>LEFT(F386,LEN("Выполняется"))="Выполняется"</formula>
    </cfRule>
    <cfRule type="containsText" dxfId="412" priority="2143" operator="containsText" text="Неверно">
      <formula>NOT(ISERROR(SEARCH("Неверно",F386)))</formula>
    </cfRule>
  </conditionalFormatting>
  <conditionalFormatting sqref="F390:G390">
    <cfRule type="containsText" dxfId="411" priority="2138" operator="containsText" text="Неверно">
      <formula>NOT(ISERROR(SEARCH("Неверно",F390)))</formula>
    </cfRule>
    <cfRule type="beginsWith" dxfId="410" priority="2140" operator="beginsWith" text="Выполняется">
      <formula>LEFT(F390,LEN("Выполняется"))="Выполняется"</formula>
    </cfRule>
    <cfRule type="containsText" dxfId="409" priority="2141" operator="containsText" text="Верно">
      <formula>NOT(ISERROR(SEARCH("Верно",F390)))</formula>
    </cfRule>
    <cfRule type="containsText" dxfId="408" priority="2142" operator="containsText" text="Не выполняется">
      <formula>NOT(ISERROR(SEARCH("Не выполняется",F390)))</formula>
    </cfRule>
    <cfRule type="containsText" dxfId="407" priority="2139" operator="containsText" text="Частично">
      <formula>NOT(ISERROR(SEARCH("Частично",F390)))</formula>
    </cfRule>
  </conditionalFormatting>
  <conditionalFormatting sqref="F394:G395">
    <cfRule type="containsText" dxfId="406" priority="144" operator="containsText" text="Верно">
      <formula>NOT(ISERROR(SEARCH("Верно",F394)))</formula>
    </cfRule>
    <cfRule type="beginsWith" dxfId="405" priority="143" operator="beginsWith" text="Выполняется">
      <formula>LEFT(F394,LEN("Выполняется"))="Выполняется"</formula>
    </cfRule>
    <cfRule type="containsText" dxfId="404" priority="142" operator="containsText" text="Частично">
      <formula>NOT(ISERROR(SEARCH("Частично",F394)))</formula>
    </cfRule>
    <cfRule type="containsText" dxfId="403" priority="141" operator="containsText" text="Неверно">
      <formula>NOT(ISERROR(SEARCH("Неверно",F394)))</formula>
    </cfRule>
    <cfRule type="containsText" dxfId="402" priority="145" operator="containsText" text="Не выполняется">
      <formula>NOT(ISERROR(SEARCH("Не выполняется",F394)))</formula>
    </cfRule>
  </conditionalFormatting>
  <conditionalFormatting sqref="F397:G397">
    <cfRule type="containsText" dxfId="401" priority="2152" operator="containsText" text="Не выполняется">
      <formula>NOT(ISERROR(SEARCH("Не выполняется",F397)))</formula>
    </cfRule>
    <cfRule type="containsText" dxfId="400" priority="2151" operator="containsText" text="Верно">
      <formula>NOT(ISERROR(SEARCH("Верно",F397)))</formula>
    </cfRule>
    <cfRule type="beginsWith" dxfId="399" priority="2150" operator="beginsWith" text="Выполняется">
      <formula>LEFT(F397,LEN("Выполняется"))="Выполняется"</formula>
    </cfRule>
    <cfRule type="containsText" dxfId="398" priority="2148" operator="containsText" text="Неверно">
      <formula>NOT(ISERROR(SEARCH("Неверно",F397)))</formula>
    </cfRule>
    <cfRule type="containsText" dxfId="397" priority="2149" operator="containsText" text="Частично">
      <formula>NOT(ISERROR(SEARCH("Частично",F397)))</formula>
    </cfRule>
  </conditionalFormatting>
  <conditionalFormatting sqref="F401:G401">
    <cfRule type="containsText" dxfId="396" priority="124" operator="containsText" text="Не выполняется">
      <formula>NOT(ISERROR(SEARCH("Не выполняется",F401)))</formula>
    </cfRule>
    <cfRule type="containsText" dxfId="395" priority="123" operator="containsText" text="Верно">
      <formula>NOT(ISERROR(SEARCH("Верно",F401)))</formula>
    </cfRule>
    <cfRule type="beginsWith" dxfId="394" priority="122" operator="beginsWith" text="Выполняется">
      <formula>LEFT(F401,LEN("Выполняется"))="Выполняется"</formula>
    </cfRule>
    <cfRule type="containsText" dxfId="393" priority="120" operator="containsText" text="Неверно">
      <formula>NOT(ISERROR(SEARCH("Неверно",F401)))</formula>
    </cfRule>
    <cfRule type="containsText" dxfId="392" priority="121" operator="containsText" text="Частично">
      <formula>NOT(ISERROR(SEARCH("Частично",F401)))</formula>
    </cfRule>
  </conditionalFormatting>
  <conditionalFormatting sqref="F3:H3">
    <cfRule type="containsText" dxfId="391" priority="332" operator="containsText" text="Частично">
      <formula>NOT(ISERROR(SEARCH("Частично",F3)))</formula>
    </cfRule>
    <cfRule type="containsText" dxfId="390" priority="331" operator="containsText" text="Неверно">
      <formula>NOT(ISERROR(SEARCH("Неверно",F3)))</formula>
    </cfRule>
    <cfRule type="beginsWith" dxfId="389" priority="333" operator="beginsWith" text="Выполняется">
      <formula>LEFT(F3,LEN("Выполняется"))="Выполняется"</formula>
    </cfRule>
    <cfRule type="containsText" dxfId="388" priority="335" operator="containsText" text="Не выполняется">
      <formula>NOT(ISERROR(SEARCH("Не выполняется",F3)))</formula>
    </cfRule>
    <cfRule type="containsText" dxfId="387" priority="334" operator="containsText" text="Верно">
      <formula>NOT(ISERROR(SEARCH("Верно",F3)))</formula>
    </cfRule>
  </conditionalFormatting>
  <conditionalFormatting sqref="F16:H16">
    <cfRule type="containsText" dxfId="386" priority="330" operator="containsText" text="Не выполняется">
      <formula>NOT(ISERROR(SEARCH("Не выполняется",F16)))</formula>
    </cfRule>
    <cfRule type="containsText" dxfId="385" priority="329" operator="containsText" text="Верно">
      <formula>NOT(ISERROR(SEARCH("Верно",F16)))</formula>
    </cfRule>
    <cfRule type="beginsWith" dxfId="384" priority="328" operator="beginsWith" text="Выполняется">
      <formula>LEFT(F16,LEN("Выполняется"))="Выполняется"</formula>
    </cfRule>
    <cfRule type="containsText" dxfId="383" priority="327" operator="containsText" text="Частично">
      <formula>NOT(ISERROR(SEARCH("Частично",F16)))</formula>
    </cfRule>
    <cfRule type="containsText" dxfId="382" priority="326" operator="containsText" text="Неверно">
      <formula>NOT(ISERROR(SEARCH("Неверно",F16)))</formula>
    </cfRule>
  </conditionalFormatting>
  <conditionalFormatting sqref="G24">
    <cfRule type="containsText" dxfId="381" priority="85" operator="containsText" text="Неверно">
      <formula>NOT(ISERROR(SEARCH("Неверно",G24)))</formula>
    </cfRule>
    <cfRule type="containsText" dxfId="380" priority="88" operator="containsText" text="Верно">
      <formula>NOT(ISERROR(SEARCH("Верно",G24)))</formula>
    </cfRule>
    <cfRule type="containsText" dxfId="379" priority="89" operator="containsText" text="Не выполняется">
      <formula>NOT(ISERROR(SEARCH("Не выполняется",G24)))</formula>
    </cfRule>
    <cfRule type="beginsWith" dxfId="378" priority="87" operator="beginsWith" text="Выполняется">
      <formula>LEFT(G24,LEN("Выполняется"))="Выполняется"</formula>
    </cfRule>
    <cfRule type="containsText" dxfId="377" priority="86" operator="containsText" text="Частично">
      <formula>NOT(ISERROR(SEARCH("Частично",G24)))</formula>
    </cfRule>
  </conditionalFormatting>
  <conditionalFormatting sqref="G32">
    <cfRule type="containsText" dxfId="376" priority="325" operator="containsText" text="Не выполняется">
      <formula>NOT(ISERROR(SEARCH("Не выполняется",G32)))</formula>
    </cfRule>
    <cfRule type="containsText" dxfId="375" priority="324" operator="containsText" text="Верно">
      <formula>NOT(ISERROR(SEARCH("Верно",G32)))</formula>
    </cfRule>
    <cfRule type="beginsWith" dxfId="374" priority="323" operator="beginsWith" text="Выполняется">
      <formula>LEFT(G32,LEN("Выполняется"))="Выполняется"</formula>
    </cfRule>
    <cfRule type="containsText" dxfId="373" priority="322" operator="containsText" text="Частично">
      <formula>NOT(ISERROR(SEARCH("Частично",G32)))</formula>
    </cfRule>
    <cfRule type="containsText" dxfId="372" priority="321" operator="containsText" text="Неверно">
      <formula>NOT(ISERROR(SEARCH("Неверно",G32)))</formula>
    </cfRule>
  </conditionalFormatting>
  <conditionalFormatting sqref="G192">
    <cfRule type="containsText" dxfId="371" priority="225" operator="containsText" text="Не выполняется">
      <formula>NOT(ISERROR(SEARCH("Не выполняется",G192)))</formula>
    </cfRule>
  </conditionalFormatting>
  <conditionalFormatting sqref="G197">
    <cfRule type="containsText" dxfId="370" priority="220" operator="containsText" text="Не выполняется">
      <formula>NOT(ISERROR(SEARCH("Не выполняется",G197)))</formula>
    </cfRule>
  </conditionalFormatting>
  <conditionalFormatting sqref="G209">
    <cfRule type="containsText" dxfId="369" priority="295" operator="containsText" text="Не выполняется">
      <formula>NOT(ISERROR(SEARCH("Не выполняется",G209)))</formula>
    </cfRule>
  </conditionalFormatting>
  <conditionalFormatting sqref="G225">
    <cfRule type="containsText" dxfId="368" priority="287" operator="containsText" text="Частично">
      <formula>NOT(ISERROR(SEARCH("Частично",G225)))</formula>
    </cfRule>
    <cfRule type="beginsWith" dxfId="367" priority="288" operator="beginsWith" text="Выполняется">
      <formula>LEFT(G225,LEN("Выполняется"))="Выполняется"</formula>
    </cfRule>
    <cfRule type="containsText" dxfId="366" priority="289" operator="containsText" text="Верно">
      <formula>NOT(ISERROR(SEARCH("Верно",G225)))</formula>
    </cfRule>
    <cfRule type="containsText" dxfId="365" priority="290" operator="containsText" text="Не выполняется">
      <formula>NOT(ISERROR(SEARCH("Не выполняется",G225)))</formula>
    </cfRule>
    <cfRule type="containsText" dxfId="364" priority="286" operator="containsText" text="Неверно">
      <formula>NOT(ISERROR(SEARCH("Неверно",G225)))</formula>
    </cfRule>
  </conditionalFormatting>
  <conditionalFormatting sqref="G231">
    <cfRule type="containsText" dxfId="363" priority="577" operator="containsText" text="Не выполняется">
      <formula>NOT(ISERROR(SEARCH("Не выполняется",G231)))</formula>
    </cfRule>
    <cfRule type="containsText" dxfId="362" priority="576" operator="containsText" text="Верно">
      <formula>NOT(ISERROR(SEARCH("Верно",G231)))</formula>
    </cfRule>
    <cfRule type="beginsWith" dxfId="361" priority="575" operator="beginsWith" text="Выполняется">
      <formula>LEFT(G231,LEN("Выполняется"))="Выполняется"</formula>
    </cfRule>
    <cfRule type="containsText" dxfId="360" priority="573" operator="containsText" text="Неверно">
      <formula>NOT(ISERROR(SEARCH("Неверно",G231)))</formula>
    </cfRule>
    <cfRule type="containsText" dxfId="359" priority="574" operator="containsText" text="Частично">
      <formula>NOT(ISERROR(SEARCH("Частично",G231)))</formula>
    </cfRule>
  </conditionalFormatting>
  <conditionalFormatting sqref="G248">
    <cfRule type="containsText" dxfId="358" priority="206" operator="containsText" text="Неверно">
      <formula>NOT(ISERROR(SEARCH("Неверно",G248)))</formula>
    </cfRule>
    <cfRule type="containsText" dxfId="357" priority="210" operator="containsText" text="Не выполняется">
      <formula>NOT(ISERROR(SEARCH("Не выполняется",G248)))</formula>
    </cfRule>
    <cfRule type="containsText" dxfId="356" priority="209" operator="containsText" text="Верно">
      <formula>NOT(ISERROR(SEARCH("Верно",G248)))</formula>
    </cfRule>
    <cfRule type="containsText" dxfId="355" priority="207" operator="containsText" text="Частично">
      <formula>NOT(ISERROR(SEARCH("Частично",G248)))</formula>
    </cfRule>
    <cfRule type="beginsWith" dxfId="354" priority="208" operator="beginsWith" text="Выполняется">
      <formula>LEFT(G248,LEN("Выполняется"))="Выполняется"</formula>
    </cfRule>
  </conditionalFormatting>
  <conditionalFormatting sqref="G264:G265">
    <cfRule type="beginsWith" dxfId="353" priority="273" operator="beginsWith" text="Выполняется">
      <formula>LEFT(G264,LEN("Выполняется"))="Выполняется"</formula>
    </cfRule>
    <cfRule type="containsText" dxfId="352" priority="271" operator="containsText" text="Неверно">
      <formula>NOT(ISERROR(SEARCH("Неверно",G264)))</formula>
    </cfRule>
    <cfRule type="containsText" dxfId="351" priority="272" operator="containsText" text="Частично">
      <formula>NOT(ISERROR(SEARCH("Частично",G264)))</formula>
    </cfRule>
    <cfRule type="containsText" dxfId="350" priority="274" operator="containsText" text="Верно">
      <formula>NOT(ISERROR(SEARCH("Верно",G264)))</formula>
    </cfRule>
    <cfRule type="containsText" dxfId="349" priority="275" operator="containsText" text="Не выполняется">
      <formula>NOT(ISERROR(SEARCH("Не выполняется",G264)))</formula>
    </cfRule>
  </conditionalFormatting>
  <conditionalFormatting sqref="G280">
    <cfRule type="beginsWith" dxfId="348" priority="203" operator="beginsWith" text="Выполняется">
      <formula>LEFT(G280,LEN("Выполняется"))="Выполняется"</formula>
    </cfRule>
    <cfRule type="containsText" dxfId="347" priority="205" operator="containsText" text="Не выполняется">
      <formula>NOT(ISERROR(SEARCH("Не выполняется",G280)))</formula>
    </cfRule>
    <cfRule type="containsText" dxfId="346" priority="204" operator="containsText" text="Верно">
      <formula>NOT(ISERROR(SEARCH("Верно",G280)))</formula>
    </cfRule>
    <cfRule type="containsText" dxfId="345" priority="201" operator="containsText" text="Неверно">
      <formula>NOT(ISERROR(SEARCH("Неверно",G280)))</formula>
    </cfRule>
    <cfRule type="containsText" dxfId="344" priority="202" operator="containsText" text="Частично">
      <formula>NOT(ISERROR(SEARCH("Частично",G280)))</formula>
    </cfRule>
  </conditionalFormatting>
  <conditionalFormatting sqref="G326">
    <cfRule type="containsText" dxfId="343" priority="118" operator="containsText" text="Верно">
      <formula>NOT(ISERROR(SEARCH("Верно",G326)))</formula>
    </cfRule>
    <cfRule type="containsText" dxfId="342" priority="116" operator="containsText" text="Частично">
      <formula>NOT(ISERROR(SEARCH("Частично",G326)))</formula>
    </cfRule>
    <cfRule type="beginsWith" dxfId="341" priority="117" operator="beginsWith" text="Выполняется">
      <formula>LEFT(G326,LEN("Выполняется"))="Выполняется"</formula>
    </cfRule>
    <cfRule type="containsText" dxfId="340" priority="115" operator="containsText" text="Неверно">
      <formula>NOT(ISERROR(SEARCH("Неверно",G326)))</formula>
    </cfRule>
    <cfRule type="containsText" dxfId="339" priority="119" operator="containsText" text="Не выполняется">
      <formula>NOT(ISERROR(SEARCH("Не выполняется",G326)))</formula>
    </cfRule>
  </conditionalFormatting>
  <conditionalFormatting sqref="G36:H36">
    <cfRule type="beginsWith" dxfId="338" priority="138" operator="beginsWith" text="Выполняется">
      <formula>LEFT(G36,LEN("Выполняется"))="Выполняется"</formula>
    </cfRule>
    <cfRule type="containsText" dxfId="337" priority="136" operator="containsText" text="Неверно">
      <formula>NOT(ISERROR(SEARCH("Неверно",G36)))</formula>
    </cfRule>
    <cfRule type="containsText" dxfId="336" priority="137" operator="containsText" text="Частично">
      <formula>NOT(ISERROR(SEARCH("Частично",G36)))</formula>
    </cfRule>
    <cfRule type="containsText" dxfId="335" priority="140" operator="containsText" text="Не выполняется">
      <formula>NOT(ISERROR(SEARCH("Не выполняется",G36)))</formula>
    </cfRule>
    <cfRule type="containsText" dxfId="334" priority="139" operator="containsText" text="Верно">
      <formula>NOT(ISERROR(SEARCH("Верно",G36)))</formula>
    </cfRule>
  </conditionalFormatting>
  <conditionalFormatting sqref="H44 H54 H75 H94">
    <cfRule type="containsText" dxfId="333" priority="2737" operator="containsText" text="Верно">
      <formula>NOT(ISERROR(SEARCH("Верно",H44)))</formula>
    </cfRule>
    <cfRule type="containsText" dxfId="332" priority="2734" operator="containsText" text="Неверно">
      <formula>NOT(ISERROR(SEARCH("Неверно",H44)))</formula>
    </cfRule>
    <cfRule type="containsText" dxfId="331" priority="2735" operator="containsText" text="Частично">
      <formula>NOT(ISERROR(SEARCH("Частично",H44)))</formula>
    </cfRule>
    <cfRule type="beginsWith" dxfId="330" priority="2736" operator="beginsWith" text="Выполняется">
      <formula>LEFT(H44,LEN("Выполняется"))="Выполняется"</formula>
    </cfRule>
    <cfRule type="containsText" dxfId="329" priority="2738" operator="containsText" text="Не выполняется">
      <formula>NOT(ISERROR(SEARCH("Не выполняется",H44)))</formula>
    </cfRule>
  </conditionalFormatting>
  <conditionalFormatting sqref="H106">
    <cfRule type="containsText" dxfId="328" priority="339" operator="containsText" text="Верно">
      <formula>NOT(ISERROR(SEARCH("Верно",H106)))</formula>
    </cfRule>
    <cfRule type="beginsWith" dxfId="327" priority="338" operator="beginsWith" text="Выполняется">
      <formula>LEFT(H106,LEN("Выполняется"))="Выполняется"</formula>
    </cfRule>
    <cfRule type="containsText" dxfId="326" priority="337" operator="containsText" text="Частично">
      <formula>NOT(ISERROR(SEARCH("Частично",H106)))</formula>
    </cfRule>
    <cfRule type="containsText" dxfId="325" priority="336" operator="containsText" text="Неверно">
      <formula>NOT(ISERROR(SEARCH("Неверно",H106)))</formula>
    </cfRule>
    <cfRule type="containsText" dxfId="324" priority="340" operator="containsText" text="Не выполняется">
      <formula>NOT(ISERROR(SEARCH("Не выполняется",H106)))</formula>
    </cfRule>
  </conditionalFormatting>
  <conditionalFormatting sqref="I14:I15">
    <cfRule type="beginsWith" dxfId="323" priority="107" operator="beginsWith" text="Выполняется">
      <formula>LEFT(I14,LEN("Выполняется"))="Выполняется"</formula>
    </cfRule>
    <cfRule type="containsText" dxfId="322" priority="106" operator="containsText" text="Частично">
      <formula>NOT(ISERROR(SEARCH("Частично",I14)))</formula>
    </cfRule>
    <cfRule type="containsText" dxfId="321" priority="105" operator="containsText" text="Неверно">
      <formula>NOT(ISERROR(SEARCH("Неверно",I14)))</formula>
    </cfRule>
    <cfRule type="containsText" dxfId="320" priority="109" operator="containsText" text="Не выполняется">
      <formula>NOT(ISERROR(SEARCH("Не выполняется",I14)))</formula>
    </cfRule>
    <cfRule type="containsText" dxfId="319" priority="108" operator="containsText" text="Верно">
      <formula>NOT(ISERROR(SEARCH("Верно",I14)))</formula>
    </cfRule>
  </conditionalFormatting>
  <conditionalFormatting sqref="I27:I29">
    <cfRule type="beginsWith" dxfId="318" priority="77" operator="beginsWith" text="Выполняется">
      <formula>LEFT(I27,LEN("Выполняется"))="Выполняется"</formula>
    </cfRule>
    <cfRule type="containsText" dxfId="317" priority="76" operator="containsText" text="Частично">
      <formula>NOT(ISERROR(SEARCH("Частично",I27)))</formula>
    </cfRule>
    <cfRule type="containsText" dxfId="316" priority="78" operator="containsText" text="Верно">
      <formula>NOT(ISERROR(SEARCH("Верно",I27)))</formula>
    </cfRule>
    <cfRule type="containsText" dxfId="315" priority="75" operator="containsText" text="Неверно">
      <formula>NOT(ISERROR(SEARCH("Неверно",I27)))</formula>
    </cfRule>
    <cfRule type="containsText" dxfId="314" priority="79" operator="containsText" text="Не выполняется">
      <formula>NOT(ISERROR(SEARCH("Не выполняется",I27)))</formula>
    </cfRule>
  </conditionalFormatting>
  <conditionalFormatting sqref="I53">
    <cfRule type="containsText" dxfId="313" priority="561" operator="containsText" text="Верно">
      <formula>NOT(ISERROR(SEARCH("Верно",I53)))</formula>
    </cfRule>
    <cfRule type="beginsWith" dxfId="312" priority="560" operator="beginsWith" text="Выполняется">
      <formula>LEFT(I53,LEN("Выполняется"))="Выполняется"</formula>
    </cfRule>
    <cfRule type="containsText" dxfId="311" priority="558" operator="containsText" text="Неверно">
      <formula>NOT(ISERROR(SEARCH("Неверно",I53)))</formula>
    </cfRule>
    <cfRule type="containsText" dxfId="310" priority="562" operator="containsText" text="Не выполняется">
      <formula>NOT(ISERROR(SEARCH("Не выполняется",I53)))</formula>
    </cfRule>
    <cfRule type="containsText" dxfId="309" priority="559" operator="containsText" text="Частично">
      <formula>NOT(ISERROR(SEARCH("Частично",I53)))</formula>
    </cfRule>
  </conditionalFormatting>
  <conditionalFormatting sqref="J107:L118">
    <cfRule type="cellIs" dxfId="308" priority="401" operator="between">
      <formula>0</formula>
      <formula>0.19</formula>
    </cfRule>
    <cfRule type="cellIs" dxfId="307" priority="396" operator="equal">
      <formula>"-"</formula>
    </cfRule>
    <cfRule type="cellIs" dxfId="306" priority="397" operator="between">
      <formula>0.8</formula>
      <formula>1</formula>
    </cfRule>
    <cfRule type="cellIs" dxfId="305" priority="398" operator="between">
      <formula>0.6</formula>
      <formula>0.79</formula>
    </cfRule>
    <cfRule type="cellIs" dxfId="304" priority="400" operator="between">
      <formula>0.2</formula>
      <formula>0.39</formula>
    </cfRule>
    <cfRule type="cellIs" dxfId="303" priority="399" operator="between">
      <formula>0.4</formula>
      <formula>0.59</formula>
    </cfRule>
  </conditionalFormatting>
  <dataValidations count="2">
    <dataValidation type="list" allowBlank="1" showInputMessage="1" showErrorMessage="1" sqref="E3 E36 E16 E32 E44 E54 E75 E94 E106 E119 E130 E144 E154 E166 E172 E186 E192 E197 E209 E214 E225 E233 E248 E258 E264 E268 E280 E285 E295 E306 E317 E327 E332 E339 E350 E358 E368 E373 E382 E394">
      <formula1>$E$406:$F$406</formula1>
    </dataValidation>
    <dataValidation type="list" allowBlank="1" showInputMessage="1" showErrorMessage="1" sqref="E395:E403 E296:E305 E33:E35 E4:E15 E107:E118 E95:E105 E45:E53 E37:E43 E318:E326 E120:E129 E131:E143 E145:E153 E55:E74 E167:E171 E173:E185 E187:E191 E193:E196 E198:E208 E210:E213 E76:E93 E226:E232 E234:E247 E249:E257 E259:E263 E265:E267 E269:E279 E281:E284 E286:E294 E215:E224 E307:E316 E155:E165 E328:E331 E333:E338 E340:E349 E351:E357 E359:E367 E369:E372 E374:E381 E383:E393 E17:E31">
      <formula1>$F$407:$F$410</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tabColor rgb="FF92D050"/>
  </sheetPr>
  <dimension ref="A1:M86"/>
  <sheetViews>
    <sheetView zoomScale="85" zoomScaleNormal="85" workbookViewId="0">
      <pane xSplit="1" ySplit="1" topLeftCell="B2" activePane="bottomRight" state="frozen"/>
      <selection pane="topRight" activeCell="B1" sqref="B1"/>
      <selection pane="bottomLeft" activeCell="A3" sqref="A3"/>
      <selection pane="bottomRight" activeCell="D95" sqref="D95"/>
    </sheetView>
  </sheetViews>
  <sheetFormatPr defaultColWidth="8.54296875" defaultRowHeight="14.5" x14ac:dyDescent="0.35"/>
  <cols>
    <col min="1" max="1" width="20.08984375" style="31" customWidth="1"/>
    <col min="2" max="2" width="51" style="29" customWidth="1"/>
    <col min="3" max="3" width="20.54296875" style="31" customWidth="1"/>
    <col min="4" max="9" width="20.54296875" customWidth="1"/>
    <col min="10" max="10" width="19.08984375" customWidth="1"/>
    <col min="11" max="14" width="16.08984375" customWidth="1"/>
    <col min="15" max="38" width="11" customWidth="1"/>
    <col min="39" max="75" width="5.08984375" customWidth="1"/>
    <col min="76" max="76" width="8.54296875" customWidth="1"/>
  </cols>
  <sheetData>
    <row r="1" spans="1:9" ht="23.5" x14ac:dyDescent="0.55000000000000004">
      <c r="A1" s="334" t="s">
        <v>3166</v>
      </c>
      <c r="B1" s="335"/>
      <c r="C1" s="335"/>
      <c r="D1" s="335"/>
      <c r="E1" s="335"/>
      <c r="F1" s="335"/>
      <c r="G1" s="335"/>
      <c r="H1" s="335"/>
      <c r="I1" s="335"/>
    </row>
    <row r="2" spans="1:9" x14ac:dyDescent="0.35">
      <c r="A2" s="30"/>
      <c r="B2" s="33" t="s">
        <v>1027</v>
      </c>
      <c r="C2" s="32" t="s">
        <v>1005</v>
      </c>
      <c r="D2" s="34" t="s">
        <v>980</v>
      </c>
      <c r="E2" s="35" t="s">
        <v>950</v>
      </c>
      <c r="F2" s="36" t="s">
        <v>929</v>
      </c>
      <c r="G2" s="37" t="s">
        <v>917</v>
      </c>
      <c r="H2" s="38" t="s">
        <v>1382</v>
      </c>
      <c r="I2" s="39" t="s">
        <v>900</v>
      </c>
    </row>
    <row r="3" spans="1:9" x14ac:dyDescent="0.35">
      <c r="A3" s="40" t="str">
        <f>'Результаты аудита'!G3</f>
        <v>T-ADI-DEP</v>
      </c>
      <c r="B3" s="30" t="s">
        <v>1028</v>
      </c>
      <c r="C3" s="30"/>
      <c r="D3" s="30" t="s">
        <v>981</v>
      </c>
      <c r="E3" s="30" t="s">
        <v>951</v>
      </c>
      <c r="F3" s="30" t="s">
        <v>930</v>
      </c>
      <c r="G3" s="30"/>
      <c r="H3" s="30" t="s">
        <v>1065</v>
      </c>
      <c r="I3" s="30"/>
    </row>
    <row r="4" spans="1:9" x14ac:dyDescent="0.35">
      <c r="A4" s="40" t="str">
        <f>'Результаты аудита'!G4</f>
        <v>T-ADI-ART</v>
      </c>
      <c r="B4" s="30" t="s">
        <v>1029</v>
      </c>
      <c r="C4" s="30" t="s">
        <v>1006</v>
      </c>
      <c r="D4" s="30"/>
      <c r="E4" s="30" t="s">
        <v>952</v>
      </c>
      <c r="F4" s="30" t="s">
        <v>931</v>
      </c>
      <c r="G4" s="30" t="s">
        <v>1066</v>
      </c>
      <c r="H4" s="30"/>
      <c r="I4" s="30"/>
    </row>
    <row r="5" spans="1:9" x14ac:dyDescent="0.35">
      <c r="A5" s="40" t="str">
        <f>'Результаты аудита'!G5</f>
        <v>T-DEV-COMP</v>
      </c>
      <c r="B5" s="30" t="s">
        <v>1030</v>
      </c>
      <c r="C5" s="30" t="s">
        <v>1007</v>
      </c>
      <c r="D5" s="30"/>
      <c r="E5" s="30" t="s">
        <v>982</v>
      </c>
      <c r="F5" s="30"/>
      <c r="G5" s="30"/>
      <c r="H5" s="30"/>
      <c r="I5" s="30"/>
    </row>
    <row r="6" spans="1:9" x14ac:dyDescent="0.35">
      <c r="A6" s="40" t="str">
        <f>'Результаты аудита'!G6</f>
        <v>T-DEV-SM</v>
      </c>
      <c r="B6" s="30" t="s">
        <v>1031</v>
      </c>
      <c r="C6" s="30" t="s">
        <v>1008</v>
      </c>
      <c r="D6" s="30" t="s">
        <v>983</v>
      </c>
      <c r="E6" s="30" t="s">
        <v>954</v>
      </c>
      <c r="F6" s="30"/>
      <c r="G6" s="30"/>
      <c r="H6" s="30" t="s">
        <v>907</v>
      </c>
      <c r="I6" s="30"/>
    </row>
    <row r="7" spans="1:9" x14ac:dyDescent="0.35">
      <c r="A7" s="40" t="str">
        <f>'Результаты аудита'!G7</f>
        <v>T-DEV-BLD</v>
      </c>
      <c r="B7" s="30" t="s">
        <v>1032</v>
      </c>
      <c r="C7" s="30"/>
      <c r="D7" s="30" t="s">
        <v>984</v>
      </c>
      <c r="E7" s="30" t="s">
        <v>955</v>
      </c>
      <c r="F7" s="30"/>
      <c r="G7" s="30" t="s">
        <v>918</v>
      </c>
      <c r="H7" s="30" t="s">
        <v>1067</v>
      </c>
      <c r="I7" s="30"/>
    </row>
    <row r="8" spans="1:9" x14ac:dyDescent="0.35">
      <c r="A8" s="40" t="str">
        <f>'Результаты аудита'!G8</f>
        <v>T-DEV-SCM</v>
      </c>
      <c r="B8" s="30" t="s">
        <v>1033</v>
      </c>
      <c r="C8" s="30"/>
      <c r="D8" s="30" t="s">
        <v>985</v>
      </c>
      <c r="E8" s="30" t="s">
        <v>956</v>
      </c>
      <c r="F8" s="30" t="s">
        <v>932</v>
      </c>
      <c r="G8" s="30"/>
      <c r="H8" s="30" t="s">
        <v>908</v>
      </c>
      <c r="I8" s="30"/>
    </row>
    <row r="9" spans="1:9" x14ac:dyDescent="0.35">
      <c r="A9" s="40" t="str">
        <f>'Результаты аудита'!G9</f>
        <v>T-DEV-SRC</v>
      </c>
      <c r="B9" s="30" t="s">
        <v>1034</v>
      </c>
      <c r="C9" s="30" t="s">
        <v>1009</v>
      </c>
      <c r="D9" s="30"/>
      <c r="E9" s="30" t="s">
        <v>957</v>
      </c>
      <c r="F9" s="30" t="s">
        <v>933</v>
      </c>
      <c r="G9" s="30"/>
      <c r="H9" s="30" t="s">
        <v>909</v>
      </c>
      <c r="I9" s="30"/>
    </row>
    <row r="10" spans="1:9" x14ac:dyDescent="0.35">
      <c r="A10" s="40" t="str">
        <f>'Результаты аудита'!G10</f>
        <v>T-DEV-CICD</v>
      </c>
      <c r="B10" s="30" t="s">
        <v>1035</v>
      </c>
      <c r="C10" s="30" t="s">
        <v>1010</v>
      </c>
      <c r="D10" s="30"/>
      <c r="E10" s="30" t="s">
        <v>958</v>
      </c>
      <c r="F10" s="30" t="s">
        <v>934</v>
      </c>
      <c r="G10" s="30" t="s">
        <v>919</v>
      </c>
      <c r="H10" s="30"/>
      <c r="I10" s="30"/>
    </row>
    <row r="11" spans="1:9" x14ac:dyDescent="0.35">
      <c r="A11" s="40" t="str">
        <f>'Результаты аудита'!G11</f>
        <v>T-CODE-SPC</v>
      </c>
      <c r="B11" s="30" t="s">
        <v>2000</v>
      </c>
      <c r="C11" s="30"/>
      <c r="D11" s="30" t="s">
        <v>1999</v>
      </c>
      <c r="E11" s="30"/>
      <c r="F11" s="30" t="s">
        <v>2001</v>
      </c>
      <c r="G11" s="30" t="s">
        <v>2002</v>
      </c>
      <c r="H11" s="30"/>
      <c r="I11" s="30" t="s">
        <v>2003</v>
      </c>
    </row>
    <row r="12" spans="1:9" x14ac:dyDescent="0.35">
      <c r="A12" s="40" t="str">
        <f>'Результаты аудита'!G12</f>
        <v>T-CODE-SST</v>
      </c>
      <c r="B12" s="30" t="s">
        <v>1036</v>
      </c>
      <c r="C12" s="30"/>
      <c r="D12" s="30" t="s">
        <v>986</v>
      </c>
      <c r="E12" s="30" t="s">
        <v>959</v>
      </c>
      <c r="F12" s="30" t="s">
        <v>935</v>
      </c>
      <c r="G12" s="30"/>
      <c r="H12" s="30"/>
      <c r="I12" s="30" t="s">
        <v>901</v>
      </c>
    </row>
    <row r="13" spans="1:9" x14ac:dyDescent="0.35">
      <c r="A13" s="40" t="str">
        <f>'Результаты аудита'!G13</f>
        <v>T-CODE-SC</v>
      </c>
      <c r="B13" s="30" t="s">
        <v>1037</v>
      </c>
      <c r="C13" s="30" t="s">
        <v>1011</v>
      </c>
      <c r="D13" s="30" t="s">
        <v>987</v>
      </c>
      <c r="E13" s="30"/>
      <c r="F13" s="30" t="s">
        <v>936</v>
      </c>
      <c r="G13" s="30"/>
      <c r="H13" s="30" t="s">
        <v>910</v>
      </c>
      <c r="I13" s="30"/>
    </row>
    <row r="14" spans="1:9" x14ac:dyDescent="0.35">
      <c r="A14" s="40" t="str">
        <f>'Результаты аудита'!G14</f>
        <v>T-CODE-IMG</v>
      </c>
      <c r="B14" s="30" t="s">
        <v>1038</v>
      </c>
      <c r="C14" s="30" t="s">
        <v>1012</v>
      </c>
      <c r="D14" s="30" t="s">
        <v>988</v>
      </c>
      <c r="E14" s="30" t="s">
        <v>960</v>
      </c>
      <c r="F14" s="30" t="s">
        <v>937</v>
      </c>
      <c r="G14" s="30"/>
      <c r="H14" s="30"/>
      <c r="I14" s="30"/>
    </row>
    <row r="15" spans="1:9" x14ac:dyDescent="0.35">
      <c r="A15" s="40" t="str">
        <f>'Результаты аудита'!G15</f>
        <v>T-CODE-SECDN</v>
      </c>
      <c r="B15" s="30" t="s">
        <v>1039</v>
      </c>
      <c r="C15" s="30" t="s">
        <v>1013</v>
      </c>
      <c r="D15" s="30" t="s">
        <v>989</v>
      </c>
      <c r="E15" s="30" t="s">
        <v>961</v>
      </c>
      <c r="F15" s="30"/>
      <c r="G15" s="30" t="s">
        <v>920</v>
      </c>
      <c r="H15" s="30"/>
      <c r="I15" s="30"/>
    </row>
    <row r="16" spans="1:9" x14ac:dyDescent="0.35">
      <c r="A16" s="40" t="str">
        <f>'Результаты аудита'!G16</f>
        <v>T-CODE-DOCKERFS</v>
      </c>
      <c r="B16" s="30" t="s">
        <v>1040</v>
      </c>
      <c r="C16" s="30" t="s">
        <v>1014</v>
      </c>
      <c r="D16" s="30" t="s">
        <v>990</v>
      </c>
      <c r="E16" s="30"/>
      <c r="F16" s="30"/>
      <c r="G16" s="30"/>
      <c r="H16" s="30"/>
      <c r="I16" s="30"/>
    </row>
    <row r="17" spans="1:9" x14ac:dyDescent="0.35">
      <c r="A17" s="40" t="str">
        <f>'Результаты аудита'!G17</f>
        <v>T-PREPROD-DAST</v>
      </c>
      <c r="B17" s="30" t="s">
        <v>1041</v>
      </c>
      <c r="C17" s="30"/>
      <c r="D17" s="30"/>
      <c r="E17" s="30" t="s">
        <v>962</v>
      </c>
      <c r="F17" s="30" t="s">
        <v>938</v>
      </c>
      <c r="G17" s="30" t="s">
        <v>911</v>
      </c>
      <c r="H17" s="30" t="s">
        <v>902</v>
      </c>
      <c r="I17" s="5"/>
    </row>
    <row r="18" spans="1:9" x14ac:dyDescent="0.35">
      <c r="A18" s="40" t="str">
        <f>'Результаты аудита'!G18</f>
        <v>T-PREPROD-PENTEST</v>
      </c>
      <c r="B18" s="30" t="s">
        <v>1042</v>
      </c>
      <c r="C18" s="30" t="s">
        <v>1015</v>
      </c>
      <c r="D18" s="30" t="s">
        <v>991</v>
      </c>
      <c r="E18" s="30"/>
      <c r="F18" s="30"/>
      <c r="H18" s="30" t="s">
        <v>1068</v>
      </c>
      <c r="I18" s="30"/>
    </row>
    <row r="19" spans="1:9" x14ac:dyDescent="0.35">
      <c r="A19" s="40" t="str">
        <f>'Результаты аудита'!G21</f>
        <v>T-PREPROD-VULN</v>
      </c>
      <c r="B19" s="30" t="s">
        <v>1069</v>
      </c>
      <c r="C19" s="30"/>
      <c r="D19" s="30" t="s">
        <v>1070</v>
      </c>
      <c r="F19" s="30" t="s">
        <v>1071</v>
      </c>
      <c r="G19" s="30" t="s">
        <v>1072</v>
      </c>
      <c r="H19" s="30"/>
      <c r="I19" s="30" t="s">
        <v>1073</v>
      </c>
    </row>
    <row r="20" spans="1:9" x14ac:dyDescent="0.35">
      <c r="A20" s="40" t="str">
        <f>'Результаты аудита'!G19</f>
        <v>T-PREPROD-SECTEST</v>
      </c>
      <c r="B20" s="30" t="s">
        <v>1043</v>
      </c>
      <c r="C20" s="30" t="s">
        <v>1016</v>
      </c>
      <c r="D20" s="30" t="s">
        <v>992</v>
      </c>
      <c r="E20" s="30"/>
      <c r="F20" s="30"/>
      <c r="G20" s="30"/>
      <c r="H20" s="30" t="s">
        <v>912</v>
      </c>
      <c r="I20" s="30"/>
    </row>
    <row r="21" spans="1:9" x14ac:dyDescent="0.35">
      <c r="A21" s="40" t="str">
        <f>'Результаты аудита'!G20</f>
        <v>T-PREPROD-MANSEC</v>
      </c>
      <c r="B21" s="30" t="s">
        <v>1044</v>
      </c>
      <c r="C21" s="30"/>
      <c r="D21" s="30" t="s">
        <v>993</v>
      </c>
      <c r="E21" s="30" t="s">
        <v>963</v>
      </c>
      <c r="F21" s="30"/>
      <c r="G21" s="30"/>
      <c r="H21" s="30"/>
      <c r="I21" s="30"/>
    </row>
    <row r="22" spans="1:9" x14ac:dyDescent="0.35">
      <c r="A22" s="40" t="str">
        <f>'Результаты аудита'!G22</f>
        <v>T-PROD-SM</v>
      </c>
      <c r="B22" s="30" t="s">
        <v>1045</v>
      </c>
      <c r="C22" s="30" t="s">
        <v>1017</v>
      </c>
      <c r="D22" s="30" t="s">
        <v>994</v>
      </c>
      <c r="E22" s="30" t="s">
        <v>964</v>
      </c>
      <c r="F22" s="30"/>
      <c r="G22" s="30" t="s">
        <v>921</v>
      </c>
      <c r="H22" s="30"/>
      <c r="I22" s="30"/>
    </row>
    <row r="23" spans="1:9" x14ac:dyDescent="0.35">
      <c r="A23" s="40" t="str">
        <f>'Результаты аудита'!G23</f>
        <v>T-PROD-DAST</v>
      </c>
      <c r="B23" s="30" t="s">
        <v>1074</v>
      </c>
      <c r="C23" s="30"/>
      <c r="D23" s="30"/>
      <c r="E23" s="5"/>
      <c r="F23" s="30" t="s">
        <v>1075</v>
      </c>
      <c r="G23" s="30" t="s">
        <v>1076</v>
      </c>
      <c r="H23" s="30" t="s">
        <v>1077</v>
      </c>
      <c r="I23" s="30" t="s">
        <v>1078</v>
      </c>
    </row>
    <row r="24" spans="1:9" x14ac:dyDescent="0.35">
      <c r="A24" s="40" t="str">
        <f>'Результаты аудита'!G24</f>
        <v>T-PROD-PENTEST</v>
      </c>
      <c r="B24" s="30" t="s">
        <v>1046</v>
      </c>
      <c r="C24" s="30"/>
      <c r="D24" s="30" t="s">
        <v>995</v>
      </c>
      <c r="E24" s="30" t="s">
        <v>965</v>
      </c>
      <c r="F24" s="30" t="s">
        <v>1079</v>
      </c>
      <c r="G24" s="30"/>
      <c r="I24" s="30" t="s">
        <v>1080</v>
      </c>
    </row>
    <row r="25" spans="1:9" x14ac:dyDescent="0.35">
      <c r="A25" s="40" t="str">
        <f>'Результаты аудита'!G25</f>
        <v>T-PROD-ACCESS</v>
      </c>
      <c r="B25" s="30" t="s">
        <v>1047</v>
      </c>
      <c r="C25" s="30" t="s">
        <v>1018</v>
      </c>
      <c r="D25" s="30"/>
      <c r="E25" s="30" t="s">
        <v>966</v>
      </c>
      <c r="F25" s="30" t="s">
        <v>939</v>
      </c>
      <c r="G25" s="30"/>
      <c r="H25" s="30"/>
      <c r="I25" s="30" t="s">
        <v>903</v>
      </c>
    </row>
    <row r="26" spans="1:9" x14ac:dyDescent="0.35">
      <c r="A26" s="40" t="str">
        <f>'Результаты аудита'!G26</f>
        <v>T-PROD-NETWORK</v>
      </c>
      <c r="B26" s="30" t="s">
        <v>1048</v>
      </c>
      <c r="C26" s="30" t="s">
        <v>1019</v>
      </c>
      <c r="D26" s="30" t="s">
        <v>996</v>
      </c>
      <c r="E26" s="30" t="s">
        <v>967</v>
      </c>
      <c r="F26" s="30"/>
      <c r="G26" s="30"/>
      <c r="H26" s="30"/>
      <c r="I26" s="30"/>
    </row>
    <row r="27" spans="1:9" x14ac:dyDescent="0.35">
      <c r="A27" s="40" t="str">
        <f>'Результаты аудита'!G27</f>
        <v>T-PROD-RUN</v>
      </c>
      <c r="B27" s="30" t="s">
        <v>1049</v>
      </c>
      <c r="C27" s="30"/>
      <c r="D27" s="30" t="s">
        <v>1081</v>
      </c>
      <c r="E27" s="30" t="s">
        <v>997</v>
      </c>
      <c r="F27" s="5"/>
      <c r="G27" s="30" t="s">
        <v>940</v>
      </c>
      <c r="H27" s="30"/>
      <c r="I27" s="30"/>
    </row>
    <row r="28" spans="1:9" x14ac:dyDescent="0.35">
      <c r="A28" s="40" t="str">
        <f>'Результаты аудита'!G28</f>
        <v>T-PROD-VULN</v>
      </c>
      <c r="B28" s="30" t="s">
        <v>1050</v>
      </c>
      <c r="C28" s="30" t="s">
        <v>998</v>
      </c>
      <c r="D28" s="30" t="s">
        <v>968</v>
      </c>
      <c r="E28" s="30" t="s">
        <v>922</v>
      </c>
      <c r="F28" s="30"/>
      <c r="G28" s="30" t="s">
        <v>904</v>
      </c>
      <c r="H28" s="30"/>
      <c r="I28" s="5"/>
    </row>
    <row r="29" spans="1:9" x14ac:dyDescent="0.35">
      <c r="A29" s="40" t="str">
        <f>'Результаты аудита'!G29</f>
        <v>T-PROD-EVENTS</v>
      </c>
      <c r="B29" s="30" t="s">
        <v>1051</v>
      </c>
      <c r="C29" s="30"/>
      <c r="D29" s="30" t="s">
        <v>999</v>
      </c>
      <c r="E29" s="30" t="s">
        <v>969</v>
      </c>
      <c r="F29" s="30"/>
      <c r="G29" s="30"/>
      <c r="H29" s="30"/>
      <c r="I29" s="30"/>
    </row>
    <row r="30" spans="1:9" x14ac:dyDescent="0.35">
      <c r="A30" s="41" t="str">
        <f>'Результаты аудита'!G30</f>
        <v>P-EDU-AWR</v>
      </c>
      <c r="B30" s="30" t="s">
        <v>1052</v>
      </c>
      <c r="C30" s="30" t="s">
        <v>1020</v>
      </c>
      <c r="D30" s="30"/>
      <c r="E30" s="30" t="s">
        <v>970</v>
      </c>
      <c r="F30" s="30"/>
      <c r="G30" s="30" t="s">
        <v>923</v>
      </c>
      <c r="H30" s="30" t="s">
        <v>913</v>
      </c>
      <c r="I30" s="30"/>
    </row>
    <row r="31" spans="1:9" x14ac:dyDescent="0.35">
      <c r="A31" s="41" t="str">
        <f>'Результаты аудита'!G31</f>
        <v>P-EDU-KB</v>
      </c>
      <c r="B31" s="30" t="s">
        <v>1053</v>
      </c>
      <c r="C31" s="30" t="s">
        <v>1021</v>
      </c>
      <c r="D31" s="30"/>
      <c r="E31" s="30" t="s">
        <v>971</v>
      </c>
      <c r="F31" s="30" t="s">
        <v>941</v>
      </c>
      <c r="G31" s="30" t="s">
        <v>924</v>
      </c>
      <c r="H31" s="30"/>
      <c r="I31" s="30"/>
    </row>
    <row r="32" spans="1:9" x14ac:dyDescent="0.35">
      <c r="A32" s="41" t="str">
        <f>'Результаты аудита'!G32</f>
        <v>P-REQ-TM</v>
      </c>
      <c r="B32" s="30" t="s">
        <v>1054</v>
      </c>
      <c r="C32" s="30"/>
      <c r="D32" s="30" t="s">
        <v>1000</v>
      </c>
      <c r="E32" s="30" t="s">
        <v>972</v>
      </c>
      <c r="F32" s="30" t="s">
        <v>942</v>
      </c>
      <c r="G32" s="30" t="s">
        <v>925</v>
      </c>
      <c r="H32" s="30"/>
      <c r="I32" s="30"/>
    </row>
    <row r="33" spans="1:13" x14ac:dyDescent="0.35">
      <c r="A33" s="41" t="str">
        <f>'Результаты аудита'!G33</f>
        <v>P-REQ-RD</v>
      </c>
      <c r="B33" s="30" t="s">
        <v>1055</v>
      </c>
      <c r="C33" s="30" t="s">
        <v>1022</v>
      </c>
      <c r="D33" s="30" t="s">
        <v>1001</v>
      </c>
      <c r="E33" s="30"/>
      <c r="F33" s="30" t="s">
        <v>943</v>
      </c>
      <c r="G33" s="30"/>
      <c r="H33" s="30" t="s">
        <v>3153</v>
      </c>
      <c r="I33" s="30"/>
    </row>
    <row r="34" spans="1:13" x14ac:dyDescent="0.35">
      <c r="A34" s="41" t="str">
        <f>'Результаты аудита'!G34</f>
        <v>P-REQ-CR</v>
      </c>
      <c r="B34" s="30" t="s">
        <v>1056</v>
      </c>
      <c r="C34" s="30" t="s">
        <v>1023</v>
      </c>
      <c r="D34" s="30" t="s">
        <v>1002</v>
      </c>
      <c r="E34" s="30"/>
      <c r="F34" s="30"/>
      <c r="G34" s="30" t="s">
        <v>926</v>
      </c>
      <c r="H34" s="30" t="s">
        <v>914</v>
      </c>
      <c r="I34" s="30"/>
    </row>
    <row r="35" spans="1:13" x14ac:dyDescent="0.35">
      <c r="A35" s="41" t="str">
        <f>'Результаты аудита'!G35</f>
        <v>P-REQ-STDR-App</v>
      </c>
      <c r="B35" s="30" t="s">
        <v>1057</v>
      </c>
      <c r="C35" s="42"/>
      <c r="D35" s="5"/>
      <c r="E35" s="30" t="s">
        <v>1082</v>
      </c>
      <c r="F35" s="30" t="s">
        <v>1083</v>
      </c>
      <c r="G35" s="30" t="s">
        <v>1084</v>
      </c>
      <c r="H35" s="30" t="s">
        <v>1085</v>
      </c>
      <c r="I35" s="5"/>
    </row>
    <row r="36" spans="1:13" x14ac:dyDescent="0.35">
      <c r="A36" s="41" t="str">
        <f>'Результаты аудита'!G36</f>
        <v>P-REQ-STDR-Infr</v>
      </c>
      <c r="B36" s="30" t="s">
        <v>1058</v>
      </c>
      <c r="C36" s="30" t="s">
        <v>1024</v>
      </c>
      <c r="D36" s="30" t="s">
        <v>1003</v>
      </c>
      <c r="E36" s="30" t="s">
        <v>973</v>
      </c>
      <c r="F36" s="30"/>
      <c r="G36" s="30" t="s">
        <v>927</v>
      </c>
      <c r="H36" s="30"/>
      <c r="I36" s="30"/>
    </row>
    <row r="37" spans="1:13" x14ac:dyDescent="0.35">
      <c r="A37" s="41" t="str">
        <f>'Результаты аудита'!G37</f>
        <v>P-DEFECT-MNG</v>
      </c>
      <c r="B37" s="30" t="s">
        <v>1059</v>
      </c>
      <c r="C37" s="30" t="s">
        <v>1004</v>
      </c>
      <c r="D37" s="30" t="s">
        <v>974</v>
      </c>
      <c r="E37" s="30" t="s">
        <v>944</v>
      </c>
      <c r="F37" s="5"/>
      <c r="G37" s="30"/>
      <c r="H37" s="30"/>
      <c r="I37" s="30" t="s">
        <v>905</v>
      </c>
      <c r="M37" s="44"/>
    </row>
    <row r="38" spans="1:13" x14ac:dyDescent="0.35">
      <c r="A38" s="41" t="str">
        <f>'Результаты аудита'!G38</f>
        <v>P-DEFECT-CNS</v>
      </c>
      <c r="B38" s="30" t="s">
        <v>1060</v>
      </c>
      <c r="C38" s="30"/>
      <c r="D38" s="30"/>
      <c r="E38" s="30" t="s">
        <v>975</v>
      </c>
      <c r="F38" s="30" t="s">
        <v>945</v>
      </c>
      <c r="G38" s="30" t="s">
        <v>928</v>
      </c>
      <c r="H38" s="30" t="s">
        <v>915</v>
      </c>
      <c r="I38" s="30"/>
      <c r="M38" s="44"/>
    </row>
    <row r="39" spans="1:13" x14ac:dyDescent="0.35">
      <c r="A39" s="41" t="str">
        <f>'Результаты аудита'!G39</f>
        <v>P-MET-SET</v>
      </c>
      <c r="B39" s="30" t="s">
        <v>1061</v>
      </c>
      <c r="C39" s="30"/>
      <c r="D39" s="30"/>
      <c r="E39" s="30" t="s">
        <v>976</v>
      </c>
      <c r="F39" s="30" t="s">
        <v>946</v>
      </c>
      <c r="G39" s="30"/>
      <c r="H39" s="30"/>
      <c r="I39" s="30"/>
      <c r="M39" s="44"/>
    </row>
    <row r="40" spans="1:13" x14ac:dyDescent="0.35">
      <c r="A40" s="41" t="str">
        <f>'Результаты аудита'!G40</f>
        <v>P-MET-EX</v>
      </c>
      <c r="B40" s="30" t="s">
        <v>1062</v>
      </c>
      <c r="C40" s="30"/>
      <c r="D40" s="30"/>
      <c r="E40" s="30" t="s">
        <v>977</v>
      </c>
      <c r="F40" s="30" t="s">
        <v>947</v>
      </c>
      <c r="G40" s="30"/>
      <c r="H40" s="30" t="s">
        <v>916</v>
      </c>
      <c r="I40" s="30"/>
      <c r="M40" s="44"/>
    </row>
    <row r="41" spans="1:13" x14ac:dyDescent="0.35">
      <c r="A41" s="41" t="str">
        <f>'Результаты аудита'!G41</f>
        <v>P-ROLE-SC</v>
      </c>
      <c r="B41" s="30" t="s">
        <v>1063</v>
      </c>
      <c r="C41" s="30" t="s">
        <v>1025</v>
      </c>
      <c r="D41" s="30"/>
      <c r="E41" s="30" t="s">
        <v>978</v>
      </c>
      <c r="F41" s="30" t="s">
        <v>948</v>
      </c>
      <c r="G41" s="30"/>
      <c r="H41" s="30"/>
      <c r="I41" s="30" t="s">
        <v>906</v>
      </c>
      <c r="M41" s="44"/>
    </row>
    <row r="42" spans="1:13" x14ac:dyDescent="0.35">
      <c r="A42" s="41" t="str">
        <f>'Результаты аудита'!G42</f>
        <v>P-ROLE-RESP</v>
      </c>
      <c r="B42" s="30" t="s">
        <v>1064</v>
      </c>
      <c r="C42" s="30" t="s">
        <v>1026</v>
      </c>
      <c r="D42" s="30"/>
      <c r="E42" s="30" t="s">
        <v>979</v>
      </c>
      <c r="F42" s="30" t="s">
        <v>949</v>
      </c>
      <c r="G42" s="30"/>
      <c r="H42" s="30"/>
      <c r="I42" s="30"/>
      <c r="M42" s="44"/>
    </row>
    <row r="44" spans="1:13" ht="23.5" x14ac:dyDescent="0.55000000000000004">
      <c r="A44" s="334" t="s">
        <v>3167</v>
      </c>
      <c r="B44" s="335"/>
      <c r="C44" s="335"/>
      <c r="D44" s="335"/>
      <c r="E44" s="335"/>
      <c r="F44" s="335"/>
      <c r="G44" s="335"/>
      <c r="H44" s="335"/>
      <c r="I44" s="335"/>
    </row>
    <row r="45" spans="1:13" x14ac:dyDescent="0.35">
      <c r="A45" s="146"/>
      <c r="B45" s="33" t="s">
        <v>1027</v>
      </c>
      <c r="C45" s="32" t="s">
        <v>1005</v>
      </c>
      <c r="D45" s="34" t="s">
        <v>980</v>
      </c>
      <c r="E45" s="144" t="s">
        <v>950</v>
      </c>
      <c r="F45" s="36" t="s">
        <v>929</v>
      </c>
      <c r="G45" s="37" t="s">
        <v>917</v>
      </c>
      <c r="H45" s="38" t="s">
        <v>1382</v>
      </c>
      <c r="I45" s="39" t="s">
        <v>900</v>
      </c>
    </row>
    <row r="46" spans="1:13" x14ac:dyDescent="0.35">
      <c r="A46" s="40" t="str">
        <f>'Результаты аудита'!G3</f>
        <v>T-ADI-DEP</v>
      </c>
      <c r="B46" s="43">
        <f>Практики!G3</f>
        <v>1</v>
      </c>
      <c r="C46" s="146"/>
      <c r="D46" s="43">
        <f>Практики!G4</f>
        <v>0</v>
      </c>
      <c r="E46" s="43">
        <f>Практики!G9</f>
        <v>0</v>
      </c>
      <c r="F46" s="43">
        <f>Практики!G11</f>
        <v>0</v>
      </c>
      <c r="G46" s="146"/>
      <c r="H46" s="43">
        <f>Практики!G14</f>
        <v>0</v>
      </c>
      <c r="I46" s="146"/>
    </row>
    <row r="47" spans="1:13" x14ac:dyDescent="0.35">
      <c r="A47" s="40" t="str">
        <f>'Результаты аудита'!G4</f>
        <v>T-ADI-ART</v>
      </c>
      <c r="B47" s="43">
        <f>Практики!G16</f>
        <v>1</v>
      </c>
      <c r="C47" s="43">
        <f>Практики!G17</f>
        <v>0</v>
      </c>
      <c r="D47" s="146"/>
      <c r="E47" s="43">
        <f>Практики!G22</f>
        <v>0</v>
      </c>
      <c r="F47" s="43">
        <f>Практики!G24</f>
        <v>0</v>
      </c>
      <c r="G47" s="43">
        <f>Практики!G26</f>
        <v>0</v>
      </c>
      <c r="H47" s="146"/>
      <c r="I47" s="146"/>
    </row>
    <row r="48" spans="1:13" x14ac:dyDescent="0.35">
      <c r="A48" s="40" t="str">
        <f>'Результаты аудита'!G5</f>
        <v>T-DEV-COMP</v>
      </c>
      <c r="B48" s="43">
        <f>Практики!G32</f>
        <v>1</v>
      </c>
      <c r="C48" s="43">
        <f>Практики!G33</f>
        <v>0</v>
      </c>
      <c r="D48" s="146"/>
      <c r="E48" s="43">
        <f>Практики!G35</f>
        <v>0</v>
      </c>
      <c r="F48" s="146"/>
      <c r="G48" s="146"/>
      <c r="H48" s="146"/>
      <c r="I48" s="146"/>
    </row>
    <row r="49" spans="1:9" x14ac:dyDescent="0.35">
      <c r="A49" s="40" t="str">
        <f>'Результаты аудита'!G6</f>
        <v>T-DEV-SM</v>
      </c>
      <c r="B49" s="43">
        <f>Практики!G36</f>
        <v>1</v>
      </c>
      <c r="C49" s="43">
        <f>Практики!G37</f>
        <v>0</v>
      </c>
      <c r="D49" s="43">
        <f>Практики!G39</f>
        <v>0</v>
      </c>
      <c r="E49" s="43">
        <f>Практики!G41</f>
        <v>0</v>
      </c>
      <c r="F49" s="146"/>
      <c r="G49" s="146"/>
      <c r="H49" s="43">
        <f>Практики!G43</f>
        <v>0</v>
      </c>
      <c r="I49" s="146"/>
    </row>
    <row r="50" spans="1:9" x14ac:dyDescent="0.35">
      <c r="A50" s="40" t="str">
        <f>'Результаты аудита'!G7</f>
        <v>T-DEV-BLD</v>
      </c>
      <c r="B50" s="43">
        <f>Практики!G44</f>
        <v>1</v>
      </c>
      <c r="C50" s="146"/>
      <c r="D50" s="43">
        <f>Практики!G45</f>
        <v>0</v>
      </c>
      <c r="E50" s="43">
        <f>Практики!G49</f>
        <v>0</v>
      </c>
      <c r="F50" s="146"/>
      <c r="G50" s="43">
        <f>Практики!G50</f>
        <v>0</v>
      </c>
      <c r="H50" s="43">
        <f>Практики!G53</f>
        <v>0</v>
      </c>
      <c r="I50" s="146"/>
    </row>
    <row r="51" spans="1:9" x14ac:dyDescent="0.35">
      <c r="A51" s="40" t="str">
        <f>'Результаты аудита'!G8</f>
        <v>T-DEV-SCM</v>
      </c>
      <c r="B51" s="43">
        <f>Практики!G54</f>
        <v>1</v>
      </c>
      <c r="C51" s="146"/>
      <c r="D51" s="43">
        <f>Практики!G55</f>
        <v>0</v>
      </c>
      <c r="E51" s="43">
        <f>Практики!G62</f>
        <v>0</v>
      </c>
      <c r="F51" s="43">
        <f>Практики!G68</f>
        <v>0</v>
      </c>
      <c r="G51" s="146"/>
      <c r="H51" s="43">
        <f>Практики!G72</f>
        <v>0</v>
      </c>
      <c r="I51" s="146"/>
    </row>
    <row r="52" spans="1:9" x14ac:dyDescent="0.35">
      <c r="A52" s="40" t="str">
        <f>'Результаты аудита'!G9</f>
        <v>T-DEV-SRC</v>
      </c>
      <c r="B52" s="43">
        <f>Практики!G75</f>
        <v>1</v>
      </c>
      <c r="C52" s="43">
        <f>Практики!G76</f>
        <v>0</v>
      </c>
      <c r="D52" s="146"/>
      <c r="E52" s="43">
        <f>Практики!G81</f>
        <v>0</v>
      </c>
      <c r="F52" s="43">
        <f>Практики!G87</f>
        <v>0</v>
      </c>
      <c r="G52" s="146"/>
      <c r="H52" s="43">
        <f>Практики!G93</f>
        <v>0</v>
      </c>
      <c r="I52" s="146"/>
    </row>
    <row r="53" spans="1:9" x14ac:dyDescent="0.35">
      <c r="A53" s="40" t="str">
        <f>'Результаты аудита'!G10</f>
        <v>T-DEV-CICD</v>
      </c>
      <c r="B53" s="43">
        <f>Практики!G94</f>
        <v>1</v>
      </c>
      <c r="C53" s="43">
        <f>Практики!G95</f>
        <v>0</v>
      </c>
      <c r="D53" s="146"/>
      <c r="E53" s="43">
        <f>Практики!G100</f>
        <v>0</v>
      </c>
      <c r="F53" s="43">
        <f>Практики!G102</f>
        <v>0</v>
      </c>
      <c r="G53" s="43">
        <f>Практики!G103</f>
        <v>0</v>
      </c>
      <c r="H53" s="146"/>
      <c r="I53" s="146"/>
    </row>
    <row r="54" spans="1:9" x14ac:dyDescent="0.35">
      <c r="A54" s="40" t="str">
        <f>'Результаты аудита'!G11</f>
        <v>T-CODE-SPC</v>
      </c>
      <c r="B54" s="43">
        <f>Практики!G106</f>
        <v>1</v>
      </c>
      <c r="C54" s="146"/>
      <c r="D54" s="43">
        <f>Практики!G107</f>
        <v>0</v>
      </c>
      <c r="E54" s="146"/>
      <c r="F54" s="43">
        <f>Практики!G109</f>
        <v>0</v>
      </c>
      <c r="G54" s="43">
        <f>Практики!G113</f>
        <v>0</v>
      </c>
      <c r="H54" s="146"/>
      <c r="I54" s="43">
        <f>Практики!G118</f>
        <v>0</v>
      </c>
    </row>
    <row r="55" spans="1:9" x14ac:dyDescent="0.35">
      <c r="A55" s="40" t="str">
        <f>'Результаты аудита'!G12</f>
        <v>T-CODE-SST</v>
      </c>
      <c r="B55" s="43">
        <f>Практики!G119</f>
        <v>1</v>
      </c>
      <c r="C55" s="146"/>
      <c r="D55" s="43">
        <f>Практики!G120</f>
        <v>0</v>
      </c>
      <c r="E55" s="43">
        <f>Практики!G122</f>
        <v>0</v>
      </c>
      <c r="F55" s="43">
        <f>Практики!G126</f>
        <v>0</v>
      </c>
      <c r="G55" s="146"/>
      <c r="H55" s="146"/>
      <c r="I55" s="43">
        <f>Практики!G129</f>
        <v>0</v>
      </c>
    </row>
    <row r="56" spans="1:9" x14ac:dyDescent="0.35">
      <c r="A56" s="40" t="str">
        <f>'Результаты аудита'!G13</f>
        <v>T-CODE-SC</v>
      </c>
      <c r="B56" s="43">
        <f>Практики!G130</f>
        <v>1</v>
      </c>
      <c r="C56" s="43">
        <f>Практики!G131</f>
        <v>0</v>
      </c>
      <c r="D56" s="43">
        <f>Практики!G134</f>
        <v>0</v>
      </c>
      <c r="E56" s="146"/>
      <c r="F56" s="43">
        <f>Практики!G139</f>
        <v>0</v>
      </c>
      <c r="G56" s="146"/>
      <c r="H56" s="43">
        <f>Практики!G143</f>
        <v>0</v>
      </c>
      <c r="I56" s="146"/>
    </row>
    <row r="57" spans="1:9" x14ac:dyDescent="0.35">
      <c r="A57" s="40" t="str">
        <f>'Результаты аудита'!G14</f>
        <v>T-CODE-IMG</v>
      </c>
      <c r="B57" s="43">
        <f>Практики!G144</f>
        <v>1</v>
      </c>
      <c r="C57" s="43">
        <f>Практики!G145</f>
        <v>0</v>
      </c>
      <c r="D57" s="43">
        <f>Практики!G148</f>
        <v>0</v>
      </c>
      <c r="E57" s="43">
        <f>Практики!G151</f>
        <v>0</v>
      </c>
      <c r="F57" s="43" cm="1">
        <f t="array" ref="F57:F58">Практики!G152:G153</f>
        <v>0</v>
      </c>
      <c r="G57" s="146"/>
      <c r="H57" s="146"/>
      <c r="I57" s="146"/>
    </row>
    <row r="58" spans="1:9" x14ac:dyDescent="0.35">
      <c r="A58" s="40" t="str">
        <f>'Результаты аудита'!G15</f>
        <v>T-CODE-SECDN</v>
      </c>
      <c r="B58" s="43">
        <f>Практики!G154</f>
        <v>1</v>
      </c>
      <c r="C58" s="43">
        <f>Практики!G155</f>
        <v>0</v>
      </c>
      <c r="D58" s="43">
        <f>Практики!G159</f>
        <v>0</v>
      </c>
      <c r="E58" s="43">
        <f>Практики!G162</f>
        <v>0</v>
      </c>
      <c r="F58" s="146">
        <v>0</v>
      </c>
      <c r="G58" s="43">
        <f>Практики!G165</f>
        <v>0</v>
      </c>
      <c r="H58" s="146"/>
      <c r="I58" s="146"/>
    </row>
    <row r="59" spans="1:9" x14ac:dyDescent="0.35">
      <c r="A59" s="40" t="str">
        <f>'Результаты аудита'!G16</f>
        <v>T-CODE-DOCKERFS</v>
      </c>
      <c r="B59" s="43">
        <f>Практики!G166</f>
        <v>1</v>
      </c>
      <c r="C59" s="43">
        <f>Практики!G167</f>
        <v>0</v>
      </c>
      <c r="D59" s="43">
        <f>Практики!G169</f>
        <v>0</v>
      </c>
      <c r="E59" s="146"/>
      <c r="F59" s="146"/>
      <c r="G59" s="146"/>
      <c r="H59" s="146"/>
      <c r="I59" s="146"/>
    </row>
    <row r="60" spans="1:9" x14ac:dyDescent="0.35">
      <c r="A60" s="40" t="str">
        <f>'Результаты аудита'!G17</f>
        <v>T-PREPROD-DAST</v>
      </c>
      <c r="B60" s="43">
        <f>Практики!G172</f>
        <v>1</v>
      </c>
      <c r="C60" s="146"/>
      <c r="D60" s="146"/>
      <c r="E60" s="43">
        <f>Практики!G173</f>
        <v>0</v>
      </c>
      <c r="F60" s="43">
        <f>Практики!G175</f>
        <v>0</v>
      </c>
      <c r="G60" s="43">
        <f>Практики!G179</f>
        <v>0</v>
      </c>
      <c r="H60" s="43">
        <f>Практики!G183</f>
        <v>0</v>
      </c>
      <c r="I60" s="5"/>
    </row>
    <row r="61" spans="1:9" x14ac:dyDescent="0.35">
      <c r="A61" s="40" t="str">
        <f>'Результаты аудита'!G18</f>
        <v>T-PREPROD-PENTEST</v>
      </c>
      <c r="B61" s="43">
        <f>Практики!G186</f>
        <v>1</v>
      </c>
      <c r="C61" s="43">
        <f>Практики!G187</f>
        <v>0</v>
      </c>
      <c r="D61" s="43">
        <f>Практики!G190</f>
        <v>0</v>
      </c>
      <c r="E61" s="146"/>
      <c r="F61" s="146"/>
      <c r="H61" s="43">
        <f>Практики!G191</f>
        <v>0</v>
      </c>
      <c r="I61" s="146"/>
    </row>
    <row r="62" spans="1:9" x14ac:dyDescent="0.35">
      <c r="A62" s="40" t="str">
        <f>'Результаты аудита'!G19</f>
        <v>T-PREPROD-SECTEST</v>
      </c>
      <c r="B62" s="43">
        <f>Практики!G192</f>
        <v>1</v>
      </c>
      <c r="C62" s="146"/>
      <c r="D62" s="43">
        <f>Практики!G198</f>
        <v>0</v>
      </c>
      <c r="F62" s="43">
        <f>Практики!G200</f>
        <v>0</v>
      </c>
      <c r="G62" s="43">
        <f>Практики!G203</f>
        <v>0</v>
      </c>
      <c r="H62" s="146"/>
      <c r="I62" s="43">
        <f>Практики!G207</f>
        <v>0</v>
      </c>
    </row>
    <row r="63" spans="1:9" x14ac:dyDescent="0.35">
      <c r="A63" s="40" t="str">
        <f>'Результаты аудита'!G20</f>
        <v>T-PREPROD-MANSEC</v>
      </c>
      <c r="B63" s="43">
        <f>Практики!G209</f>
        <v>1</v>
      </c>
      <c r="C63" s="43">
        <f>Практики!G193</f>
        <v>0</v>
      </c>
      <c r="D63" s="43">
        <f>Практики!G194</f>
        <v>0</v>
      </c>
      <c r="E63" s="146"/>
      <c r="F63" s="146"/>
      <c r="G63" s="146"/>
      <c r="H63" s="43">
        <f>Практики!G196</f>
        <v>0</v>
      </c>
      <c r="I63" s="146"/>
    </row>
    <row r="64" spans="1:9" x14ac:dyDescent="0.35">
      <c r="A64" s="40" t="str">
        <f>'Результаты аудита'!G21</f>
        <v>T-PREPROD-VULN</v>
      </c>
      <c r="B64" s="43">
        <f>Практики!G197</f>
        <v>1</v>
      </c>
      <c r="C64" s="146"/>
      <c r="D64" s="43">
        <f>Практики!G210</f>
        <v>0</v>
      </c>
      <c r="E64" s="43">
        <f>Практики!G211</f>
        <v>0</v>
      </c>
      <c r="F64" s="146"/>
      <c r="G64" s="146"/>
      <c r="H64" s="146"/>
      <c r="I64" s="146"/>
    </row>
    <row r="65" spans="1:13" x14ac:dyDescent="0.35">
      <c r="A65" s="40" t="str">
        <f>'Результаты аудита'!G22</f>
        <v>T-PROD-SM</v>
      </c>
      <c r="B65" s="43">
        <f>Практики!G214</f>
        <v>1</v>
      </c>
      <c r="C65" s="43">
        <f>Практики!G215</f>
        <v>0</v>
      </c>
      <c r="D65" s="43">
        <f>Практики!G217</f>
        <v>0</v>
      </c>
      <c r="E65" s="43">
        <f>Практики!G219</f>
        <v>0</v>
      </c>
      <c r="F65" s="146"/>
      <c r="G65" s="43">
        <f>Практики!G222</f>
        <v>0</v>
      </c>
      <c r="H65" s="146"/>
      <c r="I65" s="146"/>
    </row>
    <row r="66" spans="1:13" x14ac:dyDescent="0.35">
      <c r="A66" s="40" t="str">
        <f>'Результаты аудита'!G23</f>
        <v>T-PROD-DAST</v>
      </c>
      <c r="B66" s="43">
        <f>Практики!G233</f>
        <v>1</v>
      </c>
      <c r="C66" s="146"/>
      <c r="D66" s="146"/>
      <c r="E66" s="5"/>
      <c r="F66" s="43">
        <f>Практики!G234</f>
        <v>0</v>
      </c>
      <c r="G66" s="43">
        <f>Практики!G237</f>
        <v>0</v>
      </c>
      <c r="H66" s="43">
        <f>Практики!G241</f>
        <v>0</v>
      </c>
      <c r="I66" s="43">
        <f>Практики!G245</f>
        <v>0</v>
      </c>
    </row>
    <row r="67" spans="1:13" x14ac:dyDescent="0.35">
      <c r="A67" s="40" t="str">
        <f>'Результаты аудита'!G24</f>
        <v>T-PROD-PENTEST</v>
      </c>
      <c r="B67" s="43">
        <f>Практики!G225</f>
        <v>1</v>
      </c>
      <c r="C67" s="146"/>
      <c r="D67" s="43">
        <f>Практики!G226</f>
        <v>0</v>
      </c>
      <c r="E67" s="43">
        <f>Практики!G229</f>
        <v>0</v>
      </c>
      <c r="F67" s="43">
        <f>Практики!G230</f>
        <v>0</v>
      </c>
      <c r="G67" s="146"/>
      <c r="I67" s="43">
        <f>Практики!G231</f>
        <v>0</v>
      </c>
    </row>
    <row r="68" spans="1:13" x14ac:dyDescent="0.35">
      <c r="A68" s="40" t="str">
        <f>'Результаты аудита'!G25</f>
        <v>T-PROD-ACCESS</v>
      </c>
      <c r="B68" s="43">
        <f>Практики!G248</f>
        <v>1</v>
      </c>
      <c r="C68" s="43">
        <f>Практики!G249</f>
        <v>0</v>
      </c>
      <c r="D68" s="146"/>
      <c r="E68" s="43">
        <f>Практики!G254</f>
        <v>0</v>
      </c>
      <c r="F68" s="43">
        <f>Практики!G256</f>
        <v>0</v>
      </c>
      <c r="G68" s="146"/>
      <c r="H68" s="146"/>
      <c r="I68" s="43">
        <f>Практики!G257</f>
        <v>0</v>
      </c>
    </row>
    <row r="69" spans="1:13" x14ac:dyDescent="0.35">
      <c r="A69" s="40" t="str">
        <f>'Результаты аудита'!G26</f>
        <v>T-PROD-NETWORK</v>
      </c>
      <c r="B69" s="43">
        <f>Практики!G258</f>
        <v>1</v>
      </c>
      <c r="C69" s="43">
        <f>Практики!G259</f>
        <v>0</v>
      </c>
      <c r="D69" s="43">
        <f>Практики!G261</f>
        <v>0</v>
      </c>
      <c r="E69" s="43">
        <f>Практики!G263</f>
        <v>0</v>
      </c>
      <c r="F69" s="146"/>
      <c r="G69" s="146"/>
      <c r="H69" s="146"/>
      <c r="I69" s="146"/>
    </row>
    <row r="70" spans="1:13" x14ac:dyDescent="0.35">
      <c r="A70" s="40" t="str">
        <f>'Результаты аудита'!G27</f>
        <v>T-PROD-RUN</v>
      </c>
      <c r="B70" s="43">
        <f>Практики!G264</f>
        <v>1</v>
      </c>
      <c r="C70" s="146"/>
      <c r="D70" s="43">
        <f>Практики!G265</f>
        <v>0</v>
      </c>
      <c r="E70" s="43">
        <f>Практики!G266</f>
        <v>0</v>
      </c>
      <c r="F70" s="5"/>
      <c r="G70" s="43">
        <f>Практики!G267</f>
        <v>0</v>
      </c>
      <c r="H70" s="146"/>
      <c r="I70" s="146"/>
    </row>
    <row r="71" spans="1:13" x14ac:dyDescent="0.35">
      <c r="A71" s="40" t="str">
        <f>'Результаты аудита'!G28</f>
        <v>T-PROD-VULN</v>
      </c>
      <c r="B71" s="43">
        <f>Практики!G268</f>
        <v>1</v>
      </c>
      <c r="C71" s="43">
        <f>Практики!G269</f>
        <v>0</v>
      </c>
      <c r="D71" s="43">
        <f>Практики!G271</f>
        <v>0</v>
      </c>
      <c r="E71" s="43">
        <f>Практики!G274</f>
        <v>0</v>
      </c>
      <c r="F71" s="146"/>
      <c r="G71" s="43">
        <f>Практики!G278</f>
        <v>0</v>
      </c>
      <c r="H71" s="146"/>
      <c r="I71" s="5"/>
    </row>
    <row r="72" spans="1:13" x14ac:dyDescent="0.35">
      <c r="A72" s="40" t="str">
        <f>'Результаты аудита'!G29</f>
        <v>T-PROD-EVENTS</v>
      </c>
      <c r="B72" s="43">
        <f>Практики!G280</f>
        <v>1</v>
      </c>
      <c r="C72" s="146"/>
      <c r="D72" s="43">
        <f>Практики!G281</f>
        <v>0</v>
      </c>
      <c r="E72" s="43">
        <f>Практики!G282</f>
        <v>0</v>
      </c>
      <c r="F72" s="146"/>
      <c r="G72" s="146"/>
      <c r="H72" s="146"/>
      <c r="I72" s="146"/>
    </row>
    <row r="73" spans="1:13" x14ac:dyDescent="0.35">
      <c r="A73" s="41" t="str">
        <f>'Результаты аудита'!G30</f>
        <v>P-EDU-AWR</v>
      </c>
      <c r="B73" s="43">
        <f>Практики!G285</f>
        <v>1</v>
      </c>
      <c r="C73" s="43">
        <f>Практики!G286</f>
        <v>0</v>
      </c>
      <c r="D73" s="146"/>
      <c r="E73" s="43">
        <f>Практики!G288</f>
        <v>0</v>
      </c>
      <c r="F73" s="146"/>
      <c r="G73" s="43">
        <f>Практики!G292</f>
        <v>0</v>
      </c>
      <c r="H73" s="43">
        <f>Практики!G294</f>
        <v>0</v>
      </c>
      <c r="I73" s="146"/>
    </row>
    <row r="74" spans="1:13" x14ac:dyDescent="0.35">
      <c r="A74" s="41" t="str">
        <f>'Результаты аудита'!G31</f>
        <v>P-EDU-KB</v>
      </c>
      <c r="B74" s="43">
        <f>Практики!G295</f>
        <v>1</v>
      </c>
      <c r="C74" s="43">
        <f>Практики!G296</f>
        <v>0</v>
      </c>
      <c r="D74" s="146"/>
      <c r="E74" s="43">
        <f>Практики!G297</f>
        <v>0</v>
      </c>
      <c r="F74" s="43">
        <f>Практики!G299</f>
        <v>0</v>
      </c>
      <c r="G74" s="43">
        <f>Практики!G302</f>
        <v>0</v>
      </c>
      <c r="H74" s="146"/>
      <c r="I74" s="146"/>
    </row>
    <row r="75" spans="1:13" x14ac:dyDescent="0.35">
      <c r="A75" s="41" t="str">
        <f>'Результаты аудита'!G32</f>
        <v>P-REQ-TM</v>
      </c>
      <c r="B75" s="43">
        <f>Практики!G306</f>
        <v>1</v>
      </c>
      <c r="C75" s="146"/>
      <c r="D75" s="43">
        <f>Практики!G307</f>
        <v>0</v>
      </c>
      <c r="E75" s="43">
        <f>Практики!G310</f>
        <v>0</v>
      </c>
      <c r="F75" s="43">
        <f>Практики!G313</f>
        <v>0</v>
      </c>
      <c r="G75" s="43">
        <f>Практики!G316</f>
        <v>0</v>
      </c>
      <c r="H75" s="146"/>
      <c r="I75" s="146"/>
    </row>
    <row r="76" spans="1:13" x14ac:dyDescent="0.35">
      <c r="A76" s="41" t="str">
        <f>'Результаты аудита'!G33</f>
        <v>P-REQ-RD</v>
      </c>
      <c r="B76" s="43">
        <f>Практики!G317</f>
        <v>1</v>
      </c>
      <c r="C76" s="43">
        <f>Практики!G318</f>
        <v>0</v>
      </c>
      <c r="D76" s="43">
        <f>Практики!G320</f>
        <v>0</v>
      </c>
      <c r="E76" s="146"/>
      <c r="F76" s="43">
        <f>Практики!G323</f>
        <v>0</v>
      </c>
      <c r="G76" s="146"/>
      <c r="H76" s="43">
        <f>Практики!G326</f>
        <v>0</v>
      </c>
      <c r="I76" s="146"/>
    </row>
    <row r="77" spans="1:13" x14ac:dyDescent="0.35">
      <c r="A77" s="41" t="str">
        <f>'Результаты аудита'!G34</f>
        <v>P-REQ-CR</v>
      </c>
      <c r="B77" s="43">
        <f>Практики!G327</f>
        <v>1</v>
      </c>
      <c r="C77" s="43">
        <f>Практики!G328</f>
        <v>0</v>
      </c>
      <c r="D77" s="43">
        <f>Практики!G329</f>
        <v>0</v>
      </c>
      <c r="E77" s="146"/>
      <c r="F77" s="146"/>
      <c r="G77" s="43">
        <f>Практики!G330</f>
        <v>0</v>
      </c>
      <c r="H77" s="43">
        <f>Практики!G331</f>
        <v>0</v>
      </c>
      <c r="I77" s="146"/>
    </row>
    <row r="78" spans="1:13" x14ac:dyDescent="0.35">
      <c r="A78" s="41" t="str">
        <f>'Результаты аудита'!G35</f>
        <v>P-REQ-STDR-App</v>
      </c>
      <c r="B78" s="43">
        <f>Практики!G332</f>
        <v>1</v>
      </c>
      <c r="C78" s="147"/>
      <c r="D78" s="5"/>
      <c r="E78" s="43">
        <f>Практики!G333</f>
        <v>0</v>
      </c>
      <c r="F78" s="43">
        <f>Практики!G335</f>
        <v>0</v>
      </c>
      <c r="G78" s="43">
        <f>Практики!G336</f>
        <v>0</v>
      </c>
      <c r="H78" s="43">
        <f>Практики!G338</f>
        <v>0</v>
      </c>
      <c r="I78" s="5"/>
    </row>
    <row r="79" spans="1:13" x14ac:dyDescent="0.35">
      <c r="A79" s="41" t="str">
        <f>'Результаты аудита'!G36</f>
        <v>P-REQ-STDR-Infr</v>
      </c>
      <c r="B79" s="43">
        <f>Практики!G339</f>
        <v>1</v>
      </c>
      <c r="C79" s="43">
        <f>Практики!G340</f>
        <v>0</v>
      </c>
      <c r="D79" s="43">
        <f>Практики!G342</f>
        <v>0</v>
      </c>
      <c r="E79" s="43">
        <f>Практики!G344</f>
        <v>0</v>
      </c>
      <c r="F79" s="146"/>
      <c r="G79" s="43">
        <f>Практики!G347</f>
        <v>0</v>
      </c>
      <c r="H79" s="146"/>
      <c r="I79" s="146"/>
    </row>
    <row r="80" spans="1:13" x14ac:dyDescent="0.35">
      <c r="A80" s="41" t="str">
        <f>'Результаты аудита'!G37</f>
        <v>P-DEFECT-MNG</v>
      </c>
      <c r="B80" s="43">
        <f>Практики!G350</f>
        <v>1</v>
      </c>
      <c r="C80" s="43">
        <f>Практики!G351</f>
        <v>0</v>
      </c>
      <c r="D80" s="43">
        <f>Практики!G352</f>
        <v>0</v>
      </c>
      <c r="E80" s="43">
        <f>Практики!G354</f>
        <v>0</v>
      </c>
      <c r="F80" s="5"/>
      <c r="G80" s="146"/>
      <c r="H80" s="146"/>
      <c r="I80" s="43">
        <f>Практики!G357</f>
        <v>0</v>
      </c>
      <c r="M80" s="44"/>
    </row>
    <row r="81" spans="1:13" x14ac:dyDescent="0.35">
      <c r="A81" s="41" t="str">
        <f>'Результаты аудита'!G38</f>
        <v>P-DEFECT-CNS</v>
      </c>
      <c r="B81" s="43">
        <f>Практики!G358</f>
        <v>1</v>
      </c>
      <c r="C81" s="146"/>
      <c r="D81" s="146"/>
      <c r="E81" s="43">
        <f>Практики!G359</f>
        <v>0</v>
      </c>
      <c r="F81" s="43">
        <f>Практики!G361</f>
        <v>0</v>
      </c>
      <c r="G81" s="43">
        <f>Практики!G362</f>
        <v>0</v>
      </c>
      <c r="H81" s="43">
        <f>Практики!G365</f>
        <v>0</v>
      </c>
      <c r="I81" s="146"/>
      <c r="M81" s="44"/>
    </row>
    <row r="82" spans="1:13" x14ac:dyDescent="0.35">
      <c r="A82" s="41" t="str">
        <f>'Результаты аудита'!G39</f>
        <v>P-MET-SET</v>
      </c>
      <c r="B82" s="43">
        <f>Практики!G368</f>
        <v>1</v>
      </c>
      <c r="C82" s="146"/>
      <c r="D82" s="146"/>
      <c r="E82" s="43">
        <f>Практики!G369</f>
        <v>0</v>
      </c>
      <c r="F82" s="43">
        <f>Практики!G371</f>
        <v>0</v>
      </c>
      <c r="G82" s="146"/>
      <c r="H82" s="146"/>
      <c r="I82" s="146"/>
      <c r="M82" s="44"/>
    </row>
    <row r="83" spans="1:13" x14ac:dyDescent="0.35">
      <c r="A83" s="41" t="str">
        <f>'Результаты аудита'!G40</f>
        <v>P-MET-EX</v>
      </c>
      <c r="B83" s="43">
        <f>Практики!G373</f>
        <v>1</v>
      </c>
      <c r="C83" s="146"/>
      <c r="D83" s="146"/>
      <c r="E83" s="43">
        <f>Практики!G374</f>
        <v>0</v>
      </c>
      <c r="F83" s="43">
        <f>Практики!G376</f>
        <v>0</v>
      </c>
      <c r="G83" s="146"/>
      <c r="H83" s="43">
        <f>Практики!G379</f>
        <v>0</v>
      </c>
      <c r="I83" s="146"/>
      <c r="M83" s="44"/>
    </row>
    <row r="84" spans="1:13" x14ac:dyDescent="0.35">
      <c r="A84" s="41" t="str">
        <f>'Результаты аудита'!G41</f>
        <v>P-ROLE-SC</v>
      </c>
      <c r="B84" s="43">
        <f>Практики!G382</f>
        <v>1</v>
      </c>
      <c r="C84" s="43">
        <f>Практики!G383</f>
        <v>0</v>
      </c>
      <c r="D84" s="146"/>
      <c r="E84" s="43">
        <f>Практики!G384</f>
        <v>0</v>
      </c>
      <c r="F84" s="43">
        <f>Практики!G386</f>
        <v>0</v>
      </c>
      <c r="G84" s="146"/>
      <c r="H84" s="146"/>
      <c r="I84" s="43">
        <f>Практики!G390</f>
        <v>0</v>
      </c>
      <c r="M84" s="44"/>
    </row>
    <row r="85" spans="1:13" x14ac:dyDescent="0.35">
      <c r="A85" s="41" t="str">
        <f>'Результаты аудита'!G42</f>
        <v>P-ROLE-RESP</v>
      </c>
      <c r="B85" s="43">
        <f>Практики!G394</f>
        <v>1</v>
      </c>
      <c r="C85" s="43">
        <f>Практики!G395</f>
        <v>0</v>
      </c>
      <c r="D85" s="146"/>
      <c r="E85" s="43">
        <f>Практики!G397</f>
        <v>0</v>
      </c>
      <c r="F85" s="43">
        <f>Практики!G401</f>
        <v>0</v>
      </c>
      <c r="G85" s="146"/>
      <c r="H85" s="146"/>
      <c r="I85" s="146"/>
      <c r="M85" s="44"/>
    </row>
    <row r="86" spans="1:13" x14ac:dyDescent="0.35">
      <c r="A86" s="156" t="s">
        <v>1086</v>
      </c>
      <c r="B86" s="157">
        <f>AVERAGE(B46:B85)</f>
        <v>1</v>
      </c>
      <c r="C86" s="157">
        <f>AVERAGE(C46:C85)</f>
        <v>0</v>
      </c>
      <c r="D86" s="157">
        <f t="shared" ref="D86:I86" si="0">AVERAGE(D46:D85)</f>
        <v>0</v>
      </c>
      <c r="E86" s="157">
        <f t="shared" si="0"/>
        <v>0</v>
      </c>
      <c r="F86" s="157">
        <f t="shared" si="0"/>
        <v>0</v>
      </c>
      <c r="G86" s="157">
        <f t="shared" si="0"/>
        <v>0</v>
      </c>
      <c r="H86" s="157">
        <f t="shared" si="0"/>
        <v>0</v>
      </c>
      <c r="I86" s="157">
        <f t="shared" si="0"/>
        <v>0</v>
      </c>
    </row>
  </sheetData>
  <mergeCells count="2">
    <mergeCell ref="A1:I1"/>
    <mergeCell ref="A44:I44"/>
  </mergeCells>
  <conditionalFormatting sqref="B3:B40">
    <cfRule type="expression" dxfId="302" priority="17461" stopIfTrue="1">
      <formula>AND(#REF!&gt;20%,#REF!&lt;=40%)</formula>
    </cfRule>
    <cfRule type="expression" dxfId="301" priority="17458" stopIfTrue="1">
      <formula>AND(#REF!&gt;80%,#REF!&lt;=100%)</formula>
    </cfRule>
    <cfRule type="expression" dxfId="300" priority="17459" stopIfTrue="1">
      <formula>AND(#REF!&gt;60%,#REF!&lt;=80%)</formula>
    </cfRule>
    <cfRule type="expression" dxfId="299" priority="17460" stopIfTrue="1">
      <formula>AND(#REF!&gt;40%,#REF!&lt;=60%)</formula>
    </cfRule>
    <cfRule type="expression" dxfId="298" priority="17462" stopIfTrue="1">
      <formula>#REF!&lt;=20</formula>
    </cfRule>
  </conditionalFormatting>
  <conditionalFormatting sqref="B41:C42">
    <cfRule type="expression" dxfId="297" priority="17648" stopIfTrue="1">
      <formula>AND(#REF!&gt;80%,#REF!&lt;=100%)</formula>
    </cfRule>
    <cfRule type="expression" dxfId="296" priority="17649" stopIfTrue="1">
      <formula>AND(#REF!&gt;60%,#REF!&lt;=80%)</formula>
    </cfRule>
    <cfRule type="expression" dxfId="295" priority="17650" stopIfTrue="1">
      <formula>AND(#REF!&gt;40%,#REF!&lt;=60%)</formula>
    </cfRule>
    <cfRule type="expression" dxfId="294" priority="17651" stopIfTrue="1">
      <formula>AND(#REF!&gt;20%,#REF!&lt;=40%)</formula>
    </cfRule>
    <cfRule type="expression" dxfId="293" priority="17652" stopIfTrue="1">
      <formula>#REF!&lt;=20</formula>
    </cfRule>
  </conditionalFormatting>
  <conditionalFormatting sqref="C4">
    <cfRule type="expression" dxfId="292" priority="17660" stopIfTrue="1">
      <formula>AND(#REF!&gt;20%,#REF!&lt;=40%)</formula>
    </cfRule>
    <cfRule type="expression" dxfId="291" priority="17658" stopIfTrue="1">
      <formula>AND(#REF!&gt;60%,#REF!&lt;=80%)</formula>
    </cfRule>
    <cfRule type="expression" dxfId="290" priority="17659" stopIfTrue="1">
      <formula>AND(#REF!&gt;40%,#REF!&lt;=60%)</formula>
    </cfRule>
    <cfRule type="expression" dxfId="289" priority="17661" stopIfTrue="1">
      <formula>#REF!&lt;=20</formula>
    </cfRule>
    <cfRule type="expression" dxfId="288" priority="17662" stopIfTrue="1">
      <formula>AND(#REF!&gt;80%,#REF!&lt;=100%)</formula>
    </cfRule>
  </conditionalFormatting>
  <conditionalFormatting sqref="C5">
    <cfRule type="expression" dxfId="287" priority="17663" stopIfTrue="1">
      <formula>AND(#REF!&gt;80%,#REF!&lt;=100%)</formula>
    </cfRule>
    <cfRule type="expression" dxfId="286" priority="17664" stopIfTrue="1">
      <formula>AND(#REF!&gt;60%,#REF!&lt;=80%)</formula>
    </cfRule>
    <cfRule type="expression" dxfId="285" priority="17665" stopIfTrue="1">
      <formula>AND(#REF!&gt;40%,#REF!&lt;=60%)</formula>
    </cfRule>
    <cfRule type="expression" dxfId="284" priority="17666" stopIfTrue="1">
      <formula>AND(#REF!&gt;20%,#REF!&lt;=40%)</formula>
    </cfRule>
    <cfRule type="expression" dxfId="283" priority="17667" stopIfTrue="1">
      <formula>#REF!&lt;=20</formula>
    </cfRule>
  </conditionalFormatting>
  <conditionalFormatting sqref="C6">
    <cfRule type="expression" dxfId="282" priority="17668" stopIfTrue="1">
      <formula>AND(#REF!&gt;80%,#REF!&lt;=100%)</formula>
    </cfRule>
    <cfRule type="expression" dxfId="281" priority="17669" stopIfTrue="1">
      <formula>AND(#REF!&gt;60%,#REF!&lt;=80%)</formula>
    </cfRule>
    <cfRule type="expression" dxfId="280" priority="17670" stopIfTrue="1">
      <formula>AND(#REF!&gt;40%,#REF!&lt;=60%)</formula>
    </cfRule>
    <cfRule type="expression" dxfId="279" priority="17671" stopIfTrue="1">
      <formula>AND(#REF!&gt;20%,#REF!&lt;=40%)</formula>
    </cfRule>
    <cfRule type="expression" dxfId="278" priority="17672" stopIfTrue="1">
      <formula>#REF!&lt;=20</formula>
    </cfRule>
  </conditionalFormatting>
  <conditionalFormatting sqref="C9:C10">
    <cfRule type="expression" dxfId="277" priority="17673" stopIfTrue="1">
      <formula>AND(#REF!&gt;80%,#REF!&lt;=100%)</formula>
    </cfRule>
    <cfRule type="expression" dxfId="276" priority="17674" stopIfTrue="1">
      <formula>AND(#REF!&gt;60%,#REF!&lt;=80%)</formula>
    </cfRule>
    <cfRule type="expression" dxfId="275" priority="17675" stopIfTrue="1">
      <formula>AND(#REF!&gt;40%,#REF!&lt;=60%)</formula>
    </cfRule>
    <cfRule type="expression" dxfId="274" priority="17676" stopIfTrue="1">
      <formula>AND(#REF!&gt;20%,#REF!&lt;=40%)</formula>
    </cfRule>
    <cfRule type="expression" dxfId="273" priority="17677" stopIfTrue="1">
      <formula>#REF!&lt;=20</formula>
    </cfRule>
  </conditionalFormatting>
  <conditionalFormatting sqref="C13:C16">
    <cfRule type="expression" dxfId="272" priority="17685" stopIfTrue="1">
      <formula>AND(#REF!&gt;40%,#REF!&lt;=60%)</formula>
    </cfRule>
    <cfRule type="expression" dxfId="271" priority="17683" stopIfTrue="1">
      <formula>AND(#REF!&gt;80%,#REF!&lt;=100%)</formula>
    </cfRule>
    <cfRule type="expression" dxfId="270" priority="17684" stopIfTrue="1">
      <formula>AND(#REF!&gt;60%,#REF!&lt;=80%)</formula>
    </cfRule>
    <cfRule type="expression" dxfId="269" priority="17686" stopIfTrue="1">
      <formula>AND(#REF!&gt;20%,#REF!&lt;=40%)</formula>
    </cfRule>
    <cfRule type="expression" dxfId="268" priority="17687" stopIfTrue="1">
      <formula>#REF!&lt;=20</formula>
    </cfRule>
  </conditionalFormatting>
  <conditionalFormatting sqref="C18">
    <cfRule type="expression" dxfId="267" priority="17703" stopIfTrue="1">
      <formula>AND(#REF!&gt;80%,#REF!&lt;=100%)</formula>
    </cfRule>
    <cfRule type="expression" dxfId="266" priority="17704" stopIfTrue="1">
      <formula>AND(#REF!&gt;60%,#REF!&lt;=80%)</formula>
    </cfRule>
    <cfRule type="expression" dxfId="265" priority="17705" stopIfTrue="1">
      <formula>AND(#REF!&gt;40%,#REF!&lt;=60%)</formula>
    </cfRule>
    <cfRule type="expression" dxfId="264" priority="17706" stopIfTrue="1">
      <formula>AND(#REF!&gt;20%,#REF!&lt;=40%)</formula>
    </cfRule>
    <cfRule type="expression" dxfId="263" priority="17707" stopIfTrue="1">
      <formula>#REF!&lt;=20</formula>
    </cfRule>
  </conditionalFormatting>
  <conditionalFormatting sqref="C20">
    <cfRule type="expression" dxfId="262" priority="17710" stopIfTrue="1">
      <formula>AND(#REF!&gt;40%,#REF!&lt;=60%)</formula>
    </cfRule>
    <cfRule type="expression" dxfId="261" priority="17712" stopIfTrue="1">
      <formula>#REF!&lt;=20</formula>
    </cfRule>
    <cfRule type="expression" dxfId="260" priority="17711" stopIfTrue="1">
      <formula>AND(#REF!&gt;20%,#REF!&lt;=40%)</formula>
    </cfRule>
    <cfRule type="expression" dxfId="259" priority="17708" stopIfTrue="1">
      <formula>AND(#REF!&gt;80%,#REF!&lt;=100%)</formula>
    </cfRule>
    <cfRule type="expression" dxfId="258" priority="17709" stopIfTrue="1">
      <formula>AND(#REF!&gt;60%,#REF!&lt;=80%)</formula>
    </cfRule>
  </conditionalFormatting>
  <conditionalFormatting sqref="C22">
    <cfRule type="expression" dxfId="257" priority="17714" stopIfTrue="1">
      <formula>AND(#REF!&gt;60%,#REF!&lt;=80%)</formula>
    </cfRule>
    <cfRule type="expression" dxfId="256" priority="17713" stopIfTrue="1">
      <formula>AND(#REF!&gt;80%,#REF!&lt;=100%)</formula>
    </cfRule>
    <cfRule type="expression" dxfId="255" priority="17715" stopIfTrue="1">
      <formula>AND(#REF!&gt;40%,#REF!&lt;=60%)</formula>
    </cfRule>
    <cfRule type="expression" dxfId="254" priority="17716" stopIfTrue="1">
      <formula>AND(#REF!&gt;20%,#REF!&lt;=40%)</formula>
    </cfRule>
    <cfRule type="expression" dxfId="253" priority="17717" stopIfTrue="1">
      <formula>#REF!&lt;=20</formula>
    </cfRule>
  </conditionalFormatting>
  <conditionalFormatting sqref="C25:C26">
    <cfRule type="expression" dxfId="252" priority="17718" stopIfTrue="1">
      <formula>AND(#REF!&gt;80%,#REF!&lt;=100%)</formula>
    </cfRule>
    <cfRule type="expression" dxfId="251" priority="17719" stopIfTrue="1">
      <formula>AND(#REF!&gt;60%,#REF!&lt;=80%)</formula>
    </cfRule>
    <cfRule type="expression" dxfId="250" priority="17720" stopIfTrue="1">
      <formula>AND(#REF!&gt;40%,#REF!&lt;=60%)</formula>
    </cfRule>
    <cfRule type="expression" dxfId="249" priority="17721" stopIfTrue="1">
      <formula>AND(#REF!&gt;20%,#REF!&lt;=40%)</formula>
    </cfRule>
    <cfRule type="expression" dxfId="248" priority="17722" stopIfTrue="1">
      <formula>#REF!&lt;=20</formula>
    </cfRule>
  </conditionalFormatting>
  <conditionalFormatting sqref="C28">
    <cfRule type="expression" dxfId="247" priority="17732" stopIfTrue="1">
      <formula>#REF!&lt;=20</formula>
    </cfRule>
    <cfRule type="expression" dxfId="246" priority="17728" stopIfTrue="1">
      <formula>AND(#REF!&gt;80%,#REF!&lt;=100%)</formula>
    </cfRule>
    <cfRule type="expression" dxfId="245" priority="17729" stopIfTrue="1">
      <formula>AND(#REF!&gt;60%,#REF!&lt;=80%)</formula>
    </cfRule>
    <cfRule type="expression" dxfId="244" priority="17730" stopIfTrue="1">
      <formula>AND(#REF!&gt;40%,#REF!&lt;=60%)</formula>
    </cfRule>
    <cfRule type="expression" dxfId="243" priority="17731" stopIfTrue="1">
      <formula>AND(#REF!&gt;20%,#REF!&lt;=40%)</formula>
    </cfRule>
  </conditionalFormatting>
  <conditionalFormatting sqref="C30:C31">
    <cfRule type="expression" dxfId="242" priority="17737" stopIfTrue="1">
      <formula>#REF!&lt;=20</formula>
    </cfRule>
    <cfRule type="expression" dxfId="241" priority="17736" stopIfTrue="1">
      <formula>AND(#REF!&gt;20%,#REF!&lt;=40%)</formula>
    </cfRule>
    <cfRule type="expression" dxfId="240" priority="17735" stopIfTrue="1">
      <formula>AND(#REF!&gt;40%,#REF!&lt;=60%)</formula>
    </cfRule>
    <cfRule type="expression" dxfId="239" priority="17734" stopIfTrue="1">
      <formula>AND(#REF!&gt;60%,#REF!&lt;=80%)</formula>
    </cfRule>
    <cfRule type="expression" dxfId="238" priority="17733" stopIfTrue="1">
      <formula>AND(#REF!&gt;80%,#REF!&lt;=100%)</formula>
    </cfRule>
  </conditionalFormatting>
  <conditionalFormatting sqref="C33:C34">
    <cfRule type="expression" dxfId="237" priority="17743" stopIfTrue="1">
      <formula>AND(#REF!&gt;80%,#REF!&lt;=100%)</formula>
    </cfRule>
    <cfRule type="expression" dxfId="236" priority="17744" stopIfTrue="1">
      <formula>AND(#REF!&gt;60%,#REF!&lt;=80%)</formula>
    </cfRule>
    <cfRule type="expression" dxfId="235" priority="17745" stopIfTrue="1">
      <formula>AND(#REF!&gt;40%,#REF!&lt;=60%)</formula>
    </cfRule>
    <cfRule type="expression" dxfId="234" priority="17746" stopIfTrue="1">
      <formula>AND(#REF!&gt;20%,#REF!&lt;=40%)</formula>
    </cfRule>
    <cfRule type="expression" dxfId="233" priority="17747" stopIfTrue="1">
      <formula>#REF!&lt;=20</formula>
    </cfRule>
  </conditionalFormatting>
  <conditionalFormatting sqref="C36:D37">
    <cfRule type="expression" dxfId="232" priority="17756" stopIfTrue="1">
      <formula>AND(#REF!&gt;20%,#REF!&lt;=40%)</formula>
    </cfRule>
    <cfRule type="expression" dxfId="231" priority="17753" stopIfTrue="1">
      <formula>AND(#REF!&gt;80%,#REF!&lt;=100%)</formula>
    </cfRule>
    <cfRule type="expression" dxfId="230" priority="17754" stopIfTrue="1">
      <formula>AND(#REF!&gt;60%,#REF!&lt;=80%)</formula>
    </cfRule>
    <cfRule type="expression" dxfId="229" priority="17755" stopIfTrue="1">
      <formula>AND(#REF!&gt;40%,#REF!&lt;=60%)</formula>
    </cfRule>
    <cfRule type="expression" dxfId="228" priority="17757" stopIfTrue="1">
      <formula>#REF!&lt;=20</formula>
    </cfRule>
  </conditionalFormatting>
  <conditionalFormatting sqref="D3">
    <cfRule type="expression" dxfId="227" priority="17773" stopIfTrue="1">
      <formula>AND(#REF!&gt;80%,#REF!&lt;=100%)</formula>
    </cfRule>
    <cfRule type="expression" dxfId="226" priority="17774" stopIfTrue="1">
      <formula>AND(#REF!&gt;60%,#REF!&lt;=80%)</formula>
    </cfRule>
    <cfRule type="expression" dxfId="225" priority="17775" stopIfTrue="1">
      <formula>AND(#REF!&gt;40%,#REF!&lt;=60%)</formula>
    </cfRule>
    <cfRule type="expression" dxfId="224" priority="17776" stopIfTrue="1">
      <formula>AND(#REF!&gt;20%,#REF!&lt;=40%)</formula>
    </cfRule>
    <cfRule type="expression" dxfId="223" priority="17777" stopIfTrue="1">
      <formula>#REF!&lt;=20</formula>
    </cfRule>
  </conditionalFormatting>
  <conditionalFormatting sqref="D6:D8">
    <cfRule type="expression" dxfId="222" priority="17779" stopIfTrue="1">
      <formula>AND(#REF!&gt;60%,#REF!&lt;=80%)</formula>
    </cfRule>
    <cfRule type="expression" dxfId="221" priority="17778" stopIfTrue="1">
      <formula>AND(#REF!&gt;80%,#REF!&lt;=100%)</formula>
    </cfRule>
    <cfRule type="expression" dxfId="220" priority="17780" stopIfTrue="1">
      <formula>AND(#REF!&gt;40%,#REF!&lt;=60%)</formula>
    </cfRule>
    <cfRule type="expression" dxfId="219" priority="17781" stopIfTrue="1">
      <formula>AND(#REF!&gt;20%,#REF!&lt;=40%)</formula>
    </cfRule>
    <cfRule type="expression" dxfId="218" priority="17782" stopIfTrue="1">
      <formula>#REF!&lt;=20</formula>
    </cfRule>
  </conditionalFormatting>
  <conditionalFormatting sqref="D11:D16">
    <cfRule type="expression" dxfId="217" priority="17793" stopIfTrue="1">
      <formula>AND(#REF!&gt;80%,#REF!&lt;=100%)</formula>
    </cfRule>
    <cfRule type="expression" dxfId="216" priority="17794" stopIfTrue="1">
      <formula>AND(#REF!&gt;60%,#REF!&lt;=80%)</formula>
    </cfRule>
    <cfRule type="expression" dxfId="215" priority="17795" stopIfTrue="1">
      <formula>AND(#REF!&gt;40%,#REF!&lt;=60%)</formula>
    </cfRule>
    <cfRule type="expression" dxfId="214" priority="17796" stopIfTrue="1">
      <formula>AND(#REF!&gt;20%,#REF!&lt;=40%)</formula>
    </cfRule>
    <cfRule type="expression" dxfId="213" priority="17797" stopIfTrue="1">
      <formula>#REF!&lt;=20</formula>
    </cfRule>
  </conditionalFormatting>
  <conditionalFormatting sqref="D18:D20">
    <cfRule type="expression" dxfId="212" priority="17823" stopIfTrue="1">
      <formula>AND(#REF!&gt;80%,#REF!&lt;=100%)</formula>
    </cfRule>
    <cfRule type="expression" dxfId="211" priority="17824" stopIfTrue="1">
      <formula>AND(#REF!&gt;60%,#REF!&lt;=80%)</formula>
    </cfRule>
    <cfRule type="expression" dxfId="210" priority="17825" stopIfTrue="1">
      <formula>AND(#REF!&gt;40%,#REF!&lt;=60%)</formula>
    </cfRule>
    <cfRule type="expression" dxfId="209" priority="17826" stopIfTrue="1">
      <formula>AND(#REF!&gt;20%,#REF!&lt;=40%)</formula>
    </cfRule>
    <cfRule type="expression" dxfId="208" priority="17827" stopIfTrue="1">
      <formula>#REF!&lt;=20</formula>
    </cfRule>
  </conditionalFormatting>
  <conditionalFormatting sqref="D24">
    <cfRule type="expression" dxfId="207" priority="17848" stopIfTrue="1">
      <formula>AND(#REF!&gt;80%,#REF!&lt;=100%)</formula>
    </cfRule>
    <cfRule type="expression" dxfId="206" priority="17849" stopIfTrue="1">
      <formula>AND(#REF!&gt;60%,#REF!&lt;=80%)</formula>
    </cfRule>
    <cfRule type="expression" dxfId="205" priority="17850" stopIfTrue="1">
      <formula>AND(#REF!&gt;40%,#REF!&lt;=60%)</formula>
    </cfRule>
    <cfRule type="expression" dxfId="204" priority="17851" stopIfTrue="1">
      <formula>AND(#REF!&gt;20%,#REF!&lt;=40%)</formula>
    </cfRule>
    <cfRule type="expression" dxfId="203" priority="17852" stopIfTrue="1">
      <formula>#REF!&lt;=20</formula>
    </cfRule>
  </conditionalFormatting>
  <conditionalFormatting sqref="D26:D29">
    <cfRule type="expression" dxfId="202" priority="17853" stopIfTrue="1">
      <formula>AND(#REF!&gt;80%,#REF!&lt;=100%)</formula>
    </cfRule>
    <cfRule type="expression" dxfId="201" priority="17854" stopIfTrue="1">
      <formula>AND(#REF!&gt;60%,#REF!&lt;=80%)</formula>
    </cfRule>
    <cfRule type="expression" dxfId="200" priority="17855" stopIfTrue="1">
      <formula>AND(#REF!&gt;40%,#REF!&lt;=60%)</formula>
    </cfRule>
    <cfRule type="expression" dxfId="199" priority="17856" stopIfTrue="1">
      <formula>AND(#REF!&gt;20%,#REF!&lt;=40%)</formula>
    </cfRule>
    <cfRule type="expression" dxfId="198" priority="17857" stopIfTrue="1">
      <formula>#REF!&lt;=20</formula>
    </cfRule>
  </conditionalFormatting>
  <conditionalFormatting sqref="D32:D34">
    <cfRule type="expression" dxfId="197" priority="17874" stopIfTrue="1">
      <formula>AND(#REF!&gt;60%,#REF!&lt;=80%)</formula>
    </cfRule>
    <cfRule type="expression" dxfId="196" priority="17875" stopIfTrue="1">
      <formula>AND(#REF!&gt;40%,#REF!&lt;=60%)</formula>
    </cfRule>
    <cfRule type="expression" dxfId="195" priority="17876" stopIfTrue="1">
      <formula>AND(#REF!&gt;20%,#REF!&lt;=40%)</formula>
    </cfRule>
    <cfRule type="expression" dxfId="194" priority="17877" stopIfTrue="1">
      <formula>#REF!&lt;=20</formula>
    </cfRule>
    <cfRule type="expression" dxfId="193" priority="17873" stopIfTrue="1">
      <formula>AND(#REF!&gt;80%,#REF!&lt;=100%)</formula>
    </cfRule>
  </conditionalFormatting>
  <conditionalFormatting sqref="D21:E22">
    <cfRule type="expression" dxfId="192" priority="17838" stopIfTrue="1">
      <formula>AND(#REF!&gt;80%,#REF!&lt;=100%)</formula>
    </cfRule>
    <cfRule type="expression" dxfId="191" priority="17839" stopIfTrue="1">
      <formula>AND(#REF!&gt;60%,#REF!&lt;=80%)</formula>
    </cfRule>
    <cfRule type="expression" dxfId="190" priority="17840" stopIfTrue="1">
      <formula>AND(#REF!&gt;40%,#REF!&lt;=60%)</formula>
    </cfRule>
    <cfRule type="expression" dxfId="189" priority="17841" stopIfTrue="1">
      <formula>AND(#REF!&gt;20%,#REF!&lt;=40%)</formula>
    </cfRule>
    <cfRule type="expression" dxfId="188" priority="17842" stopIfTrue="1">
      <formula>#REF!&lt;=20</formula>
    </cfRule>
  </conditionalFormatting>
  <conditionalFormatting sqref="E3:E10">
    <cfRule type="expression" dxfId="187" priority="17898" stopIfTrue="1">
      <formula>AND(#REF!&gt;80%,#REF!&lt;=100%)</formula>
    </cfRule>
    <cfRule type="expression" dxfId="186" priority="17899" stopIfTrue="1">
      <formula>AND(#REF!&gt;60%,#REF!&lt;=80%)</formula>
    </cfRule>
    <cfRule type="expression" dxfId="185" priority="17900" stopIfTrue="1">
      <formula>AND(#REF!&gt;40%,#REF!&lt;=60%)</formula>
    </cfRule>
    <cfRule type="expression" dxfId="184" priority="17901" stopIfTrue="1">
      <formula>AND(#REF!&gt;20%,#REF!&lt;=40%)</formula>
    </cfRule>
    <cfRule type="expression" dxfId="183" priority="17902" stopIfTrue="1">
      <formula>#REF!&lt;=20</formula>
    </cfRule>
  </conditionalFormatting>
  <conditionalFormatting sqref="E12">
    <cfRule type="expression" dxfId="182" priority="17938" stopIfTrue="1">
      <formula>AND(#REF!&gt;80%,#REF!&lt;=100%)</formula>
    </cfRule>
    <cfRule type="expression" dxfId="181" priority="17939" stopIfTrue="1">
      <formula>AND(#REF!&gt;60%,#REF!&lt;=80%)</formula>
    </cfRule>
    <cfRule type="expression" dxfId="180" priority="17940" stopIfTrue="1">
      <formula>AND(#REF!&gt;40%,#REF!&lt;=60%)</formula>
    </cfRule>
    <cfRule type="expression" dxfId="179" priority="17941" stopIfTrue="1">
      <formula>AND(#REF!&gt;20%,#REF!&lt;=40%)</formula>
    </cfRule>
    <cfRule type="expression" dxfId="178" priority="17942" stopIfTrue="1">
      <formula>#REF!&lt;=20</formula>
    </cfRule>
  </conditionalFormatting>
  <conditionalFormatting sqref="E14:E15">
    <cfRule type="expression" dxfId="177" priority="17943" stopIfTrue="1">
      <formula>AND(#REF!&gt;80%,#REF!&lt;=100%)</formula>
    </cfRule>
    <cfRule type="expression" dxfId="176" priority="17944" stopIfTrue="1">
      <formula>AND(#REF!&gt;60%,#REF!&lt;=80%)</formula>
    </cfRule>
    <cfRule type="expression" dxfId="175" priority="17945" stopIfTrue="1">
      <formula>AND(#REF!&gt;40%,#REF!&lt;=60%)</formula>
    </cfRule>
    <cfRule type="expression" dxfId="174" priority="17946" stopIfTrue="1">
      <formula>AND(#REF!&gt;20%,#REF!&lt;=40%)</formula>
    </cfRule>
    <cfRule type="expression" dxfId="173" priority="17947" stopIfTrue="1">
      <formula>#REF!&lt;=20</formula>
    </cfRule>
  </conditionalFormatting>
  <conditionalFormatting sqref="E24:E32">
    <cfRule type="expression" dxfId="172" priority="17969" stopIfTrue="1">
      <formula>AND(#REF!&gt;60%,#REF!&lt;=80%)</formula>
    </cfRule>
    <cfRule type="expression" dxfId="171" priority="17970" stopIfTrue="1">
      <formula>AND(#REF!&gt;40%,#REF!&lt;=60%)</formula>
    </cfRule>
    <cfRule type="expression" dxfId="170" priority="17971" stopIfTrue="1">
      <formula>AND(#REF!&gt;20%,#REF!&lt;=40%)</formula>
    </cfRule>
    <cfRule type="expression" dxfId="169" priority="17972" stopIfTrue="1">
      <formula>#REF!&lt;=20</formula>
    </cfRule>
    <cfRule type="expression" dxfId="168" priority="17968" stopIfTrue="1">
      <formula>AND(#REF!&gt;80%,#REF!&lt;=100%)</formula>
    </cfRule>
  </conditionalFormatting>
  <conditionalFormatting sqref="E35:E37">
    <cfRule type="expression" dxfId="167" priority="18013" stopIfTrue="1">
      <formula>AND(#REF!&gt;80%,#REF!&lt;=100%)</formula>
    </cfRule>
    <cfRule type="expression" dxfId="166" priority="18014" stopIfTrue="1">
      <formula>AND(#REF!&gt;60%,#REF!&lt;=80%)</formula>
    </cfRule>
    <cfRule type="expression" dxfId="165" priority="18015" stopIfTrue="1">
      <formula>AND(#REF!&gt;40%,#REF!&lt;=60%)</formula>
    </cfRule>
    <cfRule type="expression" dxfId="164" priority="18016" stopIfTrue="1">
      <formula>AND(#REF!&gt;20%,#REF!&lt;=40%)</formula>
    </cfRule>
    <cfRule type="expression" dxfId="163" priority="18017" stopIfTrue="1">
      <formula>#REF!&lt;=20</formula>
    </cfRule>
  </conditionalFormatting>
  <conditionalFormatting sqref="E38:F42">
    <cfRule type="expression" dxfId="162" priority="18028" stopIfTrue="1">
      <formula>AND(#REF!&gt;80%,#REF!&lt;=100%)</formula>
    </cfRule>
    <cfRule type="expression" dxfId="161" priority="18029" stopIfTrue="1">
      <formula>AND(#REF!&gt;60%,#REF!&lt;=80%)</formula>
    </cfRule>
    <cfRule type="expression" dxfId="160" priority="18030" stopIfTrue="1">
      <formula>AND(#REF!&gt;40%,#REF!&lt;=60%)</formula>
    </cfRule>
    <cfRule type="expression" dxfId="159" priority="18031" stopIfTrue="1">
      <formula>AND(#REF!&gt;20%,#REF!&lt;=40%)</formula>
    </cfRule>
    <cfRule type="expression" dxfId="158" priority="18032" stopIfTrue="1">
      <formula>#REF!&lt;=20</formula>
    </cfRule>
  </conditionalFormatting>
  <conditionalFormatting sqref="E17:G17">
    <cfRule type="expression" dxfId="157" priority="17955" stopIfTrue="1">
      <formula>AND(#REF!&gt;40%,#REF!&lt;=60%)</formula>
    </cfRule>
    <cfRule type="expression" dxfId="156" priority="17953" stopIfTrue="1">
      <formula>AND(#REF!&gt;80%,#REF!&lt;=100%)</formula>
    </cfRule>
    <cfRule type="expression" dxfId="155" priority="17954" stopIfTrue="1">
      <formula>AND(#REF!&gt;60%,#REF!&lt;=80%)</formula>
    </cfRule>
    <cfRule type="expression" dxfId="154" priority="17956" stopIfTrue="1">
      <formula>AND(#REF!&gt;20%,#REF!&lt;=40%)</formula>
    </cfRule>
    <cfRule type="expression" dxfId="153" priority="17957" stopIfTrue="1">
      <formula>#REF!&lt;=20</formula>
    </cfRule>
  </conditionalFormatting>
  <conditionalFormatting sqref="F3:F4">
    <cfRule type="expression" dxfId="152" priority="17434" stopIfTrue="1">
      <formula>AND(#REF!&gt;40%,#REF!&lt;=60%)</formula>
    </cfRule>
    <cfRule type="expression" dxfId="151" priority="17435" stopIfTrue="1">
      <formula>AND(#REF!&gt;20%,#REF!&lt;=40%)</formula>
    </cfRule>
    <cfRule type="expression" dxfId="150" priority="17436" stopIfTrue="1">
      <formula>#REF!&lt;=20</formula>
    </cfRule>
    <cfRule type="expression" dxfId="149" priority="17432" stopIfTrue="1">
      <formula>AND(#REF!&gt;80%,#REF!&lt;=100%)</formula>
    </cfRule>
    <cfRule type="expression" dxfId="148" priority="17433" stopIfTrue="1">
      <formula>AND(#REF!&gt;60%,#REF!&lt;=80%)</formula>
    </cfRule>
  </conditionalFormatting>
  <conditionalFormatting sqref="F8:F14">
    <cfRule type="expression" dxfId="147" priority="18058" stopIfTrue="1">
      <formula>AND(#REF!&gt;80%,#REF!&lt;=100%)</formula>
    </cfRule>
    <cfRule type="expression" dxfId="146" priority="18059" stopIfTrue="1">
      <formula>AND(#REF!&gt;60%,#REF!&lt;=80%)</formula>
    </cfRule>
    <cfRule type="expression" dxfId="145" priority="18060" stopIfTrue="1">
      <formula>AND(#REF!&gt;40%,#REF!&lt;=60%)</formula>
    </cfRule>
    <cfRule type="expression" dxfId="144" priority="18061" stopIfTrue="1">
      <formula>AND(#REF!&gt;20%,#REF!&lt;=40%)</formula>
    </cfRule>
    <cfRule type="expression" dxfId="143" priority="18062" stopIfTrue="1">
      <formula>#REF!&lt;=20</formula>
    </cfRule>
  </conditionalFormatting>
  <conditionalFormatting sqref="F23:F25">
    <cfRule type="expression" dxfId="142" priority="18104" stopIfTrue="1">
      <formula>AND(#REF!&gt;60%,#REF!&lt;=80%)</formula>
    </cfRule>
    <cfRule type="expression" dxfId="141" priority="18105" stopIfTrue="1">
      <formula>AND(#REF!&gt;40%,#REF!&lt;=60%)</formula>
    </cfRule>
    <cfRule type="expression" dxfId="140" priority="18106" stopIfTrue="1">
      <formula>AND(#REF!&gt;20%,#REF!&lt;=40%)</formula>
    </cfRule>
    <cfRule type="expression" dxfId="139" priority="18107" stopIfTrue="1">
      <formula>#REF!&lt;=20</formula>
    </cfRule>
    <cfRule type="expression" dxfId="138" priority="18103" stopIfTrue="1">
      <formula>AND(#REF!&gt;80%,#REF!&lt;=100%)</formula>
    </cfRule>
  </conditionalFormatting>
  <conditionalFormatting sqref="F31:F33">
    <cfRule type="expression" dxfId="137" priority="18122" stopIfTrue="1">
      <formula>#REF!&lt;=20</formula>
    </cfRule>
    <cfRule type="expression" dxfId="136" priority="18121" stopIfTrue="1">
      <formula>AND(#REF!&gt;20%,#REF!&lt;=40%)</formula>
    </cfRule>
    <cfRule type="expression" dxfId="135" priority="18120" stopIfTrue="1">
      <formula>AND(#REF!&gt;40%,#REF!&lt;=60%)</formula>
    </cfRule>
    <cfRule type="expression" dxfId="134" priority="18119" stopIfTrue="1">
      <formula>AND(#REF!&gt;60%,#REF!&lt;=80%)</formula>
    </cfRule>
    <cfRule type="expression" dxfId="133" priority="18118" stopIfTrue="1">
      <formula>AND(#REF!&gt;80%,#REF!&lt;=100%)</formula>
    </cfRule>
  </conditionalFormatting>
  <conditionalFormatting sqref="F35">
    <cfRule type="expression" dxfId="132" priority="18133" stopIfTrue="1">
      <formula>AND(#REF!&gt;80%,#REF!&lt;=100%)</formula>
    </cfRule>
    <cfRule type="expression" dxfId="131" priority="18134" stopIfTrue="1">
      <formula>AND(#REF!&gt;60%,#REF!&lt;=80%)</formula>
    </cfRule>
    <cfRule type="expression" dxfId="130" priority="18135" stopIfTrue="1">
      <formula>AND(#REF!&gt;40%,#REF!&lt;=60%)</formula>
    </cfRule>
    <cfRule type="expression" dxfId="129" priority="18136" stopIfTrue="1">
      <formula>AND(#REF!&gt;20%,#REF!&lt;=40%)</formula>
    </cfRule>
    <cfRule type="expression" dxfId="128" priority="18137" stopIfTrue="1">
      <formula>#REF!&lt;=20</formula>
    </cfRule>
  </conditionalFormatting>
  <conditionalFormatting sqref="F19:G19">
    <cfRule type="expression" dxfId="127" priority="18101" stopIfTrue="1">
      <formula>AND(#REF!&gt;20%,#REF!&lt;=40%)</formula>
    </cfRule>
    <cfRule type="expression" dxfId="126" priority="18098" stopIfTrue="1">
      <formula>AND(#REF!&gt;80%,#REF!&lt;=100%)</formula>
    </cfRule>
    <cfRule type="expression" dxfId="125" priority="18099" stopIfTrue="1">
      <formula>AND(#REF!&gt;60%,#REF!&lt;=80%)</formula>
    </cfRule>
    <cfRule type="expression" dxfId="124" priority="18100" stopIfTrue="1">
      <formula>AND(#REF!&gt;40%,#REF!&lt;=60%)</formula>
    </cfRule>
    <cfRule type="expression" dxfId="123" priority="18102" stopIfTrue="1">
      <formula>#REF!&lt;=20</formula>
    </cfRule>
  </conditionalFormatting>
  <conditionalFormatting sqref="G4">
    <cfRule type="expression" dxfId="122" priority="18163" stopIfTrue="1">
      <formula>AND(#REF!&gt;80%,#REF!&lt;=100%)</formula>
    </cfRule>
    <cfRule type="expression" dxfId="121" priority="18164" stopIfTrue="1">
      <formula>AND(#REF!&gt;60%,#REF!&lt;=80%)</formula>
    </cfRule>
    <cfRule type="expression" dxfId="120" priority="18165" stopIfTrue="1">
      <formula>AND(#REF!&gt;40%,#REF!&lt;=60%)</formula>
    </cfRule>
    <cfRule type="expression" dxfId="119" priority="18166" stopIfTrue="1">
      <formula>AND(#REF!&gt;20%,#REF!&lt;=40%)</formula>
    </cfRule>
    <cfRule type="expression" dxfId="118" priority="18167" stopIfTrue="1">
      <formula>#REF!&lt;=20</formula>
    </cfRule>
  </conditionalFormatting>
  <conditionalFormatting sqref="G7">
    <cfRule type="expression" dxfId="117" priority="18168" stopIfTrue="1">
      <formula>AND(#REF!&gt;80%,#REF!&lt;=100%)</formula>
    </cfRule>
    <cfRule type="expression" dxfId="116" priority="18169" stopIfTrue="1">
      <formula>AND(#REF!&gt;60%,#REF!&lt;=80%)</formula>
    </cfRule>
    <cfRule type="expression" dxfId="115" priority="18170" stopIfTrue="1">
      <formula>AND(#REF!&gt;40%,#REF!&lt;=60%)</formula>
    </cfRule>
    <cfRule type="expression" dxfId="114" priority="18171" stopIfTrue="1">
      <formula>AND(#REF!&gt;20%,#REF!&lt;=40%)</formula>
    </cfRule>
    <cfRule type="expression" dxfId="113" priority="18172" stopIfTrue="1">
      <formula>#REF!&lt;=20</formula>
    </cfRule>
  </conditionalFormatting>
  <conditionalFormatting sqref="G10:G11">
    <cfRule type="expression" dxfId="112" priority="18173" stopIfTrue="1">
      <formula>AND(#REF!&gt;80%,#REF!&lt;=100%)</formula>
    </cfRule>
    <cfRule type="expression" dxfId="111" priority="18174" stopIfTrue="1">
      <formula>AND(#REF!&gt;60%,#REF!&lt;=80%)</formula>
    </cfRule>
    <cfRule type="expression" dxfId="110" priority="18175" stopIfTrue="1">
      <formula>AND(#REF!&gt;40%,#REF!&lt;=60%)</formula>
    </cfRule>
    <cfRule type="expression" dxfId="109" priority="18176" stopIfTrue="1">
      <formula>AND(#REF!&gt;20%,#REF!&lt;=40%)</formula>
    </cfRule>
    <cfRule type="expression" dxfId="108" priority="18177" stopIfTrue="1">
      <formula>#REF!&lt;=20</formula>
    </cfRule>
  </conditionalFormatting>
  <conditionalFormatting sqref="G15">
    <cfRule type="expression" dxfId="107" priority="18183" stopIfTrue="1">
      <formula>AND(#REF!&gt;80%,#REF!&lt;=100%)</formula>
    </cfRule>
    <cfRule type="expression" dxfId="106" priority="18187" stopIfTrue="1">
      <formula>#REF!&lt;=20</formula>
    </cfRule>
    <cfRule type="expression" dxfId="105" priority="18186" stopIfTrue="1">
      <formula>AND(#REF!&gt;20%,#REF!&lt;=40%)</formula>
    </cfRule>
    <cfRule type="expression" dxfId="104" priority="18185" stopIfTrue="1">
      <formula>AND(#REF!&gt;40%,#REF!&lt;=60%)</formula>
    </cfRule>
    <cfRule type="expression" dxfId="103" priority="18184" stopIfTrue="1">
      <formula>AND(#REF!&gt;60%,#REF!&lt;=80%)</formula>
    </cfRule>
  </conditionalFormatting>
  <conditionalFormatting sqref="G22">
    <cfRule type="expression" dxfId="102" priority="18198" stopIfTrue="1">
      <formula>AND(#REF!&gt;80%,#REF!&lt;=100%)</formula>
    </cfRule>
    <cfRule type="expression" dxfId="101" priority="18199" stopIfTrue="1">
      <formula>AND(#REF!&gt;60%,#REF!&lt;=80%)</formula>
    </cfRule>
    <cfRule type="expression" dxfId="100" priority="18200" stopIfTrue="1">
      <formula>AND(#REF!&gt;40%,#REF!&lt;=60%)</formula>
    </cfRule>
    <cfRule type="expression" dxfId="99" priority="18201" stopIfTrue="1">
      <formula>AND(#REF!&gt;20%,#REF!&lt;=40%)</formula>
    </cfRule>
    <cfRule type="expression" dxfId="98" priority="18202" stopIfTrue="1">
      <formula>#REF!&lt;=20</formula>
    </cfRule>
  </conditionalFormatting>
  <conditionalFormatting sqref="G27:G28">
    <cfRule type="expression" dxfId="97" priority="18208" stopIfTrue="1">
      <formula>AND(#REF!&gt;80%,#REF!&lt;=100%)</formula>
    </cfRule>
    <cfRule type="expression" dxfId="96" priority="18209" stopIfTrue="1">
      <formula>AND(#REF!&gt;60%,#REF!&lt;=80%)</formula>
    </cfRule>
    <cfRule type="expression" dxfId="95" priority="18210" stopIfTrue="1">
      <formula>AND(#REF!&gt;40%,#REF!&lt;=60%)</formula>
    </cfRule>
    <cfRule type="expression" dxfId="94" priority="18211" stopIfTrue="1">
      <formula>AND(#REF!&gt;20%,#REF!&lt;=40%)</formula>
    </cfRule>
    <cfRule type="expression" dxfId="93" priority="18212" stopIfTrue="1">
      <formula>#REF!&lt;=20</formula>
    </cfRule>
  </conditionalFormatting>
  <conditionalFormatting sqref="G30:G32">
    <cfRule type="expression" dxfId="92" priority="18220" stopIfTrue="1">
      <formula>AND(#REF!&gt;40%,#REF!&lt;=60%)</formula>
    </cfRule>
    <cfRule type="expression" dxfId="91" priority="18222" stopIfTrue="1">
      <formula>#REF!&lt;=20</formula>
    </cfRule>
    <cfRule type="expression" dxfId="90" priority="18221" stopIfTrue="1">
      <formula>AND(#REF!&gt;20%,#REF!&lt;=40%)</formula>
    </cfRule>
    <cfRule type="expression" dxfId="89" priority="18218" stopIfTrue="1">
      <formula>AND(#REF!&gt;80%,#REF!&lt;=100%)</formula>
    </cfRule>
    <cfRule type="expression" dxfId="88" priority="18219" stopIfTrue="1">
      <formula>AND(#REF!&gt;60%,#REF!&lt;=80%)</formula>
    </cfRule>
  </conditionalFormatting>
  <conditionalFormatting sqref="G34:G36">
    <cfRule type="expression" dxfId="87" priority="18236" stopIfTrue="1">
      <formula>AND(#REF!&gt;20%,#REF!&lt;=40%)</formula>
    </cfRule>
    <cfRule type="expression" dxfId="86" priority="18237" stopIfTrue="1">
      <formula>#REF!&lt;=20</formula>
    </cfRule>
    <cfRule type="expression" dxfId="85" priority="18235" stopIfTrue="1">
      <formula>AND(#REF!&gt;40%,#REF!&lt;=60%)</formula>
    </cfRule>
    <cfRule type="expression" dxfId="84" priority="18233" stopIfTrue="1">
      <formula>AND(#REF!&gt;80%,#REF!&lt;=100%)</formula>
    </cfRule>
    <cfRule type="expression" dxfId="83" priority="18234" stopIfTrue="1">
      <formula>AND(#REF!&gt;60%,#REF!&lt;=80%)</formula>
    </cfRule>
  </conditionalFormatting>
  <conditionalFormatting sqref="G23:H23">
    <cfRule type="expression" dxfId="82" priority="18203" stopIfTrue="1">
      <formula>AND(#REF!&gt;80%,#REF!&lt;=100%)</formula>
    </cfRule>
    <cfRule type="expression" dxfId="81" priority="18204" stopIfTrue="1">
      <formula>AND(#REF!&gt;60%,#REF!&lt;=80%)</formula>
    </cfRule>
    <cfRule type="expression" dxfId="80" priority="18205" stopIfTrue="1">
      <formula>AND(#REF!&gt;40%,#REF!&lt;=60%)</formula>
    </cfRule>
    <cfRule type="expression" dxfId="79" priority="18207" stopIfTrue="1">
      <formula>#REF!&lt;=20</formula>
    </cfRule>
    <cfRule type="expression" dxfId="78" priority="18206" stopIfTrue="1">
      <formula>AND(#REF!&gt;20%,#REF!&lt;=40%)</formula>
    </cfRule>
  </conditionalFormatting>
  <conditionalFormatting sqref="G38:H38">
    <cfRule type="expression" dxfId="77" priority="18248" stopIfTrue="1">
      <formula>AND(#REF!&gt;80%,#REF!&lt;=100%)</formula>
    </cfRule>
    <cfRule type="expression" dxfId="76" priority="18249" stopIfTrue="1">
      <formula>AND(#REF!&gt;60%,#REF!&lt;=80%)</formula>
    </cfRule>
    <cfRule type="expression" dxfId="75" priority="18250" stopIfTrue="1">
      <formula>AND(#REF!&gt;40%,#REF!&lt;=60%)</formula>
    </cfRule>
    <cfRule type="expression" dxfId="74" priority="18251" stopIfTrue="1">
      <formula>AND(#REF!&gt;20%,#REF!&lt;=40%)</formula>
    </cfRule>
    <cfRule type="expression" dxfId="73" priority="18252" stopIfTrue="1">
      <formula>#REF!&lt;=20</formula>
    </cfRule>
  </conditionalFormatting>
  <conditionalFormatting sqref="H3">
    <cfRule type="expression" dxfId="72" priority="18253" stopIfTrue="1">
      <formula>AND(#REF!&gt;80%,#REF!&lt;=100%)</formula>
    </cfRule>
    <cfRule type="expression" dxfId="71" priority="18254" stopIfTrue="1">
      <formula>AND(#REF!&gt;60%,#REF!&lt;=80%)</formula>
    </cfRule>
    <cfRule type="expression" dxfId="70" priority="18255" stopIfTrue="1">
      <formula>AND(#REF!&gt;40%,#REF!&lt;=60%)</formula>
    </cfRule>
    <cfRule type="expression" dxfId="69" priority="18256" stopIfTrue="1">
      <formula>AND(#REF!&gt;20%,#REF!&lt;=40%)</formula>
    </cfRule>
    <cfRule type="expression" dxfId="68" priority="18257" stopIfTrue="1">
      <formula>#REF!&lt;=20</formula>
    </cfRule>
  </conditionalFormatting>
  <conditionalFormatting sqref="H6:H9">
    <cfRule type="expression" dxfId="67" priority="18258" stopIfTrue="1">
      <formula>AND(#REF!&gt;80%,#REF!&lt;=100%)</formula>
    </cfRule>
    <cfRule type="expression" dxfId="66" priority="18259" stopIfTrue="1">
      <formula>AND(#REF!&gt;60%,#REF!&lt;=80%)</formula>
    </cfRule>
    <cfRule type="expression" dxfId="65" priority="18260" stopIfTrue="1">
      <formula>AND(#REF!&gt;40%,#REF!&lt;=60%)</formula>
    </cfRule>
    <cfRule type="expression" dxfId="64" priority="18261" stopIfTrue="1">
      <formula>AND(#REF!&gt;20%,#REF!&lt;=40%)</formula>
    </cfRule>
    <cfRule type="expression" dxfId="63" priority="18262" stopIfTrue="1">
      <formula>#REF!&lt;=20</formula>
    </cfRule>
  </conditionalFormatting>
  <conditionalFormatting sqref="H13">
    <cfRule type="expression" dxfId="62" priority="18278" stopIfTrue="1">
      <formula>AND(#REF!&gt;80%,#REF!&lt;=100%)</formula>
    </cfRule>
    <cfRule type="expression" dxfId="61" priority="18279" stopIfTrue="1">
      <formula>AND(#REF!&gt;60%,#REF!&lt;=80%)</formula>
    </cfRule>
    <cfRule type="expression" dxfId="60" priority="18280" stopIfTrue="1">
      <formula>AND(#REF!&gt;40%,#REF!&lt;=60%)</formula>
    </cfRule>
    <cfRule type="expression" dxfId="59" priority="18281" stopIfTrue="1">
      <formula>AND(#REF!&gt;20%,#REF!&lt;=40%)</formula>
    </cfRule>
    <cfRule type="expression" dxfId="58" priority="18282" stopIfTrue="1">
      <formula>#REF!&lt;=20</formula>
    </cfRule>
  </conditionalFormatting>
  <conditionalFormatting sqref="H17:H18">
    <cfRule type="expression" dxfId="57" priority="18283" stopIfTrue="1">
      <formula>AND(#REF!&gt;80%,#REF!&lt;=100%)</formula>
    </cfRule>
    <cfRule type="expression" dxfId="56" priority="18284" stopIfTrue="1">
      <formula>AND(#REF!&gt;60%,#REF!&lt;=80%)</formula>
    </cfRule>
    <cfRule type="expression" dxfId="55" priority="18285" stopIfTrue="1">
      <formula>AND(#REF!&gt;40%,#REF!&lt;=60%)</formula>
    </cfRule>
    <cfRule type="expression" dxfId="54" priority="18286" stopIfTrue="1">
      <formula>AND(#REF!&gt;20%,#REF!&lt;=40%)</formula>
    </cfRule>
    <cfRule type="expression" dxfId="53" priority="18287" stopIfTrue="1">
      <formula>#REF!&lt;=20</formula>
    </cfRule>
  </conditionalFormatting>
  <conditionalFormatting sqref="H20">
    <cfRule type="expression" dxfId="52" priority="18295" stopIfTrue="1">
      <formula>AND(#REF!&gt;40%,#REF!&lt;=60%)</formula>
    </cfRule>
    <cfRule type="expression" dxfId="51" priority="18293" stopIfTrue="1">
      <formula>AND(#REF!&gt;80%,#REF!&lt;=100%)</formula>
    </cfRule>
    <cfRule type="expression" dxfId="50" priority="18294" stopIfTrue="1">
      <formula>AND(#REF!&gt;60%,#REF!&lt;=80%)</formula>
    </cfRule>
    <cfRule type="expression" dxfId="49" priority="18296" stopIfTrue="1">
      <formula>AND(#REF!&gt;20%,#REF!&lt;=40%)</formula>
    </cfRule>
    <cfRule type="expression" dxfId="48" priority="18297" stopIfTrue="1">
      <formula>#REF!&lt;=20</formula>
    </cfRule>
  </conditionalFormatting>
  <conditionalFormatting sqref="H30">
    <cfRule type="expression" dxfId="47" priority="18303" stopIfTrue="1">
      <formula>AND(#REF!&gt;80%,#REF!&lt;=100%)</formula>
    </cfRule>
    <cfRule type="expression" dxfId="46" priority="18304" stopIfTrue="1">
      <formula>AND(#REF!&gt;60%,#REF!&lt;=80%)</formula>
    </cfRule>
    <cfRule type="expression" dxfId="45" priority="18305" stopIfTrue="1">
      <formula>AND(#REF!&gt;40%,#REF!&lt;=60%)</formula>
    </cfRule>
    <cfRule type="expression" dxfId="44" priority="18306" stopIfTrue="1">
      <formula>AND(#REF!&gt;20%,#REF!&lt;=40%)</formula>
    </cfRule>
    <cfRule type="expression" dxfId="43" priority="18307" stopIfTrue="1">
      <formula>#REF!&lt;=20</formula>
    </cfRule>
  </conditionalFormatting>
  <conditionalFormatting sqref="H33:H35">
    <cfRule type="expression" dxfId="42" priority="18128" stopIfTrue="1">
      <formula>AND(#REF!&gt;80%,#REF!&lt;=100%)</formula>
    </cfRule>
    <cfRule type="expression" dxfId="41" priority="18129" stopIfTrue="1">
      <formula>AND(#REF!&gt;60%,#REF!&lt;=80%)</formula>
    </cfRule>
    <cfRule type="expression" dxfId="40" priority="18130" stopIfTrue="1">
      <formula>AND(#REF!&gt;40%,#REF!&lt;=60%)</formula>
    </cfRule>
    <cfRule type="expression" dxfId="39" priority="18131" stopIfTrue="1">
      <formula>AND(#REF!&gt;20%,#REF!&lt;=40%)</formula>
    </cfRule>
    <cfRule type="expression" dxfId="38" priority="18132" stopIfTrue="1">
      <formula>#REF!&lt;=20</formula>
    </cfRule>
  </conditionalFormatting>
  <conditionalFormatting sqref="H40">
    <cfRule type="expression" dxfId="37" priority="18328" stopIfTrue="1">
      <formula>AND(#REF!&gt;80%,#REF!&lt;=100%)</formula>
    </cfRule>
    <cfRule type="expression" dxfId="36" priority="18329" stopIfTrue="1">
      <formula>AND(#REF!&gt;60%,#REF!&lt;=80%)</formula>
    </cfRule>
    <cfRule type="expression" dxfId="35" priority="18330" stopIfTrue="1">
      <formula>AND(#REF!&gt;40%,#REF!&lt;=60%)</formula>
    </cfRule>
    <cfRule type="expression" dxfId="34" priority="18331" stopIfTrue="1">
      <formula>AND(#REF!&gt;20%,#REF!&lt;=40%)</formula>
    </cfRule>
    <cfRule type="expression" dxfId="33" priority="18332" stopIfTrue="1">
      <formula>#REF!&lt;=20</formula>
    </cfRule>
  </conditionalFormatting>
  <conditionalFormatting sqref="I11:I12">
    <cfRule type="expression" dxfId="32" priority="18333" stopIfTrue="1">
      <formula>AND(#REF!&gt;80%,#REF!&lt;=100%)</formula>
    </cfRule>
    <cfRule type="expression" dxfId="31" priority="18334" stopIfTrue="1">
      <formula>AND(#REF!&gt;60%,#REF!&lt;=80%)</formula>
    </cfRule>
    <cfRule type="expression" dxfId="30" priority="18335" stopIfTrue="1">
      <formula>AND(#REF!&gt;40%,#REF!&lt;=60%)</formula>
    </cfRule>
    <cfRule type="expression" dxfId="29" priority="18336" stopIfTrue="1">
      <formula>AND(#REF!&gt;20%,#REF!&lt;=40%)</formula>
    </cfRule>
    <cfRule type="expression" dxfId="28" priority="18337" stopIfTrue="1">
      <formula>#REF!&lt;=20</formula>
    </cfRule>
  </conditionalFormatting>
  <conditionalFormatting sqref="I19">
    <cfRule type="expression" dxfId="27" priority="18343" stopIfTrue="1">
      <formula>AND(#REF!&gt;80%,#REF!&lt;=100%)</formula>
    </cfRule>
    <cfRule type="expression" dxfId="26" priority="18344" stopIfTrue="1">
      <formula>AND(#REF!&gt;60%,#REF!&lt;=80%)</formula>
    </cfRule>
    <cfRule type="expression" dxfId="25" priority="18345" stopIfTrue="1">
      <formula>AND(#REF!&gt;40%,#REF!&lt;=60%)</formula>
    </cfRule>
    <cfRule type="expression" dxfId="24" priority="18346" stopIfTrue="1">
      <formula>AND(#REF!&gt;20%,#REF!&lt;=40%)</formula>
    </cfRule>
    <cfRule type="expression" dxfId="23" priority="18347" stopIfTrue="1">
      <formula>#REF!&lt;=20</formula>
    </cfRule>
  </conditionalFormatting>
  <conditionalFormatting sqref="I23:I25">
    <cfRule type="expression" dxfId="22" priority="18348" stopIfTrue="1">
      <formula>AND(#REF!&gt;80%,#REF!&lt;=100%)</formula>
    </cfRule>
    <cfRule type="expression" dxfId="21" priority="18349" stopIfTrue="1">
      <formula>AND(#REF!&gt;60%,#REF!&lt;=80%)</formula>
    </cfRule>
    <cfRule type="expression" dxfId="20" priority="18350" stopIfTrue="1">
      <formula>AND(#REF!&gt;40%,#REF!&lt;=60%)</formula>
    </cfRule>
    <cfRule type="expression" dxfId="19" priority="18351" stopIfTrue="1">
      <formula>AND(#REF!&gt;20%,#REF!&lt;=40%)</formula>
    </cfRule>
    <cfRule type="expression" dxfId="18" priority="18352" stopIfTrue="1">
      <formula>#REF!&lt;=20</formula>
    </cfRule>
  </conditionalFormatting>
  <conditionalFormatting sqref="I37">
    <cfRule type="expression" dxfId="17" priority="18363" stopIfTrue="1">
      <formula>AND(#REF!&gt;80%,#REF!&lt;=100%)</formula>
    </cfRule>
    <cfRule type="expression" dxfId="16" priority="18364" stopIfTrue="1">
      <formula>AND(#REF!&gt;60%,#REF!&lt;=80%)</formula>
    </cfRule>
    <cfRule type="expression" dxfId="15" priority="18365" stopIfTrue="1">
      <formula>AND(#REF!&gt;40%,#REF!&lt;=60%)</formula>
    </cfRule>
    <cfRule type="expression" dxfId="14" priority="18366" stopIfTrue="1">
      <formula>AND(#REF!&gt;20%,#REF!&lt;=40%)</formula>
    </cfRule>
    <cfRule type="expression" dxfId="13" priority="18367" stopIfTrue="1">
      <formula>#REF!&lt;=20</formula>
    </cfRule>
  </conditionalFormatting>
  <conditionalFormatting sqref="I41">
    <cfRule type="expression" dxfId="12" priority="18368" stopIfTrue="1">
      <formula>AND(#REF!&gt;80%,#REF!&lt;=100%)</formula>
    </cfRule>
    <cfRule type="expression" dxfId="11" priority="18369" stopIfTrue="1">
      <formula>AND(#REF!&gt;60%,#REF!&lt;=80%)</formula>
    </cfRule>
    <cfRule type="expression" dxfId="10" priority="18370" stopIfTrue="1">
      <formula>AND(#REF!&gt;40%,#REF!&lt;=60%)</formula>
    </cfRule>
    <cfRule type="expression" dxfId="9" priority="18371" stopIfTrue="1">
      <formula>AND(#REF!&gt;20%,#REF!&lt;=40%)</formula>
    </cfRule>
    <cfRule type="expression" dxfId="8" priority="18372" stopIfTrue="1">
      <formula>#REF!&lt;=20</formula>
    </cfRule>
  </conditionalFormatting>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tabColor rgb="FF92D050"/>
  </sheetPr>
  <dimension ref="A1:AU69"/>
  <sheetViews>
    <sheetView zoomScale="70" zoomScaleNormal="70" workbookViewId="0">
      <selection activeCell="N74" sqref="N74"/>
    </sheetView>
  </sheetViews>
  <sheetFormatPr defaultColWidth="9.54296875" defaultRowHeight="25.5" customHeight="1" x14ac:dyDescent="0.35"/>
  <cols>
    <col min="1" max="1" width="9.54296875" style="6"/>
    <col min="2" max="3" width="1.08984375" style="6" customWidth="1"/>
    <col min="4" max="22" width="9" style="6" customWidth="1"/>
    <col min="23" max="24" width="1.08984375" style="6" customWidth="1"/>
    <col min="25" max="25" width="1.1796875" style="6" customWidth="1"/>
    <col min="26" max="27" width="0" style="6" hidden="1" customWidth="1"/>
    <col min="28" max="28" width="9.54296875" style="6" hidden="1" customWidth="1"/>
    <col min="29" max="32" width="0" style="6" hidden="1" customWidth="1"/>
    <col min="33" max="33" width="9.54296875" style="6" hidden="1" customWidth="1"/>
    <col min="34" max="36" width="0" style="6" hidden="1" customWidth="1"/>
    <col min="37" max="37" width="9.54296875" style="6" hidden="1" customWidth="1"/>
    <col min="38" max="40" width="0" style="6" hidden="1" customWidth="1"/>
    <col min="41" max="41" width="9.54296875" style="6" hidden="1" customWidth="1"/>
    <col min="42" max="48" width="0" style="6" hidden="1" customWidth="1"/>
    <col min="49" max="16384" width="9.54296875" style="6"/>
  </cols>
  <sheetData>
    <row r="1" spans="1:47" ht="3" customHeight="1" x14ac:dyDescent="0.35">
      <c r="A1" s="7"/>
      <c r="B1" s="12"/>
      <c r="C1" s="13"/>
      <c r="D1" s="13"/>
      <c r="E1" s="13"/>
      <c r="F1" s="13"/>
      <c r="G1" s="13"/>
      <c r="H1" s="13"/>
      <c r="I1" s="13"/>
      <c r="J1" s="13"/>
      <c r="K1" s="13"/>
      <c r="L1" s="13"/>
      <c r="M1" s="13"/>
      <c r="N1" s="13"/>
      <c r="O1" s="13"/>
      <c r="P1" s="13"/>
      <c r="Q1" s="13"/>
      <c r="R1" s="13"/>
      <c r="S1" s="13"/>
      <c r="T1" s="13"/>
      <c r="U1" s="13"/>
      <c r="V1" s="13"/>
      <c r="W1" s="13"/>
      <c r="X1" s="14"/>
      <c r="Y1" s="8"/>
      <c r="AA1" s="12"/>
      <c r="AB1" s="13"/>
      <c r="AC1" s="13"/>
      <c r="AD1" s="13"/>
      <c r="AE1" s="13"/>
      <c r="AF1" s="13"/>
      <c r="AG1" s="13"/>
      <c r="AH1" s="13"/>
      <c r="AI1" s="13"/>
      <c r="AJ1" s="13"/>
      <c r="AK1" s="13"/>
      <c r="AL1" s="13"/>
      <c r="AM1" s="13"/>
      <c r="AN1" s="13"/>
      <c r="AO1" s="13"/>
      <c r="AP1" s="13"/>
      <c r="AQ1" s="13"/>
      <c r="AR1" s="13"/>
      <c r="AS1" s="13"/>
      <c r="AT1" s="13"/>
      <c r="AU1" s="14"/>
    </row>
    <row r="2" spans="1:47" ht="24.75" hidden="1" customHeight="1" x14ac:dyDescent="0.35">
      <c r="A2" s="7"/>
      <c r="B2" s="15"/>
      <c r="C2" s="357" t="s">
        <v>812</v>
      </c>
      <c r="D2" s="357"/>
      <c r="E2" s="357"/>
      <c r="F2" s="357"/>
      <c r="G2" s="357"/>
      <c r="H2" s="357"/>
      <c r="I2" s="357"/>
      <c r="J2" s="357"/>
      <c r="K2" s="357"/>
      <c r="L2" s="357"/>
      <c r="M2" s="357"/>
      <c r="N2" s="357"/>
      <c r="O2" s="357"/>
      <c r="P2" s="357"/>
      <c r="Q2" s="357"/>
      <c r="R2" s="357"/>
      <c r="S2" s="357"/>
      <c r="T2" s="357"/>
      <c r="U2" s="357"/>
      <c r="V2" s="357"/>
      <c r="W2" s="357"/>
      <c r="X2" s="16"/>
      <c r="Y2" s="8"/>
      <c r="AA2" s="15"/>
      <c r="AB2" s="357" t="s">
        <v>1087</v>
      </c>
      <c r="AC2" s="357"/>
      <c r="AD2" s="357"/>
      <c r="AE2" s="357"/>
      <c r="AF2" s="357"/>
      <c r="AG2" s="357"/>
      <c r="AH2" s="357"/>
      <c r="AI2" s="357"/>
      <c r="AJ2" s="357"/>
      <c r="AK2" s="357"/>
      <c r="AL2" s="357"/>
      <c r="AM2" s="357"/>
      <c r="AN2" s="357"/>
      <c r="AO2" s="357"/>
      <c r="AP2" s="357"/>
      <c r="AQ2" s="357"/>
      <c r="AR2" s="357"/>
      <c r="AS2" s="357"/>
      <c r="AT2" s="357"/>
      <c r="AU2" s="16"/>
    </row>
    <row r="3" spans="1:47" ht="21" customHeight="1" x14ac:dyDescent="0.35">
      <c r="A3" s="7"/>
      <c r="B3" s="15"/>
      <c r="C3" s="357"/>
      <c r="D3" s="357"/>
      <c r="E3" s="357"/>
      <c r="F3" s="357"/>
      <c r="G3" s="357"/>
      <c r="H3" s="357"/>
      <c r="I3" s="357"/>
      <c r="J3" s="357"/>
      <c r="K3" s="357"/>
      <c r="L3" s="357"/>
      <c r="M3" s="357"/>
      <c r="N3" s="357"/>
      <c r="O3" s="357"/>
      <c r="P3" s="357"/>
      <c r="Q3" s="357"/>
      <c r="R3" s="357"/>
      <c r="S3" s="357"/>
      <c r="T3" s="357"/>
      <c r="U3" s="357"/>
      <c r="V3" s="357"/>
      <c r="W3" s="357"/>
      <c r="X3" s="16"/>
      <c r="Y3" s="8"/>
      <c r="AA3" s="15"/>
      <c r="AB3" s="357"/>
      <c r="AC3" s="357"/>
      <c r="AD3" s="357"/>
      <c r="AE3" s="357"/>
      <c r="AF3" s="357"/>
      <c r="AG3" s="357"/>
      <c r="AH3" s="357"/>
      <c r="AI3" s="357"/>
      <c r="AJ3" s="357"/>
      <c r="AK3" s="357"/>
      <c r="AL3" s="357"/>
      <c r="AM3" s="357"/>
      <c r="AN3" s="357"/>
      <c r="AO3" s="357"/>
      <c r="AP3" s="357"/>
      <c r="AQ3" s="357"/>
      <c r="AR3" s="357"/>
      <c r="AS3" s="357"/>
      <c r="AT3" s="357"/>
      <c r="AU3" s="16"/>
    </row>
    <row r="4" spans="1:47" ht="4.5" customHeight="1" thickBot="1" x14ac:dyDescent="0.4">
      <c r="A4" s="7"/>
      <c r="B4" s="15"/>
      <c r="C4" s="17"/>
      <c r="D4" s="17"/>
      <c r="E4" s="17"/>
      <c r="F4" s="17"/>
      <c r="G4" s="17"/>
      <c r="H4" s="17"/>
      <c r="I4" s="17"/>
      <c r="J4" s="17"/>
      <c r="K4" s="17"/>
      <c r="L4" s="17"/>
      <c r="M4" s="17"/>
      <c r="N4" s="17"/>
      <c r="O4" s="17"/>
      <c r="P4" s="17"/>
      <c r="Q4" s="17"/>
      <c r="R4" s="17"/>
      <c r="S4" s="17"/>
      <c r="T4" s="17"/>
      <c r="U4" s="17"/>
      <c r="V4" s="17"/>
      <c r="W4" s="17"/>
      <c r="X4" s="16"/>
      <c r="Y4" s="8"/>
      <c r="AA4" s="15"/>
      <c r="AB4" s="17"/>
      <c r="AC4" s="17"/>
      <c r="AD4" s="17"/>
      <c r="AE4" s="17"/>
      <c r="AF4" s="17"/>
      <c r="AG4" s="17"/>
      <c r="AH4" s="17"/>
      <c r="AI4" s="17"/>
      <c r="AJ4" s="17"/>
      <c r="AK4" s="17"/>
      <c r="AL4" s="17"/>
      <c r="AM4" s="17"/>
      <c r="AN4" s="17"/>
      <c r="AO4" s="17"/>
      <c r="AP4" s="17"/>
      <c r="AQ4" s="17"/>
      <c r="AR4" s="17"/>
      <c r="AS4" s="17"/>
      <c r="AT4" s="17"/>
      <c r="AU4" s="16"/>
    </row>
    <row r="5" spans="1:47" ht="9" customHeight="1" x14ac:dyDescent="0.35">
      <c r="A5" s="7"/>
      <c r="B5" s="15"/>
      <c r="C5" s="351" t="str">
        <f>'Результаты аудита'!E3</f>
        <v>Контроль ИБ артефактов, зависимостей и образов</v>
      </c>
      <c r="D5" s="352"/>
      <c r="E5" s="352"/>
      <c r="F5" s="352"/>
      <c r="G5" s="352"/>
      <c r="H5" s="352"/>
      <c r="I5" s="353"/>
      <c r="J5" s="17"/>
      <c r="K5" s="351" t="str">
        <f>'Результаты аудита'!E5</f>
        <v>Защита окружения разработки</v>
      </c>
      <c r="L5" s="352"/>
      <c r="M5" s="352"/>
      <c r="N5" s="352"/>
      <c r="O5" s="352"/>
      <c r="P5" s="352"/>
      <c r="Q5" s="352"/>
      <c r="R5" s="352"/>
      <c r="S5" s="352"/>
      <c r="T5" s="352"/>
      <c r="U5" s="352"/>
      <c r="V5" s="352"/>
      <c r="W5" s="353"/>
      <c r="X5" s="16"/>
      <c r="Y5" s="8"/>
      <c r="AA5" s="15"/>
      <c r="AB5" s="351" t="s">
        <v>870</v>
      </c>
      <c r="AC5" s="352"/>
      <c r="AD5" s="352"/>
      <c r="AE5" s="352"/>
      <c r="AF5" s="352"/>
      <c r="AG5" s="352"/>
      <c r="AH5" s="352"/>
      <c r="AI5" s="352"/>
      <c r="AJ5" s="352"/>
      <c r="AK5" s="352"/>
      <c r="AL5" s="352"/>
      <c r="AM5" s="352"/>
      <c r="AN5" s="352"/>
      <c r="AO5" s="352"/>
      <c r="AP5" s="352"/>
      <c r="AQ5" s="352"/>
      <c r="AR5" s="352"/>
      <c r="AS5" s="352"/>
      <c r="AT5" s="353"/>
      <c r="AU5" s="16"/>
    </row>
    <row r="6" spans="1:47" ht="9" customHeight="1" thickBot="1" x14ac:dyDescent="0.4">
      <c r="A6" s="7"/>
      <c r="B6" s="15"/>
      <c r="C6" s="354"/>
      <c r="D6" s="355"/>
      <c r="E6" s="355"/>
      <c r="F6" s="355"/>
      <c r="G6" s="355"/>
      <c r="H6" s="355"/>
      <c r="I6" s="356"/>
      <c r="J6" s="17"/>
      <c r="K6" s="354"/>
      <c r="L6" s="355"/>
      <c r="M6" s="355"/>
      <c r="N6" s="355"/>
      <c r="O6" s="355"/>
      <c r="P6" s="355"/>
      <c r="Q6" s="355"/>
      <c r="R6" s="355"/>
      <c r="S6" s="355"/>
      <c r="T6" s="355"/>
      <c r="U6" s="355"/>
      <c r="V6" s="355"/>
      <c r="W6" s="356"/>
      <c r="X6" s="16"/>
      <c r="Y6" s="8"/>
      <c r="AA6" s="15"/>
      <c r="AB6" s="354"/>
      <c r="AC6" s="355"/>
      <c r="AD6" s="355"/>
      <c r="AE6" s="355"/>
      <c r="AF6" s="355"/>
      <c r="AG6" s="355"/>
      <c r="AH6" s="355"/>
      <c r="AI6" s="355"/>
      <c r="AJ6" s="355"/>
      <c r="AK6" s="355"/>
      <c r="AL6" s="355"/>
      <c r="AM6" s="355"/>
      <c r="AN6" s="355"/>
      <c r="AO6" s="355"/>
      <c r="AP6" s="355"/>
      <c r="AQ6" s="355"/>
      <c r="AR6" s="355"/>
      <c r="AS6" s="355"/>
      <c r="AT6" s="356"/>
      <c r="AU6" s="16"/>
    </row>
    <row r="7" spans="1:47" s="200" customFormat="1" ht="15" customHeight="1" x14ac:dyDescent="0.35">
      <c r="A7" s="7"/>
      <c r="B7" s="15"/>
      <c r="C7" s="7"/>
      <c r="D7" s="336" t="str">
        <f>'Результаты аудита'!$F$3</f>
        <v>Контроль использования сторонних компонентов</v>
      </c>
      <c r="E7" s="338"/>
      <c r="F7" s="199"/>
      <c r="G7" s="336" t="str">
        <f>'Результаты аудита'!$F$4</f>
        <v>Управление артефактами</v>
      </c>
      <c r="H7" s="338"/>
      <c r="I7" s="8"/>
      <c r="J7" s="17"/>
      <c r="K7" s="7"/>
      <c r="L7" s="336" t="str">
        <f>'Результаты аудита'!$F$5</f>
        <v>Защита рабочих мест разработчика</v>
      </c>
      <c r="M7" s="337"/>
      <c r="N7" s="338"/>
      <c r="O7" s="199"/>
      <c r="P7" s="336" t="str">
        <f>'Результаты аудита'!$F$6</f>
        <v>Защита секретов</v>
      </c>
      <c r="Q7" s="337"/>
      <c r="R7" s="338"/>
      <c r="S7" s="199"/>
      <c r="T7" s="336" t="str">
        <f>'Результаты аудита'!$F$7</f>
        <v>Защита Build-среды</v>
      </c>
      <c r="U7" s="337"/>
      <c r="V7" s="338"/>
      <c r="W7" s="8"/>
      <c r="X7" s="16"/>
      <c r="Y7" s="8"/>
      <c r="AA7" s="15"/>
      <c r="AB7" s="7"/>
      <c r="AC7" s="336" t="str">
        <f>'Результаты аудита'!$F$30</f>
        <v>Обучение специалистов</v>
      </c>
      <c r="AD7" s="337"/>
      <c r="AE7" s="337"/>
      <c r="AF7" s="337"/>
      <c r="AG7" s="337"/>
      <c r="AH7" s="337"/>
      <c r="AI7" s="337"/>
      <c r="AJ7" s="338"/>
      <c r="AK7" s="199"/>
      <c r="AL7" s="336"/>
      <c r="AM7" s="337"/>
      <c r="AN7" s="337"/>
      <c r="AO7" s="337"/>
      <c r="AP7" s="337"/>
      <c r="AQ7" s="337"/>
      <c r="AR7" s="337"/>
      <c r="AS7" s="338"/>
      <c r="AT7" s="8"/>
      <c r="AU7" s="16"/>
    </row>
    <row r="8" spans="1:47" s="200" customFormat="1" ht="15" customHeight="1" thickBot="1" x14ac:dyDescent="0.4">
      <c r="A8" s="7"/>
      <c r="B8" s="15"/>
      <c r="C8" s="7"/>
      <c r="D8" s="348"/>
      <c r="E8" s="349"/>
      <c r="F8" s="199"/>
      <c r="G8" s="348"/>
      <c r="H8" s="349"/>
      <c r="I8" s="8"/>
      <c r="J8" s="17"/>
      <c r="K8" s="7"/>
      <c r="L8" s="339"/>
      <c r="M8" s="340"/>
      <c r="N8" s="341"/>
      <c r="O8" s="199"/>
      <c r="P8" s="339"/>
      <c r="Q8" s="340"/>
      <c r="R8" s="341"/>
      <c r="S8" s="199"/>
      <c r="T8" s="339"/>
      <c r="U8" s="340"/>
      <c r="V8" s="341"/>
      <c r="W8" s="8"/>
      <c r="X8" s="16"/>
      <c r="Y8" s="8"/>
      <c r="AA8" s="15"/>
      <c r="AB8" s="7"/>
      <c r="AC8" s="339"/>
      <c r="AD8" s="340"/>
      <c r="AE8" s="340"/>
      <c r="AF8" s="340"/>
      <c r="AG8" s="340"/>
      <c r="AH8" s="340"/>
      <c r="AI8" s="340"/>
      <c r="AJ8" s="341"/>
      <c r="AK8" s="199"/>
      <c r="AL8" s="339"/>
      <c r="AM8" s="340"/>
      <c r="AN8" s="340"/>
      <c r="AO8" s="340"/>
      <c r="AP8" s="340"/>
      <c r="AQ8" s="340"/>
      <c r="AR8" s="340"/>
      <c r="AS8" s="341"/>
      <c r="AT8" s="8"/>
      <c r="AU8" s="16"/>
    </row>
    <row r="9" spans="1:47" s="200" customFormat="1" ht="6.75" customHeight="1" thickBot="1" x14ac:dyDescent="0.4">
      <c r="A9" s="7"/>
      <c r="B9" s="15"/>
      <c r="C9" s="7"/>
      <c r="D9" s="348"/>
      <c r="E9" s="349"/>
      <c r="F9" s="199"/>
      <c r="G9" s="348"/>
      <c r="H9" s="349"/>
      <c r="I9" s="8"/>
      <c r="J9" s="17"/>
      <c r="K9" s="7"/>
      <c r="L9" s="199"/>
      <c r="M9" s="199"/>
      <c r="N9" s="199"/>
      <c r="O9" s="199"/>
      <c r="P9" s="199"/>
      <c r="Q9" s="199"/>
      <c r="R9" s="199"/>
      <c r="S9" s="199"/>
      <c r="T9" s="199"/>
      <c r="U9" s="199"/>
      <c r="V9" s="199"/>
      <c r="W9" s="8"/>
      <c r="X9" s="16"/>
      <c r="Y9" s="8"/>
      <c r="AA9" s="15"/>
      <c r="AB9" s="207"/>
      <c r="AC9" s="208"/>
      <c r="AD9" s="208"/>
      <c r="AE9" s="208"/>
      <c r="AF9" s="208"/>
      <c r="AG9" s="208"/>
      <c r="AH9" s="208"/>
      <c r="AI9" s="208"/>
      <c r="AJ9" s="208"/>
      <c r="AK9" s="208"/>
      <c r="AL9" s="208"/>
      <c r="AM9" s="208"/>
      <c r="AN9" s="208"/>
      <c r="AO9" s="208"/>
      <c r="AP9" s="208"/>
      <c r="AQ9" s="208"/>
      <c r="AR9" s="208"/>
      <c r="AS9" s="208"/>
      <c r="AT9" s="209"/>
      <c r="AU9" s="16"/>
    </row>
    <row r="10" spans="1:47" s="200" customFormat="1" ht="15" customHeight="1" thickBot="1" x14ac:dyDescent="0.4">
      <c r="A10" s="7"/>
      <c r="B10" s="15"/>
      <c r="C10" s="7"/>
      <c r="D10" s="348"/>
      <c r="E10" s="349"/>
      <c r="F10" s="199"/>
      <c r="G10" s="348"/>
      <c r="H10" s="349"/>
      <c r="I10" s="8"/>
      <c r="J10" s="17"/>
      <c r="K10" s="7"/>
      <c r="L10" s="336" t="str">
        <f>'Результаты аудита'!$F$8</f>
        <v>Защита source code management (SCM)</v>
      </c>
      <c r="M10" s="337"/>
      <c r="N10" s="338"/>
      <c r="O10" s="199"/>
      <c r="P10" s="336" t="str">
        <f>'Результаты аудита'!$F$9</f>
        <v>Контроль внесения изменений в исходный код</v>
      </c>
      <c r="Q10" s="337"/>
      <c r="R10" s="338"/>
      <c r="S10" s="199"/>
      <c r="T10" s="336" t="str">
        <f>'Результаты аудита'!$F$10</f>
        <v>Защита конвейера сборки</v>
      </c>
      <c r="U10" s="337"/>
      <c r="V10" s="338"/>
      <c r="W10" s="8"/>
      <c r="X10" s="16"/>
      <c r="Y10" s="8"/>
      <c r="AA10" s="15"/>
      <c r="AB10" s="17"/>
      <c r="AC10" s="17"/>
      <c r="AD10" s="17"/>
      <c r="AE10" s="17"/>
      <c r="AF10" s="17"/>
      <c r="AG10" s="17"/>
      <c r="AH10" s="17"/>
      <c r="AI10" s="17"/>
      <c r="AJ10" s="17"/>
      <c r="AK10" s="17"/>
      <c r="AL10" s="17"/>
      <c r="AM10" s="17"/>
      <c r="AN10" s="17"/>
      <c r="AO10" s="17"/>
      <c r="AP10" s="17"/>
      <c r="AQ10" s="17"/>
      <c r="AR10" s="17"/>
      <c r="AS10" s="17"/>
      <c r="AT10" s="17"/>
      <c r="AU10" s="16"/>
    </row>
    <row r="11" spans="1:47" s="200" customFormat="1" ht="15" customHeight="1" thickBot="1" x14ac:dyDescent="0.4">
      <c r="A11" s="7"/>
      <c r="B11" s="15"/>
      <c r="C11" s="7"/>
      <c r="D11" s="339"/>
      <c r="E11" s="341"/>
      <c r="F11" s="199"/>
      <c r="G11" s="339"/>
      <c r="H11" s="341"/>
      <c r="I11" s="8"/>
      <c r="J11" s="17"/>
      <c r="K11" s="7"/>
      <c r="L11" s="339"/>
      <c r="M11" s="340"/>
      <c r="N11" s="341"/>
      <c r="O11" s="199"/>
      <c r="P11" s="339"/>
      <c r="Q11" s="340"/>
      <c r="R11" s="341"/>
      <c r="S11" s="199"/>
      <c r="T11" s="339"/>
      <c r="U11" s="340"/>
      <c r="V11" s="341"/>
      <c r="W11" s="8"/>
      <c r="X11" s="16"/>
      <c r="Y11" s="8"/>
      <c r="AA11" s="15"/>
      <c r="AB11" s="351" t="s">
        <v>875</v>
      </c>
      <c r="AC11" s="352"/>
      <c r="AD11" s="352"/>
      <c r="AE11" s="352"/>
      <c r="AF11" s="352"/>
      <c r="AG11" s="352"/>
      <c r="AH11" s="352"/>
      <c r="AI11" s="352"/>
      <c r="AJ11" s="352"/>
      <c r="AK11" s="352"/>
      <c r="AL11" s="352"/>
      <c r="AM11" s="352"/>
      <c r="AN11" s="352"/>
      <c r="AO11" s="352"/>
      <c r="AP11" s="352"/>
      <c r="AQ11" s="352"/>
      <c r="AR11" s="352"/>
      <c r="AS11" s="352"/>
      <c r="AT11" s="353"/>
      <c r="AU11" s="16"/>
    </row>
    <row r="12" spans="1:47" s="200" customFormat="1" ht="9" customHeight="1" thickBot="1" x14ac:dyDescent="0.4">
      <c r="A12" s="7"/>
      <c r="B12" s="15"/>
      <c r="C12" s="207"/>
      <c r="D12" s="208"/>
      <c r="E12" s="208"/>
      <c r="F12" s="208"/>
      <c r="G12" s="208"/>
      <c r="H12" s="208"/>
      <c r="I12" s="209"/>
      <c r="J12" s="17"/>
      <c r="K12" s="207"/>
      <c r="L12" s="208"/>
      <c r="M12" s="208"/>
      <c r="N12" s="208"/>
      <c r="O12" s="208"/>
      <c r="P12" s="208"/>
      <c r="Q12" s="208"/>
      <c r="R12" s="208"/>
      <c r="S12" s="208"/>
      <c r="T12" s="208"/>
      <c r="U12" s="208"/>
      <c r="V12" s="208"/>
      <c r="W12" s="209"/>
      <c r="X12" s="16"/>
      <c r="Y12" s="8"/>
      <c r="AA12" s="15"/>
      <c r="AB12" s="354"/>
      <c r="AC12" s="355"/>
      <c r="AD12" s="355"/>
      <c r="AE12" s="355"/>
      <c r="AF12" s="355"/>
      <c r="AG12" s="355"/>
      <c r="AH12" s="355"/>
      <c r="AI12" s="355"/>
      <c r="AJ12" s="355"/>
      <c r="AK12" s="355"/>
      <c r="AL12" s="355"/>
      <c r="AM12" s="355"/>
      <c r="AN12" s="355"/>
      <c r="AO12" s="355"/>
      <c r="AP12" s="355"/>
      <c r="AQ12" s="355"/>
      <c r="AR12" s="355"/>
      <c r="AS12" s="355"/>
      <c r="AT12" s="356"/>
      <c r="AU12" s="16"/>
    </row>
    <row r="13" spans="1:47" s="200" customFormat="1" ht="11.25" customHeight="1" thickBot="1" x14ac:dyDescent="0.4">
      <c r="A13" s="7"/>
      <c r="B13" s="15"/>
      <c r="C13" s="17"/>
      <c r="D13" s="17"/>
      <c r="E13" s="17"/>
      <c r="F13" s="17"/>
      <c r="G13" s="17"/>
      <c r="H13" s="17"/>
      <c r="I13" s="17"/>
      <c r="J13" s="17"/>
      <c r="K13" s="17"/>
      <c r="L13" s="17"/>
      <c r="M13" s="17"/>
      <c r="N13" s="17"/>
      <c r="O13" s="17"/>
      <c r="P13" s="17"/>
      <c r="Q13" s="17"/>
      <c r="R13" s="17"/>
      <c r="S13" s="17"/>
      <c r="T13" s="17"/>
      <c r="U13" s="17"/>
      <c r="V13" s="17"/>
      <c r="W13" s="17"/>
      <c r="X13" s="16"/>
      <c r="Y13" s="8"/>
      <c r="AA13" s="15"/>
      <c r="AB13" s="336" t="str">
        <f>'Результаты аудита'!$F$32</f>
        <v>Оценка критичности приложений и моделирование угроз</v>
      </c>
      <c r="AC13" s="337"/>
      <c r="AD13" s="338"/>
      <c r="AE13" s="199"/>
      <c r="AF13" s="336" t="str">
        <f>'Результаты аудита'!$F$33</f>
        <v>Определение требований ИБ, предъявляемых к ПО</v>
      </c>
      <c r="AG13" s="337"/>
      <c r="AH13" s="338"/>
      <c r="AI13" s="199"/>
      <c r="AJ13" s="336" t="str">
        <f>'Результаты аудита'!$F$34</f>
        <v>Контроль выполнения требований ИБ</v>
      </c>
      <c r="AK13" s="337"/>
      <c r="AL13" s="338"/>
      <c r="AM13" s="199"/>
      <c r="AN13" s="336" t="str">
        <f>'Результаты аудита'!$F$35</f>
        <v>Разработка стандартов конфигураций разрабатываемого ПО</v>
      </c>
      <c r="AO13" s="337"/>
      <c r="AP13" s="338"/>
      <c r="AQ13" s="199"/>
      <c r="AR13" s="336" t="str">
        <f>'Результаты аудита'!$F$36</f>
        <v>Разработка стандартов конфигураций для компонентов инфраструктуры</v>
      </c>
      <c r="AS13" s="337"/>
      <c r="AT13" s="338"/>
      <c r="AU13" s="16"/>
    </row>
    <row r="14" spans="1:47" s="200" customFormat="1" ht="9" customHeight="1" x14ac:dyDescent="0.35">
      <c r="A14" s="7"/>
      <c r="B14" s="15"/>
      <c r="C14" s="351" t="str">
        <f>'Результаты аудита'!E11</f>
        <v>Инструментальный анализ на наличие дефектов ИБ</v>
      </c>
      <c r="D14" s="352"/>
      <c r="E14" s="352"/>
      <c r="F14" s="352"/>
      <c r="G14" s="352"/>
      <c r="H14" s="352"/>
      <c r="I14" s="352"/>
      <c r="J14" s="352"/>
      <c r="K14" s="352"/>
      <c r="L14" s="352"/>
      <c r="M14" s="352"/>
      <c r="N14" s="352"/>
      <c r="O14" s="352"/>
      <c r="P14" s="352"/>
      <c r="Q14" s="352"/>
      <c r="R14" s="352"/>
      <c r="S14" s="352"/>
      <c r="T14" s="352"/>
      <c r="U14" s="352"/>
      <c r="V14" s="352"/>
      <c r="W14" s="353"/>
      <c r="X14" s="16"/>
      <c r="Y14" s="8"/>
      <c r="AA14" s="15"/>
      <c r="AB14" s="348"/>
      <c r="AC14" s="350"/>
      <c r="AD14" s="349"/>
      <c r="AE14" s="199"/>
      <c r="AF14" s="348"/>
      <c r="AG14" s="350"/>
      <c r="AH14" s="349"/>
      <c r="AI14" s="199"/>
      <c r="AJ14" s="348"/>
      <c r="AK14" s="350"/>
      <c r="AL14" s="349"/>
      <c r="AM14" s="199"/>
      <c r="AN14" s="348"/>
      <c r="AO14" s="350"/>
      <c r="AP14" s="349"/>
      <c r="AQ14" s="199"/>
      <c r="AR14" s="348"/>
      <c r="AS14" s="350"/>
      <c r="AT14" s="349"/>
      <c r="AU14" s="16"/>
    </row>
    <row r="15" spans="1:47" s="200" customFormat="1" ht="9" customHeight="1" thickBot="1" x14ac:dyDescent="0.4">
      <c r="A15" s="7"/>
      <c r="B15" s="15"/>
      <c r="C15" s="354"/>
      <c r="D15" s="355"/>
      <c r="E15" s="355"/>
      <c r="F15" s="355"/>
      <c r="G15" s="355"/>
      <c r="H15" s="355"/>
      <c r="I15" s="355"/>
      <c r="J15" s="355"/>
      <c r="K15" s="355"/>
      <c r="L15" s="355"/>
      <c r="M15" s="355"/>
      <c r="N15" s="355"/>
      <c r="O15" s="355"/>
      <c r="P15" s="355"/>
      <c r="Q15" s="355"/>
      <c r="R15" s="355"/>
      <c r="S15" s="355"/>
      <c r="T15" s="355"/>
      <c r="U15" s="355"/>
      <c r="V15" s="355"/>
      <c r="W15" s="356"/>
      <c r="X15" s="16"/>
      <c r="Y15" s="8"/>
      <c r="AA15" s="15"/>
      <c r="AB15" s="339"/>
      <c r="AC15" s="340"/>
      <c r="AD15" s="341"/>
      <c r="AE15" s="199"/>
      <c r="AF15" s="339"/>
      <c r="AG15" s="340"/>
      <c r="AH15" s="341"/>
      <c r="AI15" s="199"/>
      <c r="AJ15" s="339"/>
      <c r="AK15" s="340"/>
      <c r="AL15" s="341"/>
      <c r="AM15" s="199"/>
      <c r="AN15" s="339"/>
      <c r="AO15" s="340"/>
      <c r="AP15" s="341"/>
      <c r="AQ15" s="199"/>
      <c r="AR15" s="339"/>
      <c r="AS15" s="340"/>
      <c r="AT15" s="341"/>
      <c r="AU15" s="16"/>
    </row>
    <row r="16" spans="1:47" s="200" customFormat="1" ht="15.75" customHeight="1" thickBot="1" x14ac:dyDescent="0.4">
      <c r="A16" s="7"/>
      <c r="B16" s="15"/>
      <c r="C16" s="7"/>
      <c r="D16" s="342" t="str">
        <f>'Результаты аудита'!F11</f>
        <v>Безопасность заказной разработки</v>
      </c>
      <c r="E16" s="343"/>
      <c r="F16" s="343"/>
      <c r="G16" s="343"/>
      <c r="H16" s="344"/>
      <c r="I16" s="199"/>
      <c r="J16" s="199"/>
      <c r="K16" s="342" t="str">
        <f>'Результаты аудита'!F12</f>
        <v>Статический анализ (SAST)</v>
      </c>
      <c r="L16" s="343"/>
      <c r="M16" s="343"/>
      <c r="N16" s="343"/>
      <c r="O16" s="344"/>
      <c r="P16" s="199"/>
      <c r="Q16" s="199"/>
      <c r="R16" s="342" t="str">
        <f>'Результаты аудита'!F13</f>
        <v>Композиционный анализ (SCA)</v>
      </c>
      <c r="S16" s="343"/>
      <c r="T16" s="343"/>
      <c r="U16" s="343"/>
      <c r="V16" s="344"/>
      <c r="W16" s="8"/>
      <c r="X16" s="16"/>
      <c r="Y16" s="8"/>
      <c r="AA16" s="15"/>
      <c r="AB16" s="207"/>
      <c r="AC16" s="208"/>
      <c r="AD16" s="208"/>
      <c r="AE16" s="208"/>
      <c r="AF16" s="208"/>
      <c r="AG16" s="208"/>
      <c r="AH16" s="208"/>
      <c r="AI16" s="208"/>
      <c r="AJ16" s="208"/>
      <c r="AK16" s="208"/>
      <c r="AL16" s="208"/>
      <c r="AM16" s="208"/>
      <c r="AN16" s="208"/>
      <c r="AO16" s="208"/>
      <c r="AP16" s="208"/>
      <c r="AQ16" s="208"/>
      <c r="AR16" s="208"/>
      <c r="AS16" s="208"/>
      <c r="AT16" s="209"/>
      <c r="AU16" s="16"/>
    </row>
    <row r="17" spans="1:47" s="200" customFormat="1" ht="15.75" customHeight="1" thickBot="1" x14ac:dyDescent="0.4">
      <c r="A17" s="7"/>
      <c r="B17" s="15"/>
      <c r="C17" s="7"/>
      <c r="D17" s="345"/>
      <c r="E17" s="346"/>
      <c r="F17" s="346"/>
      <c r="G17" s="346"/>
      <c r="H17" s="347"/>
      <c r="I17" s="199"/>
      <c r="J17" s="199"/>
      <c r="K17" s="345"/>
      <c r="L17" s="346"/>
      <c r="M17" s="346"/>
      <c r="N17" s="346"/>
      <c r="O17" s="347"/>
      <c r="P17" s="199"/>
      <c r="Q17" s="199"/>
      <c r="R17" s="345"/>
      <c r="S17" s="346"/>
      <c r="T17" s="346"/>
      <c r="U17" s="346"/>
      <c r="V17" s="347"/>
      <c r="W17" s="8"/>
      <c r="X17" s="16"/>
      <c r="Y17" s="8"/>
      <c r="AA17" s="15"/>
      <c r="AB17" s="17"/>
      <c r="AC17" s="17"/>
      <c r="AD17" s="17"/>
      <c r="AE17" s="17"/>
      <c r="AF17" s="17"/>
      <c r="AG17" s="17"/>
      <c r="AH17" s="17"/>
      <c r="AI17" s="17"/>
      <c r="AJ17" s="17"/>
      <c r="AK17" s="17"/>
      <c r="AL17" s="17"/>
      <c r="AM17" s="17"/>
      <c r="AN17" s="17"/>
      <c r="AO17" s="17"/>
      <c r="AP17" s="17"/>
      <c r="AQ17" s="17"/>
      <c r="AR17" s="17"/>
      <c r="AS17" s="17"/>
      <c r="AT17" s="17"/>
      <c r="AU17" s="16"/>
    </row>
    <row r="18" spans="1:47" s="200" customFormat="1" ht="15.75" customHeight="1" thickBot="1" x14ac:dyDescent="0.4">
      <c r="A18" s="7"/>
      <c r="B18" s="15"/>
      <c r="C18" s="7"/>
      <c r="D18" s="199"/>
      <c r="E18" s="199"/>
      <c r="F18" s="199"/>
      <c r="G18" s="199"/>
      <c r="H18" s="199"/>
      <c r="I18" s="199"/>
      <c r="J18" s="199"/>
      <c r="K18" s="199"/>
      <c r="L18" s="199"/>
      <c r="M18" s="199"/>
      <c r="N18" s="199"/>
      <c r="O18" s="199"/>
      <c r="P18" s="199"/>
      <c r="Q18" s="199"/>
      <c r="R18" s="199"/>
      <c r="S18" s="199"/>
      <c r="T18" s="199"/>
      <c r="U18" s="199"/>
      <c r="V18" s="199"/>
      <c r="W18" s="8"/>
      <c r="X18" s="16"/>
      <c r="Y18" s="8"/>
      <c r="AA18" s="15"/>
      <c r="AB18" s="17"/>
      <c r="AC18" s="17"/>
      <c r="AD18" s="17"/>
      <c r="AE18" s="17"/>
      <c r="AF18" s="17"/>
      <c r="AG18" s="17"/>
      <c r="AH18" s="17"/>
      <c r="AI18" s="17"/>
      <c r="AJ18" s="17"/>
      <c r="AK18" s="17"/>
      <c r="AL18" s="17"/>
      <c r="AM18" s="17"/>
      <c r="AN18" s="17"/>
      <c r="AO18" s="17"/>
      <c r="AP18" s="17"/>
      <c r="AQ18" s="17"/>
      <c r="AR18" s="17"/>
      <c r="AS18" s="17"/>
      <c r="AT18" s="17"/>
      <c r="AU18" s="16"/>
    </row>
    <row r="19" spans="1:47" s="200" customFormat="1" ht="15.75" customHeight="1" x14ac:dyDescent="0.35">
      <c r="A19" s="7"/>
      <c r="B19" s="15"/>
      <c r="C19" s="7"/>
      <c r="D19" s="342" t="str">
        <f>'Результаты аудита'!F14</f>
        <v>Анализ образов контейнеров</v>
      </c>
      <c r="E19" s="343"/>
      <c r="F19" s="343"/>
      <c r="G19" s="343"/>
      <c r="H19" s="344"/>
      <c r="I19" s="199"/>
      <c r="J19" s="199"/>
      <c r="K19" s="342" t="str">
        <f>'Результаты аудита'!F15</f>
        <v>Идентификация секретов</v>
      </c>
      <c r="L19" s="343"/>
      <c r="M19" s="343"/>
      <c r="N19" s="343"/>
      <c r="O19" s="344"/>
      <c r="P19" s="199"/>
      <c r="Q19" s="199"/>
      <c r="R19" s="342" t="str">
        <f>'Результаты аудита'!F16</f>
        <v>Контроль безопасности Dockerfile’ов</v>
      </c>
      <c r="S19" s="343"/>
      <c r="T19" s="343"/>
      <c r="U19" s="343"/>
      <c r="V19" s="344"/>
      <c r="W19" s="8"/>
      <c r="X19" s="16"/>
      <c r="Y19" s="8"/>
      <c r="AA19" s="15"/>
      <c r="AB19" s="17"/>
      <c r="AC19" s="17"/>
      <c r="AD19" s="17"/>
      <c r="AE19" s="17"/>
      <c r="AF19" s="17"/>
      <c r="AG19" s="17"/>
      <c r="AH19" s="17"/>
      <c r="AI19" s="17"/>
      <c r="AJ19" s="17"/>
      <c r="AK19" s="17"/>
      <c r="AL19" s="17"/>
      <c r="AM19" s="17"/>
      <c r="AN19" s="17"/>
      <c r="AO19" s="17"/>
      <c r="AP19" s="17"/>
      <c r="AQ19" s="17"/>
      <c r="AR19" s="17"/>
      <c r="AS19" s="17"/>
      <c r="AT19" s="17"/>
      <c r="AU19" s="16"/>
    </row>
    <row r="20" spans="1:47" s="200" customFormat="1" ht="15.75" customHeight="1" thickBot="1" x14ac:dyDescent="0.4">
      <c r="A20" s="7"/>
      <c r="B20" s="15"/>
      <c r="C20" s="7"/>
      <c r="D20" s="345"/>
      <c r="E20" s="346"/>
      <c r="F20" s="346"/>
      <c r="G20" s="346"/>
      <c r="H20" s="347"/>
      <c r="I20" s="199"/>
      <c r="J20" s="199"/>
      <c r="K20" s="345"/>
      <c r="L20" s="346"/>
      <c r="M20" s="346"/>
      <c r="N20" s="346"/>
      <c r="O20" s="347"/>
      <c r="P20" s="199"/>
      <c r="Q20" s="199"/>
      <c r="R20" s="345"/>
      <c r="S20" s="346"/>
      <c r="T20" s="346"/>
      <c r="U20" s="346"/>
      <c r="V20" s="347"/>
      <c r="W20" s="8"/>
      <c r="X20" s="16"/>
      <c r="Y20" s="8"/>
      <c r="AA20" s="15"/>
      <c r="AB20" s="17"/>
      <c r="AC20" s="17"/>
      <c r="AD20" s="17"/>
      <c r="AE20" s="17"/>
      <c r="AF20" s="17"/>
      <c r="AG20" s="17"/>
      <c r="AH20" s="17"/>
      <c r="AI20" s="17"/>
      <c r="AJ20" s="17"/>
      <c r="AK20" s="17"/>
      <c r="AL20" s="17"/>
      <c r="AM20" s="17"/>
      <c r="AN20" s="17"/>
      <c r="AO20" s="17"/>
      <c r="AP20" s="17"/>
      <c r="AQ20" s="17"/>
      <c r="AR20" s="17"/>
      <c r="AS20" s="17"/>
      <c r="AT20" s="17"/>
      <c r="AU20" s="16"/>
    </row>
    <row r="21" spans="1:47" s="200" customFormat="1" ht="9" customHeight="1" thickBot="1" x14ac:dyDescent="0.4">
      <c r="A21" s="7"/>
      <c r="B21" s="15"/>
      <c r="C21" s="207"/>
      <c r="D21" s="208"/>
      <c r="E21" s="208"/>
      <c r="F21" s="208"/>
      <c r="G21" s="208"/>
      <c r="H21" s="208"/>
      <c r="I21" s="208"/>
      <c r="J21" s="208"/>
      <c r="K21" s="208"/>
      <c r="L21" s="208"/>
      <c r="M21" s="208"/>
      <c r="N21" s="208"/>
      <c r="O21" s="208"/>
      <c r="P21" s="208"/>
      <c r="Q21" s="208"/>
      <c r="R21" s="208"/>
      <c r="S21" s="208"/>
      <c r="T21" s="208"/>
      <c r="U21" s="208"/>
      <c r="V21" s="208"/>
      <c r="W21" s="209"/>
      <c r="X21" s="16"/>
      <c r="Y21" s="8"/>
      <c r="AA21" s="15"/>
      <c r="AB21" s="351" t="s">
        <v>886</v>
      </c>
      <c r="AC21" s="352"/>
      <c r="AD21" s="352"/>
      <c r="AE21" s="352"/>
      <c r="AF21" s="352"/>
      <c r="AG21" s="352"/>
      <c r="AH21" s="352"/>
      <c r="AI21" s="352"/>
      <c r="AJ21" s="352"/>
      <c r="AK21" s="352"/>
      <c r="AL21" s="352"/>
      <c r="AM21" s="352"/>
      <c r="AN21" s="352"/>
      <c r="AO21" s="352"/>
      <c r="AP21" s="352"/>
      <c r="AQ21" s="352"/>
      <c r="AR21" s="352"/>
      <c r="AS21" s="352"/>
      <c r="AT21" s="353"/>
      <c r="AU21" s="16"/>
    </row>
    <row r="22" spans="1:47" s="200" customFormat="1" ht="11.25" customHeight="1" thickBot="1" x14ac:dyDescent="0.4">
      <c r="A22" s="7"/>
      <c r="B22" s="15"/>
      <c r="C22" s="17"/>
      <c r="D22" s="17"/>
      <c r="E22" s="17"/>
      <c r="F22" s="17"/>
      <c r="G22" s="17"/>
      <c r="H22" s="17"/>
      <c r="I22" s="17"/>
      <c r="J22" s="17"/>
      <c r="K22" s="17"/>
      <c r="L22" s="17"/>
      <c r="M22" s="17"/>
      <c r="N22" s="17"/>
      <c r="O22" s="17"/>
      <c r="P22" s="17"/>
      <c r="Q22" s="17"/>
      <c r="R22" s="17"/>
      <c r="S22" s="17"/>
      <c r="T22" s="17"/>
      <c r="U22" s="17"/>
      <c r="V22" s="17"/>
      <c r="W22" s="17"/>
      <c r="X22" s="16"/>
      <c r="Y22" s="8"/>
      <c r="AA22" s="15"/>
      <c r="AB22" s="354"/>
      <c r="AC22" s="355"/>
      <c r="AD22" s="355"/>
      <c r="AE22" s="355"/>
      <c r="AF22" s="355"/>
      <c r="AG22" s="355"/>
      <c r="AH22" s="355"/>
      <c r="AI22" s="355"/>
      <c r="AJ22" s="355"/>
      <c r="AK22" s="355"/>
      <c r="AL22" s="355"/>
      <c r="AM22" s="355"/>
      <c r="AN22" s="355"/>
      <c r="AO22" s="355"/>
      <c r="AP22" s="355"/>
      <c r="AQ22" s="355"/>
      <c r="AR22" s="355"/>
      <c r="AS22" s="355"/>
      <c r="AT22" s="356"/>
      <c r="AU22" s="16"/>
    </row>
    <row r="23" spans="1:47" s="200" customFormat="1" ht="9" customHeight="1" x14ac:dyDescent="0.35">
      <c r="A23" s="7"/>
      <c r="B23" s="15"/>
      <c r="C23" s="351" t="str">
        <f>'Результаты аудита'!E17</f>
        <v>Анализ ПО в режиме runtime - Preprod</v>
      </c>
      <c r="D23" s="352"/>
      <c r="E23" s="352"/>
      <c r="F23" s="352"/>
      <c r="G23" s="352"/>
      <c r="H23" s="352"/>
      <c r="I23" s="352"/>
      <c r="J23" s="352"/>
      <c r="K23" s="352"/>
      <c r="L23" s="352"/>
      <c r="M23" s="352"/>
      <c r="N23" s="352"/>
      <c r="O23" s="352"/>
      <c r="P23" s="352"/>
      <c r="Q23" s="352"/>
      <c r="R23" s="352"/>
      <c r="S23" s="352"/>
      <c r="T23" s="352"/>
      <c r="U23" s="352"/>
      <c r="V23" s="352"/>
      <c r="W23" s="353"/>
      <c r="X23" s="16"/>
      <c r="Y23" s="8"/>
      <c r="AA23" s="15"/>
      <c r="AB23" s="7"/>
      <c r="AC23" s="336" t="str">
        <f>'Результаты аудита'!$F$37</f>
        <v>Обработка дефектов ИБ</v>
      </c>
      <c r="AD23" s="337"/>
      <c r="AE23" s="337"/>
      <c r="AF23" s="337"/>
      <c r="AG23" s="337"/>
      <c r="AH23" s="337"/>
      <c r="AI23" s="337"/>
      <c r="AJ23" s="338"/>
      <c r="AK23" s="199"/>
      <c r="AL23" s="336" t="str">
        <f>'Результаты аудита'!$F$38</f>
        <v>Консолидация дефектов ИБ</v>
      </c>
      <c r="AM23" s="337"/>
      <c r="AN23" s="337"/>
      <c r="AO23" s="337"/>
      <c r="AP23" s="337"/>
      <c r="AQ23" s="337"/>
      <c r="AR23" s="337"/>
      <c r="AS23" s="338"/>
      <c r="AT23" s="8"/>
      <c r="AU23" s="16"/>
    </row>
    <row r="24" spans="1:47" s="200" customFormat="1" ht="9" customHeight="1" thickBot="1" x14ac:dyDescent="0.4">
      <c r="A24" s="7"/>
      <c r="B24" s="15"/>
      <c r="C24" s="354"/>
      <c r="D24" s="355"/>
      <c r="E24" s="355"/>
      <c r="F24" s="355"/>
      <c r="G24" s="355"/>
      <c r="H24" s="355"/>
      <c r="I24" s="355"/>
      <c r="J24" s="355"/>
      <c r="K24" s="355"/>
      <c r="L24" s="355"/>
      <c r="M24" s="355"/>
      <c r="N24" s="355"/>
      <c r="O24" s="355"/>
      <c r="P24" s="355"/>
      <c r="Q24" s="355"/>
      <c r="R24" s="355"/>
      <c r="S24" s="355"/>
      <c r="T24" s="355"/>
      <c r="U24" s="355"/>
      <c r="V24" s="355"/>
      <c r="W24" s="356"/>
      <c r="X24" s="16"/>
      <c r="Y24" s="8"/>
      <c r="AA24" s="15"/>
      <c r="AB24" s="7"/>
      <c r="AC24" s="339"/>
      <c r="AD24" s="340"/>
      <c r="AE24" s="340"/>
      <c r="AF24" s="340"/>
      <c r="AG24" s="340"/>
      <c r="AH24" s="340"/>
      <c r="AI24" s="340"/>
      <c r="AJ24" s="341"/>
      <c r="AK24" s="199"/>
      <c r="AL24" s="339"/>
      <c r="AM24" s="340"/>
      <c r="AN24" s="340"/>
      <c r="AO24" s="340"/>
      <c r="AP24" s="340"/>
      <c r="AQ24" s="340"/>
      <c r="AR24" s="340"/>
      <c r="AS24" s="341"/>
      <c r="AT24" s="8"/>
      <c r="AU24" s="16"/>
    </row>
    <row r="25" spans="1:47" s="200" customFormat="1" ht="29.9" customHeight="1" thickBot="1" x14ac:dyDescent="0.4">
      <c r="A25" s="7"/>
      <c r="B25" s="15"/>
      <c r="C25" s="7"/>
      <c r="D25" s="336" t="str">
        <f>'Результаты аудита'!F17</f>
        <v>Динамический анализ приложений (DAST) в PREPROD среде</v>
      </c>
      <c r="E25" s="337"/>
      <c r="F25" s="338"/>
      <c r="G25" s="199"/>
      <c r="H25" s="336" t="str">
        <f>'Результаты аудита'!F18</f>
        <v>Тестирование на проникновение перед внедрением приложений в продуктив</v>
      </c>
      <c r="I25" s="337"/>
      <c r="J25" s="338"/>
      <c r="K25" s="199"/>
      <c r="L25" s="336" t="str">
        <f>'Результаты аудита'!F19</f>
        <v>Функциональное ИБ-тестирование</v>
      </c>
      <c r="M25" s="337"/>
      <c r="N25" s="338"/>
      <c r="O25" s="199"/>
      <c r="P25" s="336" t="str">
        <f>'Результаты аудита'!F20</f>
        <v>Контроль безопасности манифестов (k8s, terraform и т.д.)</v>
      </c>
      <c r="Q25" s="337"/>
      <c r="R25" s="338"/>
      <c r="S25" s="199"/>
      <c r="T25" s="336" t="str">
        <f>'Результаты аудита'!F21</f>
        <v>Анализ инфраструктуры PREPROD среды на уязвимости</v>
      </c>
      <c r="U25" s="337"/>
      <c r="V25" s="338"/>
      <c r="W25" s="8"/>
      <c r="X25" s="16"/>
      <c r="Y25" s="8"/>
      <c r="AA25" s="15"/>
      <c r="AB25" s="207"/>
      <c r="AC25" s="208"/>
      <c r="AD25" s="208"/>
      <c r="AE25" s="208"/>
      <c r="AF25" s="208"/>
      <c r="AG25" s="208"/>
      <c r="AH25" s="208"/>
      <c r="AI25" s="208"/>
      <c r="AJ25" s="208"/>
      <c r="AK25" s="208"/>
      <c r="AL25" s="208"/>
      <c r="AM25" s="208"/>
      <c r="AN25" s="208"/>
      <c r="AO25" s="208"/>
      <c r="AP25" s="208"/>
      <c r="AQ25" s="208"/>
      <c r="AR25" s="208"/>
      <c r="AS25" s="208"/>
      <c r="AT25" s="209"/>
      <c r="AU25" s="16"/>
    </row>
    <row r="26" spans="1:47" s="200" customFormat="1" ht="29.9" customHeight="1" thickBot="1" x14ac:dyDescent="0.4">
      <c r="A26" s="7"/>
      <c r="B26" s="15"/>
      <c r="C26" s="7"/>
      <c r="D26" s="339"/>
      <c r="E26" s="340"/>
      <c r="F26" s="341"/>
      <c r="G26" s="199"/>
      <c r="H26" s="339"/>
      <c r="I26" s="340"/>
      <c r="J26" s="341"/>
      <c r="K26" s="199"/>
      <c r="L26" s="339"/>
      <c r="M26" s="340"/>
      <c r="N26" s="341"/>
      <c r="O26" s="199"/>
      <c r="P26" s="339"/>
      <c r="Q26" s="340"/>
      <c r="R26" s="341"/>
      <c r="S26" s="199"/>
      <c r="T26" s="339"/>
      <c r="U26" s="340"/>
      <c r="V26" s="341"/>
      <c r="W26" s="8"/>
      <c r="X26" s="16"/>
      <c r="Y26" s="8"/>
      <c r="AA26" s="15"/>
      <c r="AB26" s="17"/>
      <c r="AC26" s="17"/>
      <c r="AD26" s="17"/>
      <c r="AE26" s="17"/>
      <c r="AF26" s="17"/>
      <c r="AG26" s="17"/>
      <c r="AH26" s="17"/>
      <c r="AI26" s="17"/>
      <c r="AJ26" s="17"/>
      <c r="AK26" s="17"/>
      <c r="AL26" s="17"/>
      <c r="AM26" s="17"/>
      <c r="AN26" s="17"/>
      <c r="AO26" s="17"/>
      <c r="AP26" s="17"/>
      <c r="AQ26" s="17"/>
      <c r="AR26" s="17"/>
      <c r="AS26" s="17"/>
      <c r="AT26" s="17"/>
      <c r="AU26" s="16"/>
    </row>
    <row r="27" spans="1:47" s="200" customFormat="1" ht="9" customHeight="1" thickBot="1" x14ac:dyDescent="0.4">
      <c r="A27" s="7"/>
      <c r="B27" s="15"/>
      <c r="C27" s="207"/>
      <c r="D27" s="208"/>
      <c r="E27" s="208"/>
      <c r="F27" s="208"/>
      <c r="G27" s="208"/>
      <c r="H27" s="208"/>
      <c r="I27" s="208"/>
      <c r="J27" s="208"/>
      <c r="K27" s="208"/>
      <c r="L27" s="208"/>
      <c r="M27" s="208"/>
      <c r="N27" s="208"/>
      <c r="O27" s="208"/>
      <c r="P27" s="208"/>
      <c r="Q27" s="208"/>
      <c r="R27" s="208"/>
      <c r="S27" s="208"/>
      <c r="T27" s="208"/>
      <c r="U27" s="208"/>
      <c r="V27" s="208"/>
      <c r="W27" s="209"/>
      <c r="X27" s="16"/>
      <c r="Y27" s="8"/>
      <c r="AA27" s="15"/>
      <c r="AB27" s="351" t="s">
        <v>1088</v>
      </c>
      <c r="AC27" s="352"/>
      <c r="AD27" s="352"/>
      <c r="AE27" s="352"/>
      <c r="AF27" s="352"/>
      <c r="AG27" s="352"/>
      <c r="AH27" s="352"/>
      <c r="AI27" s="352"/>
      <c r="AJ27" s="353"/>
      <c r="AK27" s="17"/>
      <c r="AL27" s="351" t="s">
        <v>1089</v>
      </c>
      <c r="AM27" s="352"/>
      <c r="AN27" s="352"/>
      <c r="AO27" s="352"/>
      <c r="AP27" s="352"/>
      <c r="AQ27" s="352"/>
      <c r="AR27" s="352"/>
      <c r="AS27" s="352"/>
      <c r="AT27" s="353"/>
      <c r="AU27" s="16"/>
    </row>
    <row r="28" spans="1:47" s="200" customFormat="1" ht="11.25" customHeight="1" thickBot="1" x14ac:dyDescent="0.4">
      <c r="A28" s="7"/>
      <c r="B28" s="15"/>
      <c r="C28" s="17"/>
      <c r="D28" s="17"/>
      <c r="E28" s="17"/>
      <c r="F28" s="17"/>
      <c r="G28" s="17"/>
      <c r="H28" s="17"/>
      <c r="I28" s="17"/>
      <c r="J28" s="17"/>
      <c r="K28" s="17"/>
      <c r="L28" s="17"/>
      <c r="M28" s="17"/>
      <c r="N28" s="17"/>
      <c r="O28" s="17"/>
      <c r="P28" s="17"/>
      <c r="Q28" s="17"/>
      <c r="R28" s="17"/>
      <c r="S28" s="17"/>
      <c r="T28" s="17"/>
      <c r="U28" s="17"/>
      <c r="V28" s="17"/>
      <c r="W28" s="17"/>
      <c r="X28" s="16"/>
      <c r="Y28" s="8"/>
      <c r="AA28" s="15"/>
      <c r="AB28" s="354"/>
      <c r="AC28" s="355"/>
      <c r="AD28" s="355"/>
      <c r="AE28" s="355"/>
      <c r="AF28" s="355"/>
      <c r="AG28" s="355"/>
      <c r="AH28" s="355"/>
      <c r="AI28" s="355"/>
      <c r="AJ28" s="356"/>
      <c r="AK28" s="17"/>
      <c r="AL28" s="354"/>
      <c r="AM28" s="355"/>
      <c r="AN28" s="355"/>
      <c r="AO28" s="355"/>
      <c r="AP28" s="355"/>
      <c r="AQ28" s="355"/>
      <c r="AR28" s="355"/>
      <c r="AS28" s="355"/>
      <c r="AT28" s="356"/>
      <c r="AU28" s="16"/>
    </row>
    <row r="29" spans="1:47" s="200" customFormat="1" ht="9" customHeight="1" x14ac:dyDescent="0.35">
      <c r="A29" s="7"/>
      <c r="B29" s="15"/>
      <c r="C29" s="351" t="str">
        <f>'Результаты аудита'!E22</f>
        <v>Защита ПО и инфраструктуры в режиме runtime</v>
      </c>
      <c r="D29" s="352"/>
      <c r="E29" s="352"/>
      <c r="F29" s="352"/>
      <c r="G29" s="352"/>
      <c r="H29" s="352"/>
      <c r="I29" s="352"/>
      <c r="J29" s="352"/>
      <c r="K29" s="352"/>
      <c r="L29" s="352"/>
      <c r="M29" s="352"/>
      <c r="N29" s="352"/>
      <c r="O29" s="352"/>
      <c r="P29" s="352"/>
      <c r="Q29" s="352"/>
      <c r="R29" s="352"/>
      <c r="S29" s="352"/>
      <c r="T29" s="352"/>
      <c r="U29" s="352"/>
      <c r="V29" s="352"/>
      <c r="W29" s="353"/>
      <c r="X29" s="16"/>
      <c r="Y29" s="8"/>
      <c r="AA29" s="15"/>
      <c r="AB29" s="7"/>
      <c r="AC29" s="336" t="str">
        <f>'Результаты аудита'!$F$39</f>
        <v>Управление набором метрик ИБ</v>
      </c>
      <c r="AD29" s="337"/>
      <c r="AE29" s="338"/>
      <c r="AF29" s="199"/>
      <c r="AG29" s="336" t="str">
        <f>'Результаты аудита'!$F$40</f>
        <v>Контроль исполнения метрик</v>
      </c>
      <c r="AH29" s="337"/>
      <c r="AI29" s="338"/>
      <c r="AJ29" s="8"/>
      <c r="AK29" s="17"/>
      <c r="AL29" s="7"/>
      <c r="AM29" s="336" t="str">
        <f>'Результаты аудита'!$F$41</f>
        <v>Security Champions</v>
      </c>
      <c r="AN29" s="337"/>
      <c r="AO29" s="338"/>
      <c r="AP29" s="199"/>
      <c r="AQ29" s="336" t="str">
        <f>'Результаты аудита'!$F$42</f>
        <v>Разграничение ролей процесса DSO</v>
      </c>
      <c r="AR29" s="337"/>
      <c r="AS29" s="338"/>
      <c r="AT29" s="8"/>
      <c r="AU29" s="16"/>
    </row>
    <row r="30" spans="1:47" s="200" customFormat="1" ht="9" customHeight="1" thickBot="1" x14ac:dyDescent="0.4">
      <c r="A30" s="7"/>
      <c r="B30" s="15"/>
      <c r="C30" s="354"/>
      <c r="D30" s="355"/>
      <c r="E30" s="355"/>
      <c r="F30" s="355"/>
      <c r="G30" s="355"/>
      <c r="H30" s="355"/>
      <c r="I30" s="355"/>
      <c r="J30" s="355"/>
      <c r="K30" s="355"/>
      <c r="L30" s="355"/>
      <c r="M30" s="355"/>
      <c r="N30" s="355"/>
      <c r="O30" s="355"/>
      <c r="P30" s="355"/>
      <c r="Q30" s="355"/>
      <c r="R30" s="355"/>
      <c r="S30" s="355"/>
      <c r="T30" s="355"/>
      <c r="U30" s="355"/>
      <c r="V30" s="355"/>
      <c r="W30" s="356"/>
      <c r="X30" s="16"/>
      <c r="Y30" s="8"/>
      <c r="AA30" s="15"/>
      <c r="AB30" s="7"/>
      <c r="AC30" s="348"/>
      <c r="AD30" s="350"/>
      <c r="AE30" s="349"/>
      <c r="AF30" s="199"/>
      <c r="AG30" s="348"/>
      <c r="AH30" s="350"/>
      <c r="AI30" s="349"/>
      <c r="AJ30" s="8"/>
      <c r="AK30" s="17"/>
      <c r="AL30" s="7"/>
      <c r="AM30" s="348"/>
      <c r="AN30" s="350"/>
      <c r="AO30" s="349"/>
      <c r="AP30" s="199"/>
      <c r="AQ30" s="348"/>
      <c r="AR30" s="350"/>
      <c r="AS30" s="349"/>
      <c r="AT30" s="8"/>
      <c r="AU30" s="16"/>
    </row>
    <row r="31" spans="1:47" s="200" customFormat="1" ht="15.75" customHeight="1" thickBot="1" x14ac:dyDescent="0.4">
      <c r="A31" s="7"/>
      <c r="B31" s="15"/>
      <c r="C31" s="7"/>
      <c r="D31" s="336" t="str">
        <f>'Результаты аудита'!F22</f>
        <v>Управление секретами</v>
      </c>
      <c r="E31" s="337"/>
      <c r="F31" s="337"/>
      <c r="G31" s="338"/>
      <c r="H31" s="199"/>
      <c r="I31" s="336" t="str">
        <f>'Результаты аудита'!F23</f>
        <v>Динамический анализ приложений (DAST) в продуктивной среде</v>
      </c>
      <c r="J31" s="337"/>
      <c r="K31" s="337"/>
      <c r="L31" s="338"/>
      <c r="M31" s="199"/>
      <c r="N31" s="336" t="str">
        <f>'Результаты аудита'!F24</f>
        <v>Тестирование на проникновение продуктивной среды</v>
      </c>
      <c r="O31" s="337"/>
      <c r="P31" s="337"/>
      <c r="Q31" s="338"/>
      <c r="R31" s="199"/>
      <c r="S31" s="336" t="str">
        <f>'Результаты аудита'!F25</f>
        <v>Управление изменениями инфраструктуры и доступом к ней</v>
      </c>
      <c r="T31" s="337"/>
      <c r="U31" s="337"/>
      <c r="V31" s="338"/>
      <c r="W31" s="8"/>
      <c r="X31" s="16"/>
      <c r="Y31" s="8"/>
      <c r="AA31" s="15"/>
      <c r="AB31" s="7"/>
      <c r="AC31" s="339"/>
      <c r="AD31" s="340"/>
      <c r="AE31" s="341"/>
      <c r="AF31" s="199"/>
      <c r="AG31" s="339"/>
      <c r="AH31" s="340"/>
      <c r="AI31" s="341"/>
      <c r="AJ31" s="8"/>
      <c r="AK31" s="17"/>
      <c r="AL31" s="7"/>
      <c r="AM31" s="339"/>
      <c r="AN31" s="340"/>
      <c r="AO31" s="341"/>
      <c r="AP31" s="199"/>
      <c r="AQ31" s="339"/>
      <c r="AR31" s="340"/>
      <c r="AS31" s="341"/>
      <c r="AT31" s="8"/>
      <c r="AU31" s="16"/>
    </row>
    <row r="32" spans="1:47" s="200" customFormat="1" ht="15.75" customHeight="1" thickBot="1" x14ac:dyDescent="0.4">
      <c r="A32" s="7"/>
      <c r="B32" s="15"/>
      <c r="C32" s="7"/>
      <c r="D32" s="339"/>
      <c r="E32" s="340"/>
      <c r="F32" s="340"/>
      <c r="G32" s="341"/>
      <c r="H32" s="199"/>
      <c r="I32" s="339"/>
      <c r="J32" s="340"/>
      <c r="K32" s="340"/>
      <c r="L32" s="341"/>
      <c r="M32" s="199"/>
      <c r="N32" s="339"/>
      <c r="O32" s="340"/>
      <c r="P32" s="340"/>
      <c r="Q32" s="341"/>
      <c r="R32" s="199"/>
      <c r="S32" s="339"/>
      <c r="T32" s="340"/>
      <c r="U32" s="340"/>
      <c r="V32" s="341"/>
      <c r="W32" s="8"/>
      <c r="X32" s="16"/>
      <c r="Y32" s="8"/>
      <c r="AA32" s="15"/>
      <c r="AB32" s="207"/>
      <c r="AC32" s="208"/>
      <c r="AD32" s="208"/>
      <c r="AE32" s="208"/>
      <c r="AF32" s="208"/>
      <c r="AG32" s="208"/>
      <c r="AH32" s="208"/>
      <c r="AI32" s="208"/>
      <c r="AJ32" s="209"/>
      <c r="AK32" s="17"/>
      <c r="AL32" s="207"/>
      <c r="AM32" s="208"/>
      <c r="AN32" s="208"/>
      <c r="AO32" s="208"/>
      <c r="AP32" s="208"/>
      <c r="AQ32" s="208"/>
      <c r="AR32" s="208"/>
      <c r="AS32" s="208"/>
      <c r="AT32" s="209"/>
      <c r="AU32" s="16"/>
    </row>
    <row r="33" spans="1:47" s="200" customFormat="1" ht="9" customHeight="1" thickBot="1" x14ac:dyDescent="0.4">
      <c r="A33" s="7"/>
      <c r="B33" s="15"/>
      <c r="C33" s="7"/>
      <c r="D33" s="199"/>
      <c r="E33" s="199"/>
      <c r="F33" s="199"/>
      <c r="G33" s="199"/>
      <c r="H33" s="199"/>
      <c r="I33" s="199"/>
      <c r="J33" s="199"/>
      <c r="K33" s="199"/>
      <c r="L33" s="199"/>
      <c r="M33" s="199"/>
      <c r="N33" s="199"/>
      <c r="O33" s="199"/>
      <c r="P33" s="199"/>
      <c r="Q33" s="199"/>
      <c r="R33" s="199"/>
      <c r="S33" s="199"/>
      <c r="T33" s="199"/>
      <c r="U33" s="199"/>
      <c r="V33" s="199"/>
      <c r="W33" s="8"/>
      <c r="X33" s="16"/>
      <c r="Y33" s="8"/>
      <c r="AA33" s="18"/>
      <c r="AB33" s="20"/>
      <c r="AC33" s="20"/>
      <c r="AD33" s="20"/>
      <c r="AE33" s="20"/>
      <c r="AF33" s="20"/>
      <c r="AG33" s="20"/>
      <c r="AH33" s="20"/>
      <c r="AI33" s="20"/>
      <c r="AJ33" s="20"/>
      <c r="AK33" s="20"/>
      <c r="AL33" s="20"/>
      <c r="AM33" s="20"/>
      <c r="AN33" s="20"/>
      <c r="AO33" s="20"/>
      <c r="AP33" s="20"/>
      <c r="AQ33" s="20"/>
      <c r="AR33" s="20"/>
      <c r="AS33" s="20"/>
      <c r="AT33" s="20"/>
      <c r="AU33" s="19"/>
    </row>
    <row r="34" spans="1:47" s="200" customFormat="1" ht="15.75" customHeight="1" x14ac:dyDescent="0.35">
      <c r="A34" s="7"/>
      <c r="B34" s="15"/>
      <c r="C34" s="7"/>
      <c r="D34" s="336" t="str">
        <f>'Результаты аудита'!F26</f>
        <v>Контроль сетевого трафика (L4-L7)</v>
      </c>
      <c r="E34" s="337"/>
      <c r="F34" s="337"/>
      <c r="G34" s="338"/>
      <c r="H34" s="199"/>
      <c r="I34" s="336" t="str">
        <f>'Результаты аудита'!F27</f>
        <v>Контроль выполняемых и процессов и их прав доступа</v>
      </c>
      <c r="J34" s="337"/>
      <c r="K34" s="337"/>
      <c r="L34" s="338"/>
      <c r="M34" s="199"/>
      <c r="N34" s="336" t="str">
        <f>'Результаты аудита'!F28</f>
        <v>Анализ инфраструктуры PROD среды на уязвимости</v>
      </c>
      <c r="O34" s="337"/>
      <c r="P34" s="337"/>
      <c r="Q34" s="338"/>
      <c r="R34" s="199"/>
      <c r="S34" s="336" t="str">
        <f>'Результаты аудита'!F29</f>
        <v>Анализ событий информационной безопасности</v>
      </c>
      <c r="T34" s="337"/>
      <c r="U34" s="337"/>
      <c r="V34" s="338"/>
      <c r="W34" s="8"/>
      <c r="X34" s="16"/>
      <c r="Y34" s="8"/>
    </row>
    <row r="35" spans="1:47" s="200" customFormat="1" ht="15.75" customHeight="1" thickBot="1" x14ac:dyDescent="0.4">
      <c r="A35" s="7"/>
      <c r="B35" s="15"/>
      <c r="C35" s="7"/>
      <c r="D35" s="339"/>
      <c r="E35" s="340"/>
      <c r="F35" s="340"/>
      <c r="G35" s="341"/>
      <c r="H35" s="199"/>
      <c r="I35" s="339"/>
      <c r="J35" s="340"/>
      <c r="K35" s="340"/>
      <c r="L35" s="341"/>
      <c r="M35" s="199"/>
      <c r="N35" s="339"/>
      <c r="O35" s="340"/>
      <c r="P35" s="340"/>
      <c r="Q35" s="341"/>
      <c r="R35" s="199"/>
      <c r="S35" s="339"/>
      <c r="T35" s="340"/>
      <c r="U35" s="340"/>
      <c r="V35" s="341"/>
      <c r="W35" s="8"/>
      <c r="X35" s="16"/>
      <c r="Y35" s="8"/>
      <c r="AC35"/>
      <c r="AD35"/>
      <c r="AE35"/>
      <c r="AF35"/>
      <c r="AG35"/>
      <c r="AH35"/>
    </row>
    <row r="36" spans="1:47" s="200" customFormat="1" ht="9" customHeight="1" thickBot="1" x14ac:dyDescent="0.4">
      <c r="A36" s="7"/>
      <c r="B36" s="15"/>
      <c r="C36" s="207"/>
      <c r="D36" s="208"/>
      <c r="E36" s="208"/>
      <c r="F36" s="208"/>
      <c r="G36" s="208"/>
      <c r="H36" s="208"/>
      <c r="I36" s="208"/>
      <c r="J36" s="208"/>
      <c r="K36" s="208"/>
      <c r="L36" s="208"/>
      <c r="M36" s="208"/>
      <c r="N36" s="208"/>
      <c r="O36" s="208"/>
      <c r="P36" s="208"/>
      <c r="Q36" s="208"/>
      <c r="R36" s="208"/>
      <c r="S36" s="208"/>
      <c r="T36" s="208"/>
      <c r="U36" s="208"/>
      <c r="V36" s="208"/>
      <c r="W36" s="209"/>
      <c r="X36" s="16"/>
      <c r="Y36" s="8"/>
      <c r="AC36"/>
      <c r="AD36"/>
      <c r="AE36"/>
      <c r="AF36"/>
      <c r="AG36"/>
      <c r="AH36"/>
    </row>
    <row r="37" spans="1:47" s="200" customFormat="1" ht="9" customHeight="1" thickBot="1" x14ac:dyDescent="0.4">
      <c r="A37" s="7"/>
      <c r="B37" s="18"/>
      <c r="C37" s="20"/>
      <c r="D37" s="20"/>
      <c r="E37" s="20"/>
      <c r="F37" s="20"/>
      <c r="G37" s="20"/>
      <c r="H37" s="20"/>
      <c r="I37" s="20"/>
      <c r="J37" s="20"/>
      <c r="K37" s="20"/>
      <c r="L37" s="20"/>
      <c r="M37" s="20"/>
      <c r="N37" s="20"/>
      <c r="O37" s="20"/>
      <c r="P37" s="20"/>
      <c r="Q37" s="20"/>
      <c r="R37" s="20"/>
      <c r="S37" s="20"/>
      <c r="T37" s="20"/>
      <c r="U37" s="20"/>
      <c r="V37" s="20"/>
      <c r="W37" s="20"/>
      <c r="X37" s="19"/>
      <c r="Y37" s="8"/>
      <c r="AC37"/>
      <c r="AD37"/>
      <c r="AE37"/>
      <c r="AF37"/>
      <c r="AG37"/>
      <c r="AH37"/>
    </row>
    <row r="38" spans="1:47" s="200" customFormat="1" ht="25.5" customHeight="1" thickBot="1" x14ac:dyDescent="0.4">
      <c r="A38" s="7"/>
      <c r="B38" s="48"/>
      <c r="C38" s="48"/>
      <c r="D38" s="48"/>
      <c r="E38" s="48"/>
      <c r="F38" s="48"/>
      <c r="G38" s="48"/>
      <c r="H38" s="48"/>
      <c r="I38" s="48"/>
      <c r="J38" s="48"/>
      <c r="K38" s="48"/>
      <c r="L38" s="48"/>
      <c r="M38" s="48"/>
      <c r="N38" s="48"/>
      <c r="O38" s="48"/>
      <c r="P38" s="48"/>
      <c r="Q38" s="48"/>
      <c r="R38" s="48"/>
      <c r="S38" s="48"/>
      <c r="T38" s="48"/>
      <c r="U38" s="48"/>
      <c r="V38" s="48"/>
      <c r="W38" s="48"/>
      <c r="X38" s="48"/>
      <c r="Y38" s="49"/>
      <c r="AC38"/>
      <c r="AD38"/>
      <c r="AE38"/>
      <c r="AF38"/>
      <c r="AG38"/>
      <c r="AH38"/>
    </row>
    <row r="39" spans="1:47" s="200" customFormat="1" ht="3" customHeight="1" x14ac:dyDescent="0.35">
      <c r="A39" s="7"/>
      <c r="B39" s="12"/>
      <c r="C39" s="13"/>
      <c r="D39" s="13"/>
      <c r="E39" s="13"/>
      <c r="F39" s="13"/>
      <c r="G39" s="13"/>
      <c r="H39" s="13"/>
      <c r="I39" s="13"/>
      <c r="J39" s="13"/>
      <c r="K39" s="13"/>
      <c r="L39" s="13"/>
      <c r="M39" s="13"/>
      <c r="N39" s="13"/>
      <c r="O39" s="13"/>
      <c r="P39" s="13"/>
      <c r="Q39" s="13"/>
      <c r="R39" s="13"/>
      <c r="S39" s="13"/>
      <c r="T39" s="13"/>
      <c r="U39" s="13"/>
      <c r="V39" s="13"/>
      <c r="W39" s="201"/>
      <c r="X39" s="202"/>
      <c r="Y39" s="8"/>
    </row>
    <row r="40" spans="1:47" s="200" customFormat="1" ht="24.75" hidden="1" customHeight="1" x14ac:dyDescent="0.35">
      <c r="A40" s="7"/>
      <c r="B40" s="15"/>
      <c r="C40" s="357" t="s">
        <v>1087</v>
      </c>
      <c r="D40" s="357"/>
      <c r="E40" s="357"/>
      <c r="F40" s="357"/>
      <c r="G40" s="357"/>
      <c r="H40" s="357"/>
      <c r="I40" s="357"/>
      <c r="J40" s="357"/>
      <c r="K40" s="357"/>
      <c r="L40" s="357"/>
      <c r="M40" s="357"/>
      <c r="N40" s="357"/>
      <c r="O40" s="357"/>
      <c r="P40" s="357"/>
      <c r="Q40" s="357"/>
      <c r="R40" s="357"/>
      <c r="S40" s="357"/>
      <c r="T40" s="357"/>
      <c r="U40" s="357"/>
      <c r="V40" s="357"/>
      <c r="W40" s="357"/>
      <c r="X40" s="204"/>
      <c r="Y40" s="8"/>
    </row>
    <row r="41" spans="1:47" s="200" customFormat="1" ht="21" customHeight="1" x14ac:dyDescent="0.35">
      <c r="A41" s="7"/>
      <c r="B41" s="15"/>
      <c r="C41" s="357"/>
      <c r="D41" s="357"/>
      <c r="E41" s="357"/>
      <c r="F41" s="357"/>
      <c r="G41" s="357"/>
      <c r="H41" s="357"/>
      <c r="I41" s="357"/>
      <c r="J41" s="357"/>
      <c r="K41" s="357"/>
      <c r="L41" s="357"/>
      <c r="M41" s="357"/>
      <c r="N41" s="357"/>
      <c r="O41" s="357"/>
      <c r="P41" s="357"/>
      <c r="Q41" s="357"/>
      <c r="R41" s="357"/>
      <c r="S41" s="357"/>
      <c r="T41" s="357"/>
      <c r="U41" s="357"/>
      <c r="V41" s="357"/>
      <c r="W41" s="357"/>
      <c r="X41" s="46"/>
      <c r="Y41" s="8"/>
    </row>
    <row r="42" spans="1:47" s="200" customFormat="1" ht="4.5" customHeight="1" thickBot="1" x14ac:dyDescent="0.4">
      <c r="A42" s="7"/>
      <c r="B42" s="15"/>
      <c r="C42" s="17"/>
      <c r="D42" s="17"/>
      <c r="E42" s="17"/>
      <c r="F42" s="17"/>
      <c r="G42" s="17"/>
      <c r="H42" s="17"/>
      <c r="I42" s="17"/>
      <c r="J42" s="17"/>
      <c r="K42" s="17"/>
      <c r="L42" s="17"/>
      <c r="M42" s="17"/>
      <c r="N42" s="17"/>
      <c r="O42" s="17"/>
      <c r="P42" s="17"/>
      <c r="Q42" s="17"/>
      <c r="R42" s="17"/>
      <c r="S42" s="17"/>
      <c r="T42" s="17"/>
      <c r="U42" s="17"/>
      <c r="V42" s="17"/>
      <c r="X42" s="46"/>
      <c r="Y42" s="8"/>
    </row>
    <row r="43" spans="1:47" s="200" customFormat="1" ht="9" customHeight="1" x14ac:dyDescent="0.35">
      <c r="A43" s="7"/>
      <c r="B43" s="15"/>
      <c r="C43" s="205"/>
      <c r="D43" s="352" t="str">
        <f>'Результаты аудита'!E30</f>
        <v>Обучение и база знаний</v>
      </c>
      <c r="E43" s="352"/>
      <c r="F43" s="352"/>
      <c r="G43" s="352"/>
      <c r="H43" s="352"/>
      <c r="I43" s="352"/>
      <c r="J43" s="352"/>
      <c r="K43" s="352"/>
      <c r="L43" s="352"/>
      <c r="M43" s="352"/>
      <c r="N43" s="352"/>
      <c r="O43" s="352"/>
      <c r="P43" s="352"/>
      <c r="Q43" s="352"/>
      <c r="R43" s="352"/>
      <c r="S43" s="352"/>
      <c r="T43" s="352"/>
      <c r="U43" s="352"/>
      <c r="V43" s="352"/>
      <c r="W43" s="206"/>
      <c r="X43" s="46"/>
      <c r="Y43" s="8"/>
    </row>
    <row r="44" spans="1:47" s="200" customFormat="1" ht="9" customHeight="1" thickBot="1" x14ac:dyDescent="0.4">
      <c r="A44" s="7"/>
      <c r="B44" s="15"/>
      <c r="C44" s="7"/>
      <c r="D44" s="355"/>
      <c r="E44" s="355"/>
      <c r="F44" s="355"/>
      <c r="G44" s="355"/>
      <c r="H44" s="355"/>
      <c r="I44" s="355"/>
      <c r="J44" s="355"/>
      <c r="K44" s="355"/>
      <c r="L44" s="355"/>
      <c r="M44" s="355"/>
      <c r="N44" s="355"/>
      <c r="O44" s="355"/>
      <c r="P44" s="355"/>
      <c r="Q44" s="355"/>
      <c r="R44" s="355"/>
      <c r="S44" s="355"/>
      <c r="T44" s="355"/>
      <c r="U44" s="355"/>
      <c r="V44" s="355"/>
      <c r="W44" s="8"/>
      <c r="X44" s="46"/>
      <c r="Y44" s="8"/>
    </row>
    <row r="45" spans="1:47" s="200" customFormat="1" ht="15" customHeight="1" x14ac:dyDescent="0.35">
      <c r="A45" s="7"/>
      <c r="B45" s="15"/>
      <c r="C45" s="7"/>
      <c r="D45" s="199"/>
      <c r="E45" s="336" t="str">
        <f>'Результаты аудита'!$F$30</f>
        <v>Обучение специалистов</v>
      </c>
      <c r="F45" s="337"/>
      <c r="G45" s="337"/>
      <c r="H45" s="337"/>
      <c r="I45" s="337"/>
      <c r="J45" s="337"/>
      <c r="K45" s="337"/>
      <c r="L45" s="338"/>
      <c r="M45" s="199"/>
      <c r="N45" s="336" t="str">
        <f>'Результаты аудита'!$F$31</f>
        <v>Управление базой знаний DSO</v>
      </c>
      <c r="O45" s="337"/>
      <c r="P45" s="337"/>
      <c r="Q45" s="337"/>
      <c r="R45" s="337"/>
      <c r="S45" s="337"/>
      <c r="T45" s="337"/>
      <c r="U45" s="338"/>
      <c r="V45" s="199"/>
      <c r="W45" s="8"/>
      <c r="X45" s="46"/>
      <c r="Y45" s="8"/>
    </row>
    <row r="46" spans="1:47" s="200" customFormat="1" ht="15" customHeight="1" thickBot="1" x14ac:dyDescent="0.4">
      <c r="A46" s="7"/>
      <c r="B46" s="15"/>
      <c r="C46" s="7"/>
      <c r="D46" s="199"/>
      <c r="E46" s="339"/>
      <c r="F46" s="340"/>
      <c r="G46" s="340"/>
      <c r="H46" s="340"/>
      <c r="I46" s="340"/>
      <c r="J46" s="340"/>
      <c r="K46" s="340"/>
      <c r="L46" s="341"/>
      <c r="M46" s="199"/>
      <c r="N46" s="339"/>
      <c r="O46" s="340"/>
      <c r="P46" s="340"/>
      <c r="Q46" s="340"/>
      <c r="R46" s="340"/>
      <c r="S46" s="340"/>
      <c r="T46" s="340"/>
      <c r="U46" s="341"/>
      <c r="V46" s="199"/>
      <c r="W46" s="8"/>
      <c r="X46" s="46"/>
      <c r="Y46" s="8"/>
    </row>
    <row r="47" spans="1:47" s="200" customFormat="1" ht="7.5" customHeight="1" thickBot="1" x14ac:dyDescent="0.4">
      <c r="A47" s="7"/>
      <c r="B47" s="15"/>
      <c r="C47" s="207"/>
      <c r="D47" s="208"/>
      <c r="E47" s="208"/>
      <c r="F47" s="208"/>
      <c r="G47" s="208"/>
      <c r="H47" s="208"/>
      <c r="I47" s="208"/>
      <c r="J47" s="208"/>
      <c r="K47" s="208"/>
      <c r="L47" s="208"/>
      <c r="M47" s="208"/>
      <c r="N47" s="208"/>
      <c r="O47" s="208"/>
      <c r="P47" s="208"/>
      <c r="Q47" s="208"/>
      <c r="R47" s="208"/>
      <c r="S47" s="208"/>
      <c r="T47" s="208"/>
      <c r="U47" s="208"/>
      <c r="V47" s="208"/>
      <c r="W47" s="209"/>
      <c r="X47" s="46"/>
      <c r="Y47" s="8"/>
    </row>
    <row r="48" spans="1:47" s="200" customFormat="1" ht="15" customHeight="1" thickBot="1" x14ac:dyDescent="0.4">
      <c r="A48" s="7"/>
      <c r="B48" s="15"/>
      <c r="C48" s="17"/>
      <c r="D48" s="17"/>
      <c r="E48" s="17"/>
      <c r="F48" s="17"/>
      <c r="G48" s="17"/>
      <c r="H48" s="17"/>
      <c r="I48" s="17"/>
      <c r="J48" s="17"/>
      <c r="K48" s="17"/>
      <c r="L48" s="17"/>
      <c r="M48" s="17"/>
      <c r="N48" s="17"/>
      <c r="O48" s="17"/>
      <c r="P48" s="17"/>
      <c r="Q48" s="17"/>
      <c r="R48" s="17"/>
      <c r="S48" s="17"/>
      <c r="T48" s="17"/>
      <c r="U48" s="17"/>
      <c r="V48" s="17"/>
      <c r="W48" s="17"/>
      <c r="X48" s="46"/>
      <c r="Y48" s="8"/>
    </row>
    <row r="49" spans="1:25" s="200" customFormat="1" ht="15" customHeight="1" x14ac:dyDescent="0.35">
      <c r="A49" s="7"/>
      <c r="B49" s="15"/>
      <c r="C49" s="205"/>
      <c r="D49" s="352" t="str">
        <f>'Результаты аудита'!E32</f>
        <v>Контроль и формирование требований ИБ к ПО</v>
      </c>
      <c r="E49" s="352"/>
      <c r="F49" s="352"/>
      <c r="G49" s="352"/>
      <c r="H49" s="352"/>
      <c r="I49" s="352"/>
      <c r="J49" s="352"/>
      <c r="K49" s="352"/>
      <c r="L49" s="352"/>
      <c r="M49" s="352"/>
      <c r="N49" s="352"/>
      <c r="O49" s="352"/>
      <c r="P49" s="352"/>
      <c r="Q49" s="352"/>
      <c r="R49" s="352"/>
      <c r="S49" s="352"/>
      <c r="T49" s="352"/>
      <c r="U49" s="352"/>
      <c r="V49" s="352"/>
      <c r="W49" s="206"/>
      <c r="X49" s="46"/>
      <c r="Y49" s="8"/>
    </row>
    <row r="50" spans="1:25" s="200" customFormat="1" ht="9" customHeight="1" thickBot="1" x14ac:dyDescent="0.4">
      <c r="A50" s="7"/>
      <c r="B50" s="15"/>
      <c r="C50" s="7"/>
      <c r="D50" s="355"/>
      <c r="E50" s="355"/>
      <c r="F50" s="355"/>
      <c r="G50" s="355"/>
      <c r="H50" s="355"/>
      <c r="I50" s="355"/>
      <c r="J50" s="355"/>
      <c r="K50" s="355"/>
      <c r="L50" s="355"/>
      <c r="M50" s="355"/>
      <c r="N50" s="355"/>
      <c r="O50" s="355"/>
      <c r="P50" s="355"/>
      <c r="Q50" s="355"/>
      <c r="R50" s="355"/>
      <c r="S50" s="355"/>
      <c r="T50" s="355"/>
      <c r="U50" s="355"/>
      <c r="V50" s="355"/>
      <c r="W50" s="8"/>
      <c r="X50" s="46"/>
      <c r="Y50" s="8"/>
    </row>
    <row r="51" spans="1:25" s="200" customFormat="1" ht="22.5" customHeight="1" x14ac:dyDescent="0.35">
      <c r="A51" s="7"/>
      <c r="B51" s="15"/>
      <c r="C51" s="7"/>
      <c r="D51" s="336" t="str">
        <f>'Результаты аудита'!$F$32</f>
        <v>Оценка критичности приложений и моделирование угроз</v>
      </c>
      <c r="E51" s="337"/>
      <c r="F51" s="338"/>
      <c r="G51" s="199"/>
      <c r="H51" s="336" t="str">
        <f>'Результаты аудита'!$F$33</f>
        <v>Определение требований ИБ, предъявляемых к ПО</v>
      </c>
      <c r="I51" s="337"/>
      <c r="J51" s="338"/>
      <c r="K51" s="199"/>
      <c r="L51" s="336" t="str">
        <f>'Результаты аудита'!$F$34</f>
        <v>Контроль выполнения требований ИБ</v>
      </c>
      <c r="M51" s="337"/>
      <c r="N51" s="338"/>
      <c r="O51" s="199"/>
      <c r="P51" s="336" t="str">
        <f>'Результаты аудита'!$F$35</f>
        <v>Разработка стандартов конфигураций разрабатываемого ПО</v>
      </c>
      <c r="Q51" s="337"/>
      <c r="R51" s="338"/>
      <c r="S51" s="199"/>
      <c r="T51" s="336" t="str">
        <f>'Результаты аудита'!$F$36</f>
        <v>Разработка стандартов конфигураций для компонентов инфраструктуры</v>
      </c>
      <c r="U51" s="337"/>
      <c r="V51" s="338"/>
      <c r="W51" s="8"/>
      <c r="X51" s="46"/>
      <c r="Y51" s="8"/>
    </row>
    <row r="52" spans="1:25" s="200" customFormat="1" ht="22.5" customHeight="1" x14ac:dyDescent="0.35">
      <c r="A52" s="7"/>
      <c r="B52" s="203"/>
      <c r="C52" s="7"/>
      <c r="D52" s="348"/>
      <c r="E52" s="350"/>
      <c r="F52" s="349"/>
      <c r="G52" s="199"/>
      <c r="H52" s="348"/>
      <c r="I52" s="350"/>
      <c r="J52" s="349"/>
      <c r="K52" s="199"/>
      <c r="L52" s="348"/>
      <c r="M52" s="350"/>
      <c r="N52" s="349"/>
      <c r="O52" s="199"/>
      <c r="P52" s="348"/>
      <c r="Q52" s="350"/>
      <c r="R52" s="349"/>
      <c r="S52" s="199"/>
      <c r="T52" s="348"/>
      <c r="U52" s="350"/>
      <c r="V52" s="349"/>
      <c r="W52" s="8"/>
      <c r="X52" s="46"/>
      <c r="Y52" s="8"/>
    </row>
    <row r="53" spans="1:25" s="200" customFormat="1" ht="22.5" customHeight="1" thickBot="1" x14ac:dyDescent="0.4">
      <c r="A53" s="7"/>
      <c r="B53" s="203"/>
      <c r="C53" s="7"/>
      <c r="D53" s="339"/>
      <c r="E53" s="340"/>
      <c r="F53" s="341"/>
      <c r="G53" s="199"/>
      <c r="H53" s="339"/>
      <c r="I53" s="340"/>
      <c r="J53" s="341"/>
      <c r="K53" s="199"/>
      <c r="L53" s="339"/>
      <c r="M53" s="340"/>
      <c r="N53" s="341"/>
      <c r="O53" s="199"/>
      <c r="P53" s="339"/>
      <c r="Q53" s="340"/>
      <c r="R53" s="341"/>
      <c r="S53" s="199"/>
      <c r="T53" s="339"/>
      <c r="U53" s="340"/>
      <c r="V53" s="341"/>
      <c r="W53" s="8"/>
      <c r="X53" s="46"/>
      <c r="Y53" s="8"/>
    </row>
    <row r="54" spans="1:25" s="200" customFormat="1" ht="15.75" customHeight="1" thickBot="1" x14ac:dyDescent="0.4">
      <c r="A54" s="7"/>
      <c r="B54" s="203"/>
      <c r="C54" s="207"/>
      <c r="D54" s="208"/>
      <c r="E54" s="208"/>
      <c r="F54" s="208"/>
      <c r="G54" s="208"/>
      <c r="H54" s="208"/>
      <c r="I54" s="208"/>
      <c r="J54" s="208"/>
      <c r="K54" s="208"/>
      <c r="L54" s="208"/>
      <c r="M54" s="208"/>
      <c r="N54" s="208"/>
      <c r="O54" s="208"/>
      <c r="P54" s="208"/>
      <c r="Q54" s="208"/>
      <c r="R54" s="208"/>
      <c r="S54" s="208"/>
      <c r="T54" s="208"/>
      <c r="U54" s="208"/>
      <c r="V54" s="208"/>
      <c r="W54" s="209"/>
      <c r="X54" s="46"/>
      <c r="Y54" s="8"/>
    </row>
    <row r="55" spans="1:25" s="200" customFormat="1" ht="15.75" customHeight="1" thickBot="1" x14ac:dyDescent="0.4">
      <c r="A55" s="7"/>
      <c r="B55" s="15"/>
      <c r="C55" s="17"/>
      <c r="D55" s="17"/>
      <c r="E55" s="17"/>
      <c r="F55" s="17"/>
      <c r="G55" s="17"/>
      <c r="H55" s="17"/>
      <c r="I55" s="17"/>
      <c r="J55" s="17"/>
      <c r="K55" s="17"/>
      <c r="L55" s="17"/>
      <c r="M55" s="17"/>
      <c r="N55" s="17"/>
      <c r="O55" s="17"/>
      <c r="P55" s="17"/>
      <c r="Q55" s="17"/>
      <c r="R55" s="17"/>
      <c r="S55" s="17"/>
      <c r="T55" s="17"/>
      <c r="U55" s="17"/>
      <c r="V55" s="17"/>
      <c r="W55" s="17"/>
      <c r="X55" s="46"/>
      <c r="Y55" s="8"/>
    </row>
    <row r="56" spans="1:25" s="200" customFormat="1" ht="9" customHeight="1" x14ac:dyDescent="0.35">
      <c r="A56" s="7"/>
      <c r="B56" s="15"/>
      <c r="C56" s="205"/>
      <c r="D56" s="352" t="s">
        <v>886</v>
      </c>
      <c r="E56" s="352"/>
      <c r="F56" s="352"/>
      <c r="G56" s="352"/>
      <c r="H56" s="352"/>
      <c r="I56" s="352"/>
      <c r="J56" s="352"/>
      <c r="K56" s="352"/>
      <c r="L56" s="352"/>
      <c r="M56" s="352"/>
      <c r="N56" s="352"/>
      <c r="O56" s="352"/>
      <c r="P56" s="352"/>
      <c r="Q56" s="352"/>
      <c r="R56" s="352"/>
      <c r="S56" s="352"/>
      <c r="T56" s="352"/>
      <c r="U56" s="352"/>
      <c r="V56" s="352"/>
      <c r="W56" s="206"/>
      <c r="X56" s="46"/>
      <c r="Y56" s="8"/>
    </row>
    <row r="57" spans="1:25" s="200" customFormat="1" ht="11.25" customHeight="1" thickBot="1" x14ac:dyDescent="0.4">
      <c r="A57" s="7"/>
      <c r="B57" s="15"/>
      <c r="C57" s="7"/>
      <c r="D57" s="355"/>
      <c r="E57" s="355"/>
      <c r="F57" s="355"/>
      <c r="G57" s="355"/>
      <c r="H57" s="355"/>
      <c r="I57" s="355"/>
      <c r="J57" s="355"/>
      <c r="K57" s="355"/>
      <c r="L57" s="355"/>
      <c r="M57" s="355"/>
      <c r="N57" s="355"/>
      <c r="O57" s="355"/>
      <c r="P57" s="355"/>
      <c r="Q57" s="355"/>
      <c r="R57" s="355"/>
      <c r="S57" s="355"/>
      <c r="T57" s="355"/>
      <c r="U57" s="355"/>
      <c r="V57" s="355"/>
      <c r="W57" s="8"/>
      <c r="X57" s="46"/>
      <c r="Y57" s="8"/>
    </row>
    <row r="58" spans="1:25" s="200" customFormat="1" ht="9" customHeight="1" x14ac:dyDescent="0.35">
      <c r="A58" s="7"/>
      <c r="B58" s="15"/>
      <c r="C58" s="7"/>
      <c r="D58" s="199"/>
      <c r="E58" s="336" t="str">
        <f>'Результаты аудита'!$F$37</f>
        <v>Обработка дефектов ИБ</v>
      </c>
      <c r="F58" s="337"/>
      <c r="G58" s="337"/>
      <c r="H58" s="337"/>
      <c r="I58" s="337"/>
      <c r="J58" s="337"/>
      <c r="K58" s="337"/>
      <c r="L58" s="338"/>
      <c r="M58" s="199"/>
      <c r="N58" s="336" t="str">
        <f>'Результаты аудита'!$F$38</f>
        <v>Консолидация дефектов ИБ</v>
      </c>
      <c r="O58" s="337"/>
      <c r="P58" s="337"/>
      <c r="Q58" s="337"/>
      <c r="R58" s="337"/>
      <c r="S58" s="337"/>
      <c r="T58" s="337"/>
      <c r="U58" s="338"/>
      <c r="V58" s="199"/>
      <c r="W58" s="8"/>
      <c r="X58" s="46"/>
      <c r="Y58" s="8"/>
    </row>
    <row r="59" spans="1:25" s="200" customFormat="1" ht="9" customHeight="1" thickBot="1" x14ac:dyDescent="0.4">
      <c r="A59" s="7"/>
      <c r="B59" s="15"/>
      <c r="C59" s="7"/>
      <c r="D59" s="199"/>
      <c r="E59" s="339"/>
      <c r="F59" s="340"/>
      <c r="G59" s="340"/>
      <c r="H59" s="340"/>
      <c r="I59" s="340"/>
      <c r="J59" s="340"/>
      <c r="K59" s="340"/>
      <c r="L59" s="341"/>
      <c r="M59" s="199"/>
      <c r="N59" s="339"/>
      <c r="O59" s="340"/>
      <c r="P59" s="340"/>
      <c r="Q59" s="340"/>
      <c r="R59" s="340"/>
      <c r="S59" s="340"/>
      <c r="T59" s="340"/>
      <c r="U59" s="341"/>
      <c r="V59" s="199"/>
      <c r="W59" s="8"/>
      <c r="X59" s="46"/>
      <c r="Y59" s="8"/>
    </row>
    <row r="60" spans="1:25" s="200" customFormat="1" ht="7.5" customHeight="1" thickBot="1" x14ac:dyDescent="0.4">
      <c r="A60" s="7"/>
      <c r="B60" s="15"/>
      <c r="C60" s="207"/>
      <c r="D60" s="208"/>
      <c r="E60" s="208"/>
      <c r="F60" s="208"/>
      <c r="G60" s="208"/>
      <c r="H60" s="208"/>
      <c r="I60" s="208"/>
      <c r="J60" s="208"/>
      <c r="K60" s="208"/>
      <c r="L60" s="208"/>
      <c r="M60" s="208"/>
      <c r="N60" s="208"/>
      <c r="O60" s="208"/>
      <c r="P60" s="208"/>
      <c r="Q60" s="208"/>
      <c r="R60" s="208"/>
      <c r="S60" s="208"/>
      <c r="T60" s="208"/>
      <c r="U60" s="208"/>
      <c r="V60" s="208"/>
      <c r="W60" s="209"/>
      <c r="X60" s="46"/>
      <c r="Y60" s="8"/>
    </row>
    <row r="61" spans="1:25" s="200" customFormat="1" ht="15.75" customHeight="1" thickBot="1" x14ac:dyDescent="0.4">
      <c r="A61" s="7"/>
      <c r="B61" s="15"/>
      <c r="C61" s="17"/>
      <c r="D61" s="17"/>
      <c r="E61" s="17"/>
      <c r="F61" s="17"/>
      <c r="G61" s="17"/>
      <c r="H61" s="17"/>
      <c r="I61" s="17"/>
      <c r="J61" s="17"/>
      <c r="K61" s="17"/>
      <c r="L61" s="17"/>
      <c r="M61" s="17"/>
      <c r="N61" s="17"/>
      <c r="O61" s="17"/>
      <c r="P61" s="17"/>
      <c r="Q61" s="17"/>
      <c r="R61" s="17"/>
      <c r="S61" s="17"/>
      <c r="T61" s="17"/>
      <c r="U61" s="17"/>
      <c r="V61" s="17"/>
      <c r="W61" s="17"/>
      <c r="X61" s="46"/>
      <c r="Y61" s="8"/>
    </row>
    <row r="62" spans="1:25" s="200" customFormat="1" ht="9" customHeight="1" x14ac:dyDescent="0.35">
      <c r="A62" s="7"/>
      <c r="B62" s="15"/>
      <c r="C62" s="205"/>
      <c r="D62" s="352" t="str">
        <f>'Результаты аудита'!E37</f>
        <v>Управление ИБ дефектами</v>
      </c>
      <c r="E62" s="352"/>
      <c r="F62" s="352"/>
      <c r="G62" s="352"/>
      <c r="H62" s="352"/>
      <c r="I62" s="352"/>
      <c r="J62" s="352"/>
      <c r="K62" s="352"/>
      <c r="L62" s="353"/>
      <c r="M62" s="17"/>
      <c r="N62" s="351" t="str">
        <f>'Результаты аудита'!E41</f>
        <v>Функциональные роли</v>
      </c>
      <c r="O62" s="352"/>
      <c r="P62" s="352"/>
      <c r="Q62" s="352"/>
      <c r="R62" s="352"/>
      <c r="S62" s="352"/>
      <c r="T62" s="352"/>
      <c r="U62" s="352"/>
      <c r="V62" s="352"/>
      <c r="W62" s="206"/>
      <c r="X62" s="46"/>
      <c r="Y62" s="8"/>
    </row>
    <row r="63" spans="1:25" s="200" customFormat="1" ht="11.25" customHeight="1" thickBot="1" x14ac:dyDescent="0.4">
      <c r="A63" s="7"/>
      <c r="B63" s="15"/>
      <c r="C63" s="7"/>
      <c r="D63" s="355"/>
      <c r="E63" s="355"/>
      <c r="F63" s="355"/>
      <c r="G63" s="355"/>
      <c r="H63" s="355"/>
      <c r="I63" s="355"/>
      <c r="J63" s="355"/>
      <c r="K63" s="355"/>
      <c r="L63" s="356"/>
      <c r="M63" s="17"/>
      <c r="N63" s="354"/>
      <c r="O63" s="355"/>
      <c r="P63" s="355"/>
      <c r="Q63" s="355"/>
      <c r="R63" s="355"/>
      <c r="S63" s="355"/>
      <c r="T63" s="355"/>
      <c r="U63" s="355"/>
      <c r="V63" s="355"/>
      <c r="W63" s="8"/>
      <c r="X63" s="46"/>
      <c r="Y63" s="8"/>
    </row>
    <row r="64" spans="1:25" s="200" customFormat="1" ht="9" customHeight="1" x14ac:dyDescent="0.35">
      <c r="A64" s="7"/>
      <c r="B64" s="15"/>
      <c r="C64" s="7"/>
      <c r="D64" s="199"/>
      <c r="E64" s="336" t="str">
        <f>'Результаты аудита'!$F$39</f>
        <v>Управление набором метрик ИБ</v>
      </c>
      <c r="F64" s="337"/>
      <c r="G64" s="338"/>
      <c r="H64" s="199"/>
      <c r="I64" s="336" t="str">
        <f>'Результаты аудита'!$F$40</f>
        <v>Контроль исполнения метрик</v>
      </c>
      <c r="J64" s="337"/>
      <c r="K64" s="338"/>
      <c r="L64" s="8"/>
      <c r="M64" s="17"/>
      <c r="N64" s="7"/>
      <c r="O64" s="336" t="str">
        <f>'Результаты аудита'!$F$41</f>
        <v>Security Champions</v>
      </c>
      <c r="P64" s="337"/>
      <c r="Q64" s="338"/>
      <c r="R64" s="199"/>
      <c r="S64" s="336" t="str">
        <f>'Результаты аудита'!$F$42</f>
        <v>Разграничение ролей процесса DSO</v>
      </c>
      <c r="T64" s="337"/>
      <c r="U64" s="338"/>
      <c r="V64" s="199"/>
      <c r="W64" s="8"/>
      <c r="X64" s="46"/>
      <c r="Y64" s="8"/>
    </row>
    <row r="65" spans="1:25" s="200" customFormat="1" ht="9" customHeight="1" x14ac:dyDescent="0.35">
      <c r="A65" s="7"/>
      <c r="B65" s="15"/>
      <c r="C65" s="7"/>
      <c r="D65" s="199"/>
      <c r="E65" s="348"/>
      <c r="F65" s="350"/>
      <c r="G65" s="349"/>
      <c r="H65" s="199"/>
      <c r="I65" s="348"/>
      <c r="J65" s="350"/>
      <c r="K65" s="349"/>
      <c r="L65" s="8"/>
      <c r="M65" s="17"/>
      <c r="N65" s="7"/>
      <c r="O65" s="348"/>
      <c r="P65" s="350"/>
      <c r="Q65" s="349"/>
      <c r="R65" s="199"/>
      <c r="S65" s="348"/>
      <c r="T65" s="350"/>
      <c r="U65" s="349"/>
      <c r="V65" s="199"/>
      <c r="W65" s="8"/>
      <c r="X65" s="46"/>
      <c r="Y65" s="8"/>
    </row>
    <row r="66" spans="1:25" s="200" customFormat="1" ht="15.75" customHeight="1" thickBot="1" x14ac:dyDescent="0.4">
      <c r="A66" s="7"/>
      <c r="B66" s="15"/>
      <c r="C66" s="7"/>
      <c r="D66" s="199"/>
      <c r="E66" s="339"/>
      <c r="F66" s="340"/>
      <c r="G66" s="341"/>
      <c r="H66" s="199"/>
      <c r="I66" s="339"/>
      <c r="J66" s="340"/>
      <c r="K66" s="341"/>
      <c r="L66" s="8"/>
      <c r="M66" s="17"/>
      <c r="N66" s="7"/>
      <c r="O66" s="339"/>
      <c r="P66" s="340"/>
      <c r="Q66" s="341"/>
      <c r="R66" s="199"/>
      <c r="S66" s="339"/>
      <c r="T66" s="340"/>
      <c r="U66" s="341"/>
      <c r="V66" s="199"/>
      <c r="W66" s="8"/>
      <c r="X66" s="46"/>
      <c r="Y66" s="8"/>
    </row>
    <row r="67" spans="1:25" ht="7.5" customHeight="1" thickBot="1" x14ac:dyDescent="0.4">
      <c r="A67" s="7"/>
      <c r="B67" s="15"/>
      <c r="C67" s="9"/>
      <c r="D67" s="10"/>
      <c r="E67" s="10"/>
      <c r="F67" s="10"/>
      <c r="G67" s="10"/>
      <c r="H67" s="10"/>
      <c r="I67" s="10"/>
      <c r="J67" s="10"/>
      <c r="K67" s="10"/>
      <c r="L67" s="11"/>
      <c r="M67" s="17"/>
      <c r="N67" s="9"/>
      <c r="O67" s="10"/>
      <c r="P67" s="10"/>
      <c r="Q67" s="10"/>
      <c r="R67" s="10"/>
      <c r="S67" s="10"/>
      <c r="T67" s="10"/>
      <c r="U67" s="10"/>
      <c r="V67" s="10"/>
      <c r="W67" s="11"/>
      <c r="X67" s="46"/>
      <c r="Y67" s="8"/>
    </row>
    <row r="68" spans="1:25" ht="7.5" customHeight="1" thickBot="1" x14ac:dyDescent="0.4">
      <c r="A68" s="7"/>
      <c r="B68" s="18"/>
      <c r="C68" s="20"/>
      <c r="D68" s="20"/>
      <c r="E68" s="20"/>
      <c r="F68" s="20"/>
      <c r="G68" s="20"/>
      <c r="H68" s="20"/>
      <c r="I68" s="20"/>
      <c r="J68" s="20"/>
      <c r="K68" s="20"/>
      <c r="L68" s="20"/>
      <c r="M68" s="20"/>
      <c r="N68" s="20"/>
      <c r="O68" s="20"/>
      <c r="P68" s="20"/>
      <c r="Q68" s="20"/>
      <c r="R68" s="20"/>
      <c r="S68" s="20"/>
      <c r="T68" s="20"/>
      <c r="U68" s="20"/>
      <c r="V68" s="20"/>
      <c r="W68" s="45"/>
      <c r="X68" s="47"/>
      <c r="Y68" s="8"/>
    </row>
    <row r="69" spans="1:25" ht="25.5" customHeight="1" thickBot="1" x14ac:dyDescent="0.4">
      <c r="A69" s="9"/>
      <c r="B69" s="10"/>
      <c r="C69" s="10"/>
      <c r="D69" s="10"/>
      <c r="E69" s="10"/>
      <c r="F69" s="10"/>
      <c r="G69" s="10"/>
      <c r="H69" s="10"/>
      <c r="I69" s="10"/>
      <c r="J69" s="10"/>
      <c r="K69" s="10"/>
      <c r="L69" s="10"/>
      <c r="M69" s="10"/>
      <c r="N69" s="10"/>
      <c r="O69" s="10"/>
      <c r="P69" s="10"/>
      <c r="Q69" s="10"/>
      <c r="R69" s="10"/>
      <c r="S69" s="10"/>
      <c r="T69" s="10"/>
      <c r="U69" s="10"/>
      <c r="V69" s="10"/>
      <c r="W69" s="10"/>
      <c r="X69" s="10"/>
      <c r="Y69" s="11"/>
    </row>
  </sheetData>
  <sortState ref="BD3:BD69">
    <sortCondition ref="BD3"/>
  </sortState>
  <mergeCells count="71">
    <mergeCell ref="D62:L63"/>
    <mergeCell ref="N62:V63"/>
    <mergeCell ref="E64:G66"/>
    <mergeCell ref="I64:K66"/>
    <mergeCell ref="O64:Q66"/>
    <mergeCell ref="S64:U66"/>
    <mergeCell ref="D56:V57"/>
    <mergeCell ref="E58:L59"/>
    <mergeCell ref="N58:U59"/>
    <mergeCell ref="C2:W3"/>
    <mergeCell ref="C23:W24"/>
    <mergeCell ref="C14:W15"/>
    <mergeCell ref="C5:I6"/>
    <mergeCell ref="K5:W6"/>
    <mergeCell ref="T7:V8"/>
    <mergeCell ref="T10:V11"/>
    <mergeCell ref="D7:E11"/>
    <mergeCell ref="D51:F53"/>
    <mergeCell ref="H51:J53"/>
    <mergeCell ref="L51:N53"/>
    <mergeCell ref="P51:R53"/>
    <mergeCell ref="T51:V53"/>
    <mergeCell ref="E45:L46"/>
    <mergeCell ref="N45:U46"/>
    <mergeCell ref="D49:V50"/>
    <mergeCell ref="C40:W41"/>
    <mergeCell ref="D43:V44"/>
    <mergeCell ref="AL7:AS8"/>
    <mergeCell ref="AB2:AT3"/>
    <mergeCell ref="AB27:AJ28"/>
    <mergeCell ref="AL27:AT28"/>
    <mergeCell ref="AB5:AT6"/>
    <mergeCell ref="AB11:AT12"/>
    <mergeCell ref="AR13:AT15"/>
    <mergeCell ref="AF13:AH15"/>
    <mergeCell ref="AJ13:AL15"/>
    <mergeCell ref="AN13:AP15"/>
    <mergeCell ref="AB21:AT22"/>
    <mergeCell ref="AC23:AJ24"/>
    <mergeCell ref="AL23:AS24"/>
    <mergeCell ref="AB13:AD15"/>
    <mergeCell ref="AC7:AJ8"/>
    <mergeCell ref="AQ29:AS31"/>
    <mergeCell ref="S31:V32"/>
    <mergeCell ref="S34:V35"/>
    <mergeCell ref="AC29:AE31"/>
    <mergeCell ref="AG29:AI31"/>
    <mergeCell ref="AM29:AO31"/>
    <mergeCell ref="C29:W30"/>
    <mergeCell ref="N31:Q32"/>
    <mergeCell ref="N34:Q35"/>
    <mergeCell ref="D31:G32"/>
    <mergeCell ref="D34:G35"/>
    <mergeCell ref="I31:L32"/>
    <mergeCell ref="I34:L35"/>
    <mergeCell ref="G7:H11"/>
    <mergeCell ref="L7:N8"/>
    <mergeCell ref="L10:N11"/>
    <mergeCell ref="P7:R8"/>
    <mergeCell ref="P10:R11"/>
    <mergeCell ref="D25:F26"/>
    <mergeCell ref="H25:J26"/>
    <mergeCell ref="D16:H17"/>
    <mergeCell ref="K16:O17"/>
    <mergeCell ref="R16:V17"/>
    <mergeCell ref="D19:H20"/>
    <mergeCell ref="K19:O20"/>
    <mergeCell ref="R19:V20"/>
    <mergeCell ref="L25:N26"/>
    <mergeCell ref="P25:R26"/>
    <mergeCell ref="T25:V2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tabColor rgb="FF92D050"/>
  </sheetPr>
  <dimension ref="A1:N42"/>
  <sheetViews>
    <sheetView zoomScale="70" zoomScaleNormal="70" workbookViewId="0">
      <pane xSplit="1" ySplit="2" topLeftCell="B3" activePane="bottomRight" state="frozen"/>
      <selection pane="topRight" activeCell="B1" sqref="B1"/>
      <selection pane="bottomLeft" activeCell="A3" sqref="A3"/>
      <selection pane="bottomRight" activeCell="E28" sqref="A3:H29"/>
    </sheetView>
  </sheetViews>
  <sheetFormatPr defaultColWidth="8.90625" defaultRowHeight="14.5" x14ac:dyDescent="0.35"/>
  <cols>
    <col min="1" max="1" width="8.90625" style="2"/>
    <col min="2" max="2" width="52.08984375" style="101" bestFit="1" customWidth="1"/>
    <col min="3" max="14" width="18.54296875" style="2" customWidth="1"/>
    <col min="15" max="16384" width="8.90625" style="2"/>
  </cols>
  <sheetData>
    <row r="1" spans="1:14" x14ac:dyDescent="0.35">
      <c r="A1" s="360" t="s">
        <v>804</v>
      </c>
      <c r="B1" s="360" t="s">
        <v>1090</v>
      </c>
      <c r="C1" s="358" t="s">
        <v>2161</v>
      </c>
      <c r="D1" s="358"/>
      <c r="E1" s="358"/>
      <c r="F1" s="358"/>
      <c r="G1" s="358" t="s">
        <v>2162</v>
      </c>
      <c r="H1" s="358"/>
      <c r="I1" s="358"/>
      <c r="J1" s="358"/>
      <c r="K1" s="358" t="s">
        <v>2163</v>
      </c>
      <c r="L1" s="358"/>
      <c r="M1" s="358"/>
      <c r="N1" s="358"/>
    </row>
    <row r="2" spans="1:14" x14ac:dyDescent="0.35">
      <c r="A2" s="360"/>
      <c r="B2" s="360"/>
      <c r="C2" s="130" t="s">
        <v>1091</v>
      </c>
      <c r="D2" s="130" t="s">
        <v>1092</v>
      </c>
      <c r="E2" s="130" t="s">
        <v>1093</v>
      </c>
      <c r="F2" s="130" t="s">
        <v>1094</v>
      </c>
      <c r="G2" s="130" t="s">
        <v>1095</v>
      </c>
      <c r="H2" s="130" t="s">
        <v>1092</v>
      </c>
      <c r="I2" s="130" t="s">
        <v>1093</v>
      </c>
      <c r="J2" s="130" t="s">
        <v>1094</v>
      </c>
      <c r="K2" s="130" t="s">
        <v>1091</v>
      </c>
      <c r="L2" s="130" t="s">
        <v>1092</v>
      </c>
      <c r="M2" s="130" t="s">
        <v>1093</v>
      </c>
      <c r="N2" s="130" t="s">
        <v>1094</v>
      </c>
    </row>
    <row r="3" spans="1:14" x14ac:dyDescent="0.35">
      <c r="A3" s="367" t="s">
        <v>812</v>
      </c>
      <c r="B3" s="127" t="str">
        <f>'Результаты аудита'!F3</f>
        <v>Контроль использования сторонних компонентов</v>
      </c>
      <c r="C3" s="126"/>
      <c r="D3" s="126"/>
      <c r="E3" s="359" t="s">
        <v>1096</v>
      </c>
      <c r="F3" s="359"/>
      <c r="G3" s="28"/>
      <c r="H3" s="28"/>
      <c r="I3" s="28"/>
      <c r="J3" s="28"/>
      <c r="K3" s="28"/>
      <c r="L3" s="1"/>
      <c r="M3" s="1"/>
      <c r="N3" s="1"/>
    </row>
    <row r="4" spans="1:14" x14ac:dyDescent="0.35">
      <c r="A4" s="367"/>
      <c r="B4" s="127" t="str">
        <f>'Результаты аудита'!F4</f>
        <v>Управление артефактами</v>
      </c>
      <c r="C4" s="126"/>
      <c r="D4" s="126"/>
      <c r="E4" s="359"/>
      <c r="F4" s="359"/>
      <c r="G4" s="28"/>
      <c r="H4" s="28"/>
      <c r="I4" s="28"/>
      <c r="J4" s="28"/>
      <c r="K4" s="28"/>
      <c r="L4" s="1"/>
      <c r="M4" s="1"/>
      <c r="N4" s="1"/>
    </row>
    <row r="5" spans="1:14" x14ac:dyDescent="0.35">
      <c r="A5" s="367"/>
      <c r="B5" s="127" t="str">
        <f>'Результаты аудита'!F5</f>
        <v>Защита рабочих мест разработчика</v>
      </c>
      <c r="C5" s="28"/>
      <c r="D5" s="28"/>
      <c r="E5" s="126"/>
      <c r="F5" s="126"/>
      <c r="G5" s="28"/>
      <c r="H5" s="28"/>
      <c r="I5" s="359" t="s">
        <v>1097</v>
      </c>
      <c r="J5" s="359"/>
      <c r="K5" s="359"/>
      <c r="L5" s="1"/>
      <c r="M5" s="1"/>
      <c r="N5" s="1"/>
    </row>
    <row r="6" spans="1:14" ht="29.25" customHeight="1" x14ac:dyDescent="0.35">
      <c r="A6" s="367"/>
      <c r="B6" s="127" t="str">
        <f>'Результаты аудита'!F6</f>
        <v>Защита секретов</v>
      </c>
      <c r="C6" s="28"/>
      <c r="D6" s="28"/>
      <c r="E6" s="28"/>
      <c r="F6" s="126"/>
      <c r="G6" s="359" t="s">
        <v>1098</v>
      </c>
      <c r="H6" s="359"/>
      <c r="I6" s="28"/>
      <c r="J6" s="28"/>
      <c r="K6" s="28"/>
      <c r="L6" s="1"/>
      <c r="M6" s="1"/>
      <c r="N6" s="1"/>
    </row>
    <row r="7" spans="1:14" ht="43.65" customHeight="1" x14ac:dyDescent="0.35">
      <c r="A7" s="367"/>
      <c r="B7" s="127" t="str">
        <f>'Результаты аудита'!F7</f>
        <v>Защита Build-среды</v>
      </c>
      <c r="C7" s="359" t="s">
        <v>3154</v>
      </c>
      <c r="D7" s="359"/>
      <c r="E7" s="28"/>
      <c r="F7" s="28"/>
      <c r="G7" s="28"/>
      <c r="H7" s="28"/>
      <c r="I7" s="28"/>
      <c r="J7" s="28"/>
      <c r="K7" s="28"/>
      <c r="L7" s="1"/>
      <c r="M7" s="1"/>
      <c r="N7" s="1"/>
    </row>
    <row r="8" spans="1:14" x14ac:dyDescent="0.35">
      <c r="A8" s="367"/>
      <c r="B8" s="127" t="str">
        <f>'Результаты аудита'!F8</f>
        <v>Защита source code management (SCM)</v>
      </c>
      <c r="C8" s="359" t="s">
        <v>1099</v>
      </c>
      <c r="D8" s="359"/>
      <c r="E8" s="28"/>
      <c r="F8" s="28"/>
      <c r="G8" s="28"/>
      <c r="H8" s="28"/>
      <c r="I8" s="28"/>
      <c r="J8" s="28"/>
      <c r="K8" s="28"/>
      <c r="L8" s="1"/>
      <c r="M8" s="1"/>
      <c r="N8" s="1"/>
    </row>
    <row r="9" spans="1:14" x14ac:dyDescent="0.35">
      <c r="A9" s="367"/>
      <c r="B9" s="127" t="str">
        <f>'Результаты аудита'!F9</f>
        <v>Контроль внесения изменений в исходный код</v>
      </c>
      <c r="C9" s="359" t="s">
        <v>1100</v>
      </c>
      <c r="D9" s="359"/>
      <c r="E9" s="28"/>
      <c r="F9" s="28"/>
      <c r="G9" s="28"/>
      <c r="H9" s="28"/>
      <c r="I9" s="28"/>
      <c r="J9" s="28"/>
      <c r="K9" s="28"/>
      <c r="L9" s="1"/>
      <c r="M9" s="1"/>
      <c r="N9" s="1"/>
    </row>
    <row r="10" spans="1:14" ht="29.4" customHeight="1" x14ac:dyDescent="0.35">
      <c r="A10" s="367"/>
      <c r="B10" s="127" t="str">
        <f>'Результаты аудита'!F10</f>
        <v>Защита конвейера сборки</v>
      </c>
      <c r="C10" s="359" t="s">
        <v>3155</v>
      </c>
      <c r="D10" s="359"/>
      <c r="E10" s="28"/>
      <c r="F10" s="28"/>
      <c r="G10" s="28"/>
      <c r="H10" s="28"/>
      <c r="I10" s="28"/>
      <c r="J10" s="28"/>
      <c r="K10" s="28"/>
      <c r="L10" s="1"/>
      <c r="M10" s="1"/>
      <c r="N10" s="1"/>
    </row>
    <row r="11" spans="1:14" ht="43.5" customHeight="1" x14ac:dyDescent="0.35">
      <c r="A11" s="367"/>
      <c r="B11" s="127" t="str">
        <f>'Результаты аудита'!F11</f>
        <v>Безопасность заказной разработки</v>
      </c>
      <c r="C11" s="28"/>
      <c r="D11" s="28"/>
      <c r="E11" s="361" t="s">
        <v>3156</v>
      </c>
      <c r="F11" s="362"/>
      <c r="G11" s="28"/>
      <c r="H11" s="28"/>
      <c r="I11" s="28"/>
      <c r="J11" s="28"/>
      <c r="K11" s="28"/>
      <c r="L11" s="1"/>
      <c r="M11" s="1"/>
      <c r="N11" s="1"/>
    </row>
    <row r="12" spans="1:14" x14ac:dyDescent="0.35">
      <c r="A12" s="367"/>
      <c r="B12" s="127" t="str">
        <f>'Результаты аудита'!F12</f>
        <v>Статический анализ (SAST)</v>
      </c>
      <c r="C12" s="28"/>
      <c r="D12" s="126"/>
      <c r="E12" s="359" t="s">
        <v>1101</v>
      </c>
      <c r="F12" s="359"/>
      <c r="G12" s="28"/>
      <c r="H12" s="28"/>
      <c r="I12" s="28"/>
      <c r="J12" s="28"/>
      <c r="K12" s="28"/>
      <c r="L12" s="1"/>
      <c r="M12" s="1"/>
      <c r="N12" s="1"/>
    </row>
    <row r="13" spans="1:14" x14ac:dyDescent="0.35">
      <c r="A13" s="367"/>
      <c r="B13" s="127" t="str">
        <f>'Результаты аудита'!F13</f>
        <v>Композиционный анализ (SCA)</v>
      </c>
      <c r="C13" s="28"/>
      <c r="D13" s="126"/>
      <c r="E13" s="359" t="s">
        <v>1102</v>
      </c>
      <c r="F13" s="359"/>
      <c r="G13" s="28"/>
      <c r="H13" s="28"/>
      <c r="I13" s="28"/>
      <c r="J13" s="28"/>
      <c r="K13" s="28"/>
      <c r="L13" s="1"/>
      <c r="M13" s="1"/>
      <c r="N13" s="1"/>
    </row>
    <row r="14" spans="1:14" ht="40.65" customHeight="1" x14ac:dyDescent="0.35">
      <c r="A14" s="367"/>
      <c r="B14" s="127" t="str">
        <f>'Результаты аудита'!F14</f>
        <v>Анализ образов контейнеров</v>
      </c>
      <c r="C14" s="28"/>
      <c r="D14" s="359" t="s">
        <v>1103</v>
      </c>
      <c r="E14" s="359"/>
      <c r="F14" s="28"/>
      <c r="G14" s="28"/>
      <c r="H14" s="28"/>
      <c r="I14" s="28"/>
      <c r="J14" s="28"/>
      <c r="K14" s="28"/>
      <c r="L14" s="1"/>
      <c r="M14" s="1"/>
      <c r="N14" s="1"/>
    </row>
    <row r="15" spans="1:14" ht="29" x14ac:dyDescent="0.35">
      <c r="A15" s="367"/>
      <c r="B15" s="127" t="str">
        <f>'Результаты аудита'!F15</f>
        <v>Идентификация секретов</v>
      </c>
      <c r="C15" s="28"/>
      <c r="D15" s="28"/>
      <c r="E15" s="126" t="s">
        <v>1119</v>
      </c>
      <c r="F15" s="28"/>
      <c r="G15" s="28"/>
      <c r="H15" s="28"/>
      <c r="I15" s="28"/>
      <c r="J15" s="28"/>
      <c r="K15" s="28"/>
      <c r="L15" s="1"/>
      <c r="M15" s="1"/>
      <c r="N15" s="1"/>
    </row>
    <row r="16" spans="1:14" ht="24" customHeight="1" x14ac:dyDescent="0.35">
      <c r="A16" s="367"/>
      <c r="B16" s="127" t="str">
        <f>'Результаты аудита'!F16</f>
        <v>Контроль безопасности Dockerfile’ов</v>
      </c>
      <c r="C16" s="28"/>
      <c r="D16" s="359" t="s">
        <v>3157</v>
      </c>
      <c r="E16" s="359"/>
      <c r="F16" s="28"/>
      <c r="G16" s="28"/>
      <c r="H16" s="28"/>
      <c r="I16" s="28"/>
      <c r="J16" s="28"/>
      <c r="K16" s="28"/>
      <c r="L16" s="1"/>
      <c r="M16" s="1"/>
      <c r="N16" s="1"/>
    </row>
    <row r="17" spans="1:14" ht="29" x14ac:dyDescent="0.35">
      <c r="A17" s="367"/>
      <c r="B17" s="127" t="str">
        <f>'Результаты аудита'!F17</f>
        <v>Динамический анализ приложений (DAST) в PREPROD среде</v>
      </c>
      <c r="C17" s="28"/>
      <c r="D17" s="28"/>
      <c r="E17" s="28"/>
      <c r="F17" s="28"/>
      <c r="G17" s="359" t="s">
        <v>1105</v>
      </c>
      <c r="H17" s="359"/>
      <c r="I17" s="28"/>
      <c r="J17" s="28"/>
      <c r="K17" s="28"/>
      <c r="L17" s="1"/>
      <c r="M17" s="1"/>
      <c r="N17" s="1"/>
    </row>
    <row r="18" spans="1:14" ht="29" x14ac:dyDescent="0.35">
      <c r="A18" s="367"/>
      <c r="B18" s="127" t="str">
        <f>'Результаты аудита'!F18</f>
        <v>Тестирование на проникновение перед внедрением приложений в продуктив</v>
      </c>
      <c r="C18" s="28"/>
      <c r="D18" s="28"/>
      <c r="E18" s="28"/>
      <c r="F18" s="28"/>
      <c r="G18" s="359" t="s">
        <v>1106</v>
      </c>
      <c r="H18" s="359"/>
      <c r="I18" s="28"/>
      <c r="J18" s="28"/>
      <c r="K18" s="28"/>
      <c r="L18" s="1"/>
      <c r="M18" s="1"/>
      <c r="N18" s="1"/>
    </row>
    <row r="19" spans="1:14" ht="28.5" customHeight="1" x14ac:dyDescent="0.35">
      <c r="A19" s="367"/>
      <c r="B19" s="127" t="str">
        <f>'Результаты аудита'!F19</f>
        <v>Функциональное ИБ-тестирование</v>
      </c>
      <c r="C19" s="28"/>
      <c r="D19" s="28"/>
      <c r="E19" s="359" t="s">
        <v>1107</v>
      </c>
      <c r="F19" s="359"/>
      <c r="G19" s="28"/>
      <c r="H19" s="28"/>
      <c r="I19" s="28"/>
      <c r="J19" s="28"/>
      <c r="K19" s="28"/>
      <c r="L19" s="1"/>
      <c r="M19" s="1"/>
      <c r="N19" s="1"/>
    </row>
    <row r="20" spans="1:14" ht="31.65" customHeight="1" x14ac:dyDescent="0.35">
      <c r="A20" s="367"/>
      <c r="B20" s="127" t="str">
        <f>'Результаты аудита'!F20</f>
        <v>Контроль безопасности манифестов (k8s, terraform и т.д.)</v>
      </c>
      <c r="C20" s="28"/>
      <c r="D20" s="359" t="s">
        <v>1104</v>
      </c>
      <c r="E20" s="359"/>
      <c r="F20" s="28"/>
      <c r="G20" s="28"/>
      <c r="H20" s="28"/>
      <c r="I20" s="28"/>
      <c r="J20" s="28"/>
      <c r="K20" s="28"/>
      <c r="L20" s="1"/>
      <c r="M20" s="1"/>
      <c r="N20" s="1"/>
    </row>
    <row r="21" spans="1:14" x14ac:dyDescent="0.35">
      <c r="A21" s="367"/>
      <c r="B21" s="127" t="str">
        <f>'Результаты аудита'!F21</f>
        <v>Анализ инфраструктуры PREPROD среды на уязвимости</v>
      </c>
      <c r="C21" s="28"/>
      <c r="D21" s="28"/>
      <c r="E21" s="28"/>
      <c r="F21" s="28"/>
      <c r="G21" s="28"/>
      <c r="H21" s="28"/>
      <c r="I21" s="28"/>
      <c r="J21" s="28"/>
      <c r="K21" s="28"/>
      <c r="L21" s="1"/>
      <c r="M21" s="1"/>
      <c r="N21" s="1"/>
    </row>
    <row r="22" spans="1:14" ht="29.25" customHeight="1" x14ac:dyDescent="0.35">
      <c r="A22" s="367"/>
      <c r="B22" s="127" t="str">
        <f>'Результаты аудита'!F22</f>
        <v>Управление секретами</v>
      </c>
      <c r="C22" s="28"/>
      <c r="D22" s="28"/>
      <c r="E22" s="28"/>
      <c r="F22" s="126"/>
      <c r="G22" s="359" t="s">
        <v>1108</v>
      </c>
      <c r="H22" s="359"/>
      <c r="I22" s="28"/>
      <c r="J22" s="28"/>
      <c r="K22" s="28"/>
      <c r="L22" s="1"/>
      <c r="M22" s="1"/>
      <c r="N22" s="1"/>
    </row>
    <row r="23" spans="1:14" ht="29.25" customHeight="1" x14ac:dyDescent="0.35">
      <c r="A23" s="367"/>
      <c r="B23" s="127" t="str">
        <f>'Результаты аудита'!F23</f>
        <v>Динамический анализ приложений (DAST) в продуктивной среде</v>
      </c>
      <c r="C23" s="28"/>
      <c r="D23" s="28"/>
      <c r="E23" s="28"/>
      <c r="F23" s="126"/>
      <c r="G23" s="126"/>
      <c r="H23" s="126"/>
      <c r="I23" s="28"/>
      <c r="J23" s="28"/>
      <c r="K23" s="28"/>
      <c r="L23" s="1"/>
      <c r="M23" s="1"/>
      <c r="N23" s="1"/>
    </row>
    <row r="24" spans="1:14" ht="42" customHeight="1" x14ac:dyDescent="0.35">
      <c r="A24" s="367"/>
      <c r="B24" s="127" t="str">
        <f>'Результаты аудита'!F24</f>
        <v>Тестирование на проникновение продуктивной среды</v>
      </c>
      <c r="C24" s="359" t="s">
        <v>1109</v>
      </c>
      <c r="D24" s="359"/>
      <c r="E24" s="28"/>
      <c r="F24" s="28"/>
      <c r="G24" s="28"/>
      <c r="H24" s="28"/>
      <c r="I24" s="28"/>
      <c r="J24" s="28"/>
      <c r="K24" s="28"/>
      <c r="L24" s="1"/>
      <c r="M24" s="1"/>
      <c r="N24" s="1"/>
    </row>
    <row r="25" spans="1:14" ht="42" customHeight="1" x14ac:dyDescent="0.35">
      <c r="A25" s="367"/>
      <c r="B25" s="127" t="str">
        <f>'Результаты аудита'!F25</f>
        <v>Управление изменениями инфраструктуры и доступом к ней</v>
      </c>
      <c r="C25" s="359" t="s">
        <v>1109</v>
      </c>
      <c r="D25" s="359"/>
      <c r="E25" s="359" t="s">
        <v>1110</v>
      </c>
      <c r="F25" s="359"/>
      <c r="G25" s="359"/>
      <c r="H25" s="28"/>
      <c r="I25" s="28"/>
      <c r="J25" s="359" t="s">
        <v>1111</v>
      </c>
      <c r="K25" s="359"/>
      <c r="L25" s="1"/>
      <c r="M25" s="1"/>
      <c r="N25" s="1"/>
    </row>
    <row r="26" spans="1:14" x14ac:dyDescent="0.35">
      <c r="A26" s="367"/>
      <c r="B26" s="127" t="str">
        <f>'Результаты аудита'!F26</f>
        <v>Контроль сетевого трафика (L4-L7)</v>
      </c>
      <c r="C26" s="28"/>
      <c r="D26" s="28"/>
      <c r="E26" s="359" t="s">
        <v>1110</v>
      </c>
      <c r="F26" s="359"/>
      <c r="G26" s="359"/>
      <c r="H26" s="28"/>
      <c r="I26" s="28"/>
      <c r="J26" s="359" t="s">
        <v>1112</v>
      </c>
      <c r="K26" s="359"/>
      <c r="L26" s="1"/>
      <c r="M26" s="1"/>
      <c r="N26" s="1"/>
    </row>
    <row r="27" spans="1:14" x14ac:dyDescent="0.35">
      <c r="A27" s="367"/>
      <c r="B27" s="127" t="str">
        <f>'Результаты аудита'!F27</f>
        <v>Контроль выполняемых и процессов и их прав доступа</v>
      </c>
      <c r="C27" s="28"/>
      <c r="D27" s="28"/>
      <c r="E27" s="359" t="s">
        <v>1110</v>
      </c>
      <c r="F27" s="359"/>
      <c r="G27" s="359"/>
      <c r="H27" s="28"/>
      <c r="I27" s="28"/>
      <c r="J27" s="28"/>
      <c r="K27" s="28"/>
      <c r="L27" s="1"/>
      <c r="M27" s="1"/>
      <c r="N27" s="1"/>
    </row>
    <row r="28" spans="1:14" ht="43.5" customHeight="1" x14ac:dyDescent="0.35">
      <c r="A28" s="367"/>
      <c r="B28" s="127" t="str">
        <f>'Результаты аудита'!F28</f>
        <v>Анализ инфраструктуры PROD среды на уязвимости</v>
      </c>
      <c r="C28" s="28"/>
      <c r="D28" s="28"/>
      <c r="E28" s="28"/>
      <c r="F28" s="1"/>
      <c r="G28" s="1"/>
      <c r="H28" s="28"/>
      <c r="I28" s="28"/>
      <c r="J28" s="28"/>
      <c r="K28" s="28"/>
      <c r="L28" s="1"/>
      <c r="M28" s="1"/>
      <c r="N28" s="1"/>
    </row>
    <row r="29" spans="1:14" ht="42.65" customHeight="1" x14ac:dyDescent="0.35">
      <c r="A29" s="367"/>
      <c r="B29" s="127" t="str">
        <f>'Результаты аудита'!F29</f>
        <v>Анализ событий информационной безопасности</v>
      </c>
      <c r="C29" s="28"/>
      <c r="D29" s="28"/>
      <c r="E29" s="28"/>
      <c r="F29" s="359" t="s">
        <v>1113</v>
      </c>
      <c r="G29" s="359"/>
      <c r="H29" s="28"/>
      <c r="I29" s="28"/>
      <c r="J29" s="28"/>
      <c r="K29" s="28"/>
      <c r="L29" s="1"/>
      <c r="M29" s="1"/>
      <c r="N29" s="1"/>
    </row>
    <row r="30" spans="1:14" ht="43.4" customHeight="1" x14ac:dyDescent="0.35">
      <c r="A30" s="363" t="s">
        <v>869</v>
      </c>
      <c r="B30" s="127" t="str">
        <f>'Результаты аудита'!F30</f>
        <v>Обучение специалистов</v>
      </c>
      <c r="C30" s="28"/>
      <c r="D30" s="28"/>
      <c r="E30" s="359" t="s">
        <v>3158</v>
      </c>
      <c r="F30" s="359"/>
      <c r="G30" s="28"/>
      <c r="H30" s="28"/>
      <c r="I30" s="28"/>
      <c r="J30" s="28"/>
      <c r="K30" s="28"/>
      <c r="L30" s="1"/>
      <c r="M30" s="1"/>
      <c r="N30" s="1"/>
    </row>
    <row r="31" spans="1:14" ht="42.65" customHeight="1" x14ac:dyDescent="0.35">
      <c r="A31" s="363"/>
      <c r="B31" s="127" t="str">
        <f>'Результаты аудита'!F31</f>
        <v>Управление базой знаний DSO</v>
      </c>
      <c r="C31" s="28"/>
      <c r="D31" s="28"/>
      <c r="E31" s="361" t="s">
        <v>3159</v>
      </c>
      <c r="F31" s="362"/>
      <c r="G31" s="28"/>
      <c r="H31" s="28"/>
      <c r="I31" s="28"/>
      <c r="J31" s="28"/>
      <c r="K31" s="28"/>
      <c r="L31" s="1"/>
      <c r="M31" s="1"/>
      <c r="N31" s="1"/>
    </row>
    <row r="32" spans="1:14" ht="32.25" customHeight="1" x14ac:dyDescent="0.35">
      <c r="A32" s="363"/>
      <c r="B32" s="127" t="str">
        <f>'Результаты аудита'!F32</f>
        <v>Оценка критичности приложений и моделирование угроз</v>
      </c>
      <c r="C32" s="28"/>
      <c r="D32" s="126"/>
      <c r="E32" s="126"/>
      <c r="F32" s="28"/>
      <c r="G32" s="28"/>
      <c r="H32" s="28"/>
      <c r="I32" s="359" t="s">
        <v>1114</v>
      </c>
      <c r="J32" s="359"/>
      <c r="K32" s="28"/>
      <c r="L32" s="1"/>
      <c r="M32" s="1"/>
      <c r="N32" s="1"/>
    </row>
    <row r="33" spans="1:14" ht="57" customHeight="1" x14ac:dyDescent="0.35">
      <c r="A33" s="363"/>
      <c r="B33" s="127" t="str">
        <f>'Результаты аудита'!F33</f>
        <v>Определение требований ИБ, предъявляемых к ПО</v>
      </c>
      <c r="C33" s="1"/>
      <c r="D33" s="1"/>
      <c r="E33" s="1"/>
      <c r="F33" s="364" t="s">
        <v>1115</v>
      </c>
      <c r="G33" s="364"/>
      <c r="H33" s="1"/>
      <c r="I33" s="1"/>
      <c r="J33" s="1"/>
      <c r="K33" s="1"/>
      <c r="L33" s="1"/>
      <c r="M33" s="1"/>
      <c r="N33" s="1"/>
    </row>
    <row r="34" spans="1:14" x14ac:dyDescent="0.35">
      <c r="A34" s="363"/>
      <c r="B34" s="127" t="str">
        <f>'Результаты аудита'!F34</f>
        <v>Контроль выполнения требований ИБ</v>
      </c>
      <c r="C34" s="1"/>
      <c r="D34" s="1"/>
      <c r="E34" s="1"/>
      <c r="F34" s="1"/>
      <c r="G34" s="1"/>
      <c r="H34" s="1"/>
      <c r="I34" s="1"/>
      <c r="J34" s="1"/>
      <c r="K34" s="1"/>
      <c r="L34" s="1"/>
      <c r="M34" s="1"/>
      <c r="N34" s="1"/>
    </row>
    <row r="35" spans="1:14" ht="29" x14ac:dyDescent="0.35">
      <c r="A35" s="363"/>
      <c r="B35" s="127" t="str">
        <f>'Результаты аудита'!F35</f>
        <v>Разработка стандартов конфигураций разрабатываемого ПО</v>
      </c>
      <c r="C35" s="28"/>
      <c r="D35" s="28"/>
      <c r="E35" s="28"/>
      <c r="F35" s="28"/>
      <c r="G35" s="28"/>
      <c r="H35" s="28"/>
      <c r="I35" s="28" t="s">
        <v>3160</v>
      </c>
      <c r="J35" s="28"/>
      <c r="K35" s="28"/>
      <c r="L35" s="1"/>
      <c r="M35" s="1"/>
      <c r="N35" s="1"/>
    </row>
    <row r="36" spans="1:14" ht="29" x14ac:dyDescent="0.35">
      <c r="A36" s="363"/>
      <c r="B36" s="127" t="str">
        <f>'Результаты аудита'!F36</f>
        <v>Разработка стандартов конфигураций для компонентов инфраструктуры</v>
      </c>
      <c r="C36" s="28"/>
      <c r="D36" s="1"/>
      <c r="E36" s="1"/>
      <c r="F36" s="1"/>
      <c r="G36" s="28"/>
      <c r="H36" s="28" t="s">
        <v>3160</v>
      </c>
      <c r="I36" s="28"/>
      <c r="J36" s="28"/>
      <c r="K36" s="28"/>
      <c r="L36" s="1"/>
      <c r="M36" s="1"/>
      <c r="N36" s="1"/>
    </row>
    <row r="37" spans="1:14" x14ac:dyDescent="0.35">
      <c r="A37" s="363"/>
      <c r="B37" s="127" t="str">
        <f>'Результаты аудита'!F37</f>
        <v>Обработка дефектов ИБ</v>
      </c>
      <c r="C37" s="28"/>
      <c r="D37" s="359" t="s">
        <v>1116</v>
      </c>
      <c r="E37" s="359"/>
      <c r="F37" s="359"/>
      <c r="G37" s="1"/>
      <c r="H37" s="1"/>
      <c r="I37" s="28"/>
      <c r="J37" s="28"/>
      <c r="K37" s="28"/>
      <c r="L37" s="1"/>
      <c r="M37" s="1"/>
      <c r="N37" s="1"/>
    </row>
    <row r="38" spans="1:14" ht="30" customHeight="1" x14ac:dyDescent="0.35">
      <c r="A38" s="363"/>
      <c r="B38" s="127" t="str">
        <f>'Результаты аудита'!F38</f>
        <v>Консолидация дефектов ИБ</v>
      </c>
      <c r="C38" s="28"/>
      <c r="D38" s="359" t="s">
        <v>1116</v>
      </c>
      <c r="E38" s="359"/>
      <c r="F38" s="359"/>
      <c r="G38" s="359" t="s">
        <v>1117</v>
      </c>
      <c r="H38" s="359"/>
      <c r="I38" s="28"/>
      <c r="J38" s="28"/>
      <c r="K38" s="28"/>
      <c r="L38" s="1"/>
      <c r="M38" s="1"/>
      <c r="N38" s="1"/>
    </row>
    <row r="39" spans="1:14" x14ac:dyDescent="0.35">
      <c r="A39" s="363"/>
      <c r="B39" s="127" t="str">
        <f>'Результаты аудита'!F39</f>
        <v>Управление набором метрик ИБ</v>
      </c>
      <c r="C39" s="28"/>
      <c r="D39" s="28"/>
      <c r="E39" s="28"/>
      <c r="F39" s="28"/>
      <c r="G39" s="28"/>
      <c r="H39" s="28"/>
      <c r="I39" s="28"/>
      <c r="J39" s="28"/>
      <c r="K39" s="28"/>
      <c r="L39" s="1"/>
      <c r="M39" s="1"/>
      <c r="N39" s="1"/>
    </row>
    <row r="40" spans="1:14" ht="30" customHeight="1" x14ac:dyDescent="0.35">
      <c r="A40" s="363"/>
      <c r="B40" s="127" t="str">
        <f>'Результаты аудита'!F40</f>
        <v>Контроль исполнения метрик</v>
      </c>
      <c r="C40" s="28"/>
      <c r="D40" s="28"/>
      <c r="E40" s="28"/>
      <c r="F40" s="28"/>
      <c r="G40" s="1"/>
      <c r="H40" s="1"/>
      <c r="I40" s="1"/>
      <c r="J40" s="28"/>
      <c r="K40" s="28"/>
      <c r="L40" s="1"/>
      <c r="M40" s="1"/>
      <c r="N40" s="1"/>
    </row>
    <row r="41" spans="1:14" ht="25.4" customHeight="1" x14ac:dyDescent="0.35">
      <c r="A41" s="363"/>
      <c r="B41" s="127" t="str">
        <f>'Результаты аудита'!F41</f>
        <v>Security Champions</v>
      </c>
      <c r="C41" s="28"/>
      <c r="D41" s="28"/>
      <c r="E41" s="28"/>
      <c r="F41" s="28"/>
      <c r="G41" s="359" t="s">
        <v>1118</v>
      </c>
      <c r="H41" s="359"/>
      <c r="I41" s="359"/>
      <c r="J41" s="28"/>
      <c r="K41" s="28"/>
      <c r="L41" s="1"/>
      <c r="M41" s="1"/>
      <c r="N41" s="1"/>
    </row>
    <row r="42" spans="1:14" ht="27" customHeight="1" x14ac:dyDescent="0.35">
      <c r="A42" s="363"/>
      <c r="B42" s="127" t="str">
        <f>'Результаты аудита'!F42</f>
        <v>Разграничение ролей процесса DSO</v>
      </c>
      <c r="C42" s="1"/>
      <c r="D42" s="1"/>
      <c r="E42" s="1"/>
      <c r="F42" s="365" t="s">
        <v>3161</v>
      </c>
      <c r="G42" s="366"/>
      <c r="H42" s="1"/>
      <c r="I42" s="1"/>
      <c r="J42" s="1"/>
      <c r="K42" s="1"/>
      <c r="L42" s="1"/>
      <c r="M42" s="1"/>
      <c r="N42" s="1"/>
    </row>
  </sheetData>
  <mergeCells count="41">
    <mergeCell ref="F29:G29"/>
    <mergeCell ref="A30:A42"/>
    <mergeCell ref="E30:F30"/>
    <mergeCell ref="E31:F31"/>
    <mergeCell ref="I32:J32"/>
    <mergeCell ref="F33:G33"/>
    <mergeCell ref="D37:F37"/>
    <mergeCell ref="D38:F38"/>
    <mergeCell ref="G38:H38"/>
    <mergeCell ref="G41:I41"/>
    <mergeCell ref="F42:G42"/>
    <mergeCell ref="A3:A29"/>
    <mergeCell ref="E3:F4"/>
    <mergeCell ref="I5:K5"/>
    <mergeCell ref="G6:H6"/>
    <mergeCell ref="C7:D7"/>
    <mergeCell ref="A1:A2"/>
    <mergeCell ref="B1:B2"/>
    <mergeCell ref="C1:F1"/>
    <mergeCell ref="G1:J1"/>
    <mergeCell ref="E13:F13"/>
    <mergeCell ref="C8:D8"/>
    <mergeCell ref="C9:D9"/>
    <mergeCell ref="C10:D10"/>
    <mergeCell ref="E11:F11"/>
    <mergeCell ref="E12:F12"/>
    <mergeCell ref="K1:N1"/>
    <mergeCell ref="J25:K25"/>
    <mergeCell ref="E26:G26"/>
    <mergeCell ref="J26:K26"/>
    <mergeCell ref="E27:G27"/>
    <mergeCell ref="E19:F19"/>
    <mergeCell ref="D14:E14"/>
    <mergeCell ref="D16:E16"/>
    <mergeCell ref="G17:H17"/>
    <mergeCell ref="G18:H18"/>
    <mergeCell ref="D20:E20"/>
    <mergeCell ref="G22:H22"/>
    <mergeCell ref="C24:D24"/>
    <mergeCell ref="C25:D25"/>
    <mergeCell ref="E25:G2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tabColor rgb="FF92D050"/>
  </sheetPr>
  <dimension ref="A1:C371"/>
  <sheetViews>
    <sheetView zoomScale="70" zoomScaleNormal="70" workbookViewId="0">
      <pane ySplit="2" topLeftCell="A3" activePane="bottomLeft" state="frozen"/>
      <selection pane="bottomLeft" activeCell="A220" sqref="A220:C220"/>
    </sheetView>
  </sheetViews>
  <sheetFormatPr defaultColWidth="8.54296875" defaultRowHeight="14.5" outlineLevelRow="1" x14ac:dyDescent="0.35"/>
  <cols>
    <col min="1" max="1" width="65.08984375" customWidth="1"/>
    <col min="2" max="2" width="120.54296875" customWidth="1"/>
    <col min="3" max="3" width="89.90625" bestFit="1" customWidth="1"/>
  </cols>
  <sheetData>
    <row r="1" spans="1:3" ht="27.5" x14ac:dyDescent="0.35">
      <c r="A1" s="378" t="s">
        <v>2930</v>
      </c>
      <c r="B1" s="379"/>
      <c r="C1" s="380"/>
    </row>
    <row r="2" spans="1:3" ht="21" x14ac:dyDescent="0.5">
      <c r="A2" s="113" t="s">
        <v>1120</v>
      </c>
      <c r="B2" s="52" t="s">
        <v>1121</v>
      </c>
      <c r="C2" s="114" t="s">
        <v>0</v>
      </c>
    </row>
    <row r="3" spans="1:3" ht="30" x14ac:dyDescent="0.35">
      <c r="A3" s="115" t="s">
        <v>1122</v>
      </c>
      <c r="C3" s="106"/>
    </row>
    <row r="4" spans="1:3" ht="15.5" hidden="1" outlineLevel="1" x14ac:dyDescent="0.35">
      <c r="A4" s="116"/>
      <c r="B4" s="117" t="s">
        <v>1123</v>
      </c>
      <c r="C4" s="106"/>
    </row>
    <row r="5" spans="1:3" ht="15.5" hidden="1" outlineLevel="1" x14ac:dyDescent="0.35">
      <c r="A5" s="116"/>
      <c r="B5" s="117" t="s">
        <v>1124</v>
      </c>
      <c r="C5" s="106"/>
    </row>
    <row r="6" spans="1:3" ht="15.5" hidden="1" outlineLevel="1" x14ac:dyDescent="0.35">
      <c r="A6" s="116"/>
      <c r="B6" s="117" t="s">
        <v>1125</v>
      </c>
      <c r="C6" s="106"/>
    </row>
    <row r="7" spans="1:3" ht="30" collapsed="1" x14ac:dyDescent="0.35">
      <c r="A7" s="115" t="s">
        <v>1126</v>
      </c>
      <c r="C7" s="106"/>
    </row>
    <row r="8" spans="1:3" ht="15.5" hidden="1" outlineLevel="1" x14ac:dyDescent="0.35">
      <c r="A8" s="116"/>
      <c r="B8" s="117" t="s">
        <v>1127</v>
      </c>
      <c r="C8" s="106"/>
    </row>
    <row r="9" spans="1:3" ht="15.5" hidden="1" outlineLevel="1" x14ac:dyDescent="0.35">
      <c r="A9" s="116"/>
      <c r="B9" s="117" t="s">
        <v>1128</v>
      </c>
      <c r="C9" s="106"/>
    </row>
    <row r="10" spans="1:3" ht="15.5" hidden="1" outlineLevel="1" x14ac:dyDescent="0.35">
      <c r="A10" s="116"/>
      <c r="B10" s="117" t="s">
        <v>1129</v>
      </c>
      <c r="C10" s="106"/>
    </row>
    <row r="11" spans="1:3" ht="15.5" hidden="1" outlineLevel="1" x14ac:dyDescent="0.35">
      <c r="A11" s="116"/>
      <c r="B11" s="117" t="s">
        <v>1130</v>
      </c>
      <c r="C11" s="106"/>
    </row>
    <row r="12" spans="1:3" ht="15.5" hidden="1" outlineLevel="1" x14ac:dyDescent="0.35">
      <c r="A12" s="116"/>
      <c r="B12" s="117" t="s">
        <v>1131</v>
      </c>
      <c r="C12" s="106"/>
    </row>
    <row r="13" spans="1:3" ht="15.5" hidden="1" outlineLevel="1" x14ac:dyDescent="0.35">
      <c r="A13" s="116"/>
      <c r="B13" s="117" t="s">
        <v>1132</v>
      </c>
      <c r="C13" s="106"/>
    </row>
    <row r="14" spans="1:3" ht="15.5" hidden="1" outlineLevel="1" x14ac:dyDescent="0.35">
      <c r="A14" s="116"/>
      <c r="B14" s="117" t="s">
        <v>1133</v>
      </c>
      <c r="C14" s="106"/>
    </row>
    <row r="15" spans="1:3" ht="15.5" hidden="1" outlineLevel="1" x14ac:dyDescent="0.35">
      <c r="A15" s="116"/>
      <c r="B15" s="117" t="s">
        <v>1134</v>
      </c>
      <c r="C15" s="106"/>
    </row>
    <row r="16" spans="1:3" ht="15.5" hidden="1" outlineLevel="1" x14ac:dyDescent="0.35">
      <c r="A16" s="116"/>
      <c r="B16" s="117" t="s">
        <v>1135</v>
      </c>
      <c r="C16" s="106"/>
    </row>
    <row r="17" spans="1:3" ht="15.5" hidden="1" outlineLevel="1" x14ac:dyDescent="0.35">
      <c r="A17" s="116"/>
      <c r="B17" s="117" t="s">
        <v>1136</v>
      </c>
      <c r="C17" s="106"/>
    </row>
    <row r="18" spans="1:3" ht="15.5" hidden="1" outlineLevel="1" x14ac:dyDescent="0.35">
      <c r="A18" s="116"/>
      <c r="B18" s="117" t="s">
        <v>1137</v>
      </c>
      <c r="C18" s="106"/>
    </row>
    <row r="19" spans="1:3" ht="15.5" hidden="1" outlineLevel="1" x14ac:dyDescent="0.35">
      <c r="A19" s="116"/>
      <c r="B19" s="117" t="s">
        <v>1138</v>
      </c>
      <c r="C19" s="106"/>
    </row>
    <row r="20" spans="1:3" ht="15.5" hidden="1" outlineLevel="1" x14ac:dyDescent="0.35">
      <c r="A20" s="116"/>
      <c r="B20" s="117" t="s">
        <v>1139</v>
      </c>
      <c r="C20" s="106"/>
    </row>
    <row r="21" spans="1:3" ht="15.5" hidden="1" outlineLevel="1" x14ac:dyDescent="0.35">
      <c r="A21" s="116"/>
      <c r="B21" s="117" t="s">
        <v>1140</v>
      </c>
      <c r="C21" s="106"/>
    </row>
    <row r="22" spans="1:3" ht="15.5" hidden="1" outlineLevel="1" x14ac:dyDescent="0.35">
      <c r="A22" s="116"/>
      <c r="B22" s="117" t="s">
        <v>1141</v>
      </c>
      <c r="C22" s="106"/>
    </row>
    <row r="23" spans="1:3" ht="15.5" hidden="1" outlineLevel="1" x14ac:dyDescent="0.35">
      <c r="A23" s="116"/>
      <c r="B23" s="117" t="s">
        <v>1142</v>
      </c>
      <c r="C23" s="106"/>
    </row>
    <row r="24" spans="1:3" ht="15.5" hidden="1" outlineLevel="1" x14ac:dyDescent="0.35">
      <c r="A24" s="116"/>
      <c r="B24" s="117" t="s">
        <v>1143</v>
      </c>
      <c r="C24" s="106"/>
    </row>
    <row r="25" spans="1:3" ht="15.5" hidden="1" outlineLevel="1" x14ac:dyDescent="0.35">
      <c r="A25" s="116"/>
      <c r="B25" s="117" t="s">
        <v>1144</v>
      </c>
      <c r="C25" s="106"/>
    </row>
    <row r="26" spans="1:3" ht="30" collapsed="1" x14ac:dyDescent="0.35">
      <c r="A26" s="115" t="s">
        <v>1145</v>
      </c>
      <c r="C26" s="106"/>
    </row>
    <row r="27" spans="1:3" ht="15.5" hidden="1" outlineLevel="1" x14ac:dyDescent="0.35">
      <c r="A27" s="116"/>
      <c r="B27" s="117" t="s">
        <v>1127</v>
      </c>
      <c r="C27" s="106"/>
    </row>
    <row r="28" spans="1:3" ht="15.5" hidden="1" outlineLevel="1" x14ac:dyDescent="0.35">
      <c r="A28" s="116"/>
      <c r="B28" s="117" t="s">
        <v>1128</v>
      </c>
      <c r="C28" s="106"/>
    </row>
    <row r="29" spans="1:3" ht="15.5" hidden="1" outlineLevel="1" x14ac:dyDescent="0.35">
      <c r="A29" s="116"/>
      <c r="B29" s="117" t="s">
        <v>1129</v>
      </c>
      <c r="C29" s="106"/>
    </row>
    <row r="30" spans="1:3" ht="15.5" hidden="1" outlineLevel="1" x14ac:dyDescent="0.35">
      <c r="A30" s="116"/>
      <c r="B30" s="117" t="s">
        <v>1146</v>
      </c>
      <c r="C30" s="106"/>
    </row>
    <row r="31" spans="1:3" ht="15.5" hidden="1" outlineLevel="1" x14ac:dyDescent="0.35">
      <c r="A31" s="116"/>
      <c r="B31" s="117" t="s">
        <v>1147</v>
      </c>
      <c r="C31" s="106"/>
    </row>
    <row r="32" spans="1:3" ht="15.5" hidden="1" outlineLevel="1" x14ac:dyDescent="0.35">
      <c r="A32" s="116"/>
      <c r="B32" s="117" t="s">
        <v>1148</v>
      </c>
      <c r="C32" s="106"/>
    </row>
    <row r="33" spans="1:3" ht="15.5" hidden="1" outlineLevel="1" x14ac:dyDescent="0.35">
      <c r="A33" s="116"/>
      <c r="B33" s="117" t="s">
        <v>1149</v>
      </c>
      <c r="C33" s="106"/>
    </row>
    <row r="34" spans="1:3" ht="15.5" hidden="1" outlineLevel="1" x14ac:dyDescent="0.35">
      <c r="A34" s="116"/>
      <c r="B34" s="117" t="s">
        <v>1150</v>
      </c>
      <c r="C34" s="106"/>
    </row>
    <row r="35" spans="1:3" ht="15.5" hidden="1" outlineLevel="1" x14ac:dyDescent="0.35">
      <c r="A35" s="116"/>
      <c r="B35" s="117" t="s">
        <v>1151</v>
      </c>
      <c r="C35" s="106"/>
    </row>
    <row r="36" spans="1:3" ht="15.5" hidden="1" outlineLevel="1" x14ac:dyDescent="0.35">
      <c r="A36" s="116"/>
      <c r="B36" s="117" t="s">
        <v>1152</v>
      </c>
      <c r="C36" s="106"/>
    </row>
    <row r="37" spans="1:3" ht="15.5" hidden="1" outlineLevel="1" x14ac:dyDescent="0.35">
      <c r="A37" s="116"/>
      <c r="B37" s="117" t="s">
        <v>1153</v>
      </c>
      <c r="C37" s="106"/>
    </row>
    <row r="38" spans="1:3" ht="15.5" hidden="1" outlineLevel="1" x14ac:dyDescent="0.35">
      <c r="A38" s="116"/>
      <c r="B38" s="117" t="s">
        <v>1154</v>
      </c>
      <c r="C38" s="106"/>
    </row>
    <row r="39" spans="1:3" ht="15.5" hidden="1" outlineLevel="1" x14ac:dyDescent="0.35">
      <c r="A39" s="116"/>
      <c r="B39" s="117" t="s">
        <v>1155</v>
      </c>
      <c r="C39" s="106"/>
    </row>
    <row r="40" spans="1:3" ht="15.5" hidden="1" outlineLevel="1" x14ac:dyDescent="0.35">
      <c r="A40" s="116"/>
      <c r="B40" s="117" t="s">
        <v>1156</v>
      </c>
      <c r="C40" s="106"/>
    </row>
    <row r="41" spans="1:3" ht="15.5" hidden="1" outlineLevel="1" x14ac:dyDescent="0.35">
      <c r="A41" s="116"/>
      <c r="B41" s="117" t="s">
        <v>1157</v>
      </c>
      <c r="C41" s="106"/>
    </row>
    <row r="42" spans="1:3" ht="15.5" hidden="1" outlineLevel="1" x14ac:dyDescent="0.35">
      <c r="A42" s="116"/>
      <c r="B42" s="117" t="s">
        <v>1158</v>
      </c>
      <c r="C42" s="106"/>
    </row>
    <row r="43" spans="1:3" ht="15.5" hidden="1" outlineLevel="1" x14ac:dyDescent="0.35">
      <c r="A43" s="116"/>
      <c r="B43" s="117" t="s">
        <v>1159</v>
      </c>
      <c r="C43" s="106"/>
    </row>
    <row r="44" spans="1:3" ht="15.5" hidden="1" outlineLevel="1" x14ac:dyDescent="0.35">
      <c r="A44" s="116"/>
      <c r="B44" s="117" t="s">
        <v>1160</v>
      </c>
      <c r="C44" s="106"/>
    </row>
    <row r="45" spans="1:3" ht="15.5" hidden="1" outlineLevel="1" x14ac:dyDescent="0.35">
      <c r="A45" s="116"/>
      <c r="B45" s="117" t="s">
        <v>1161</v>
      </c>
      <c r="C45" s="106"/>
    </row>
    <row r="46" spans="1:3" ht="15.5" hidden="1" outlineLevel="1" x14ac:dyDescent="0.35">
      <c r="A46" s="116"/>
      <c r="B46" s="117" t="s">
        <v>1162</v>
      </c>
      <c r="C46" s="106"/>
    </row>
    <row r="47" spans="1:3" ht="15.5" hidden="1" outlineLevel="1" x14ac:dyDescent="0.35">
      <c r="A47" s="116"/>
      <c r="B47" s="117" t="s">
        <v>1163</v>
      </c>
      <c r="C47" s="106"/>
    </row>
    <row r="48" spans="1:3" ht="15.5" hidden="1" outlineLevel="1" x14ac:dyDescent="0.35">
      <c r="A48" s="116"/>
      <c r="B48" s="117" t="s">
        <v>1164</v>
      </c>
      <c r="C48" s="106"/>
    </row>
    <row r="49" spans="1:3" ht="15.5" hidden="1" outlineLevel="1" x14ac:dyDescent="0.35">
      <c r="A49" s="116"/>
      <c r="B49" s="117" t="s">
        <v>1165</v>
      </c>
      <c r="C49" s="106"/>
    </row>
    <row r="50" spans="1:3" ht="15.5" hidden="1" outlineLevel="1" x14ac:dyDescent="0.35">
      <c r="A50" s="116"/>
      <c r="B50" s="117" t="s">
        <v>1166</v>
      </c>
      <c r="C50" s="106"/>
    </row>
    <row r="51" spans="1:3" ht="15.5" hidden="1" outlineLevel="1" x14ac:dyDescent="0.35">
      <c r="A51" s="116"/>
      <c r="B51" s="117" t="s">
        <v>1167</v>
      </c>
      <c r="C51" s="106"/>
    </row>
    <row r="52" spans="1:3" ht="15.5" hidden="1" outlineLevel="1" x14ac:dyDescent="0.35">
      <c r="A52" s="116"/>
      <c r="B52" s="117" t="s">
        <v>1168</v>
      </c>
      <c r="C52" s="106"/>
    </row>
    <row r="53" spans="1:3" ht="15.5" hidden="1" outlineLevel="1" x14ac:dyDescent="0.35">
      <c r="A53" s="116"/>
      <c r="B53" s="117" t="s">
        <v>1169</v>
      </c>
      <c r="C53" s="106"/>
    </row>
    <row r="54" spans="1:3" ht="15.5" hidden="1" outlineLevel="1" x14ac:dyDescent="0.35">
      <c r="A54" s="116"/>
      <c r="B54" s="117" t="s">
        <v>1170</v>
      </c>
      <c r="C54" s="106"/>
    </row>
    <row r="55" spans="1:3" ht="30" collapsed="1" x14ac:dyDescent="0.35">
      <c r="A55" s="115" t="s">
        <v>1171</v>
      </c>
      <c r="C55" s="106"/>
    </row>
    <row r="56" spans="1:3" ht="15.5" hidden="1" outlineLevel="1" x14ac:dyDescent="0.35">
      <c r="A56" s="116"/>
      <c r="B56" s="117" t="s">
        <v>1127</v>
      </c>
      <c r="C56" s="106"/>
    </row>
    <row r="57" spans="1:3" ht="15.5" hidden="1" outlineLevel="1" x14ac:dyDescent="0.35">
      <c r="A57" s="116"/>
      <c r="B57" s="117" t="s">
        <v>1128</v>
      </c>
      <c r="C57" s="106"/>
    </row>
    <row r="58" spans="1:3" ht="15.5" hidden="1" outlineLevel="1" x14ac:dyDescent="0.35">
      <c r="A58" s="116"/>
      <c r="B58" s="117" t="s">
        <v>1129</v>
      </c>
      <c r="C58" s="106"/>
    </row>
    <row r="59" spans="1:3" ht="15.5" hidden="1" outlineLevel="1" x14ac:dyDescent="0.35">
      <c r="A59" s="116"/>
      <c r="B59" s="117" t="s">
        <v>1172</v>
      </c>
      <c r="C59" s="106"/>
    </row>
    <row r="60" spans="1:3" ht="15.5" hidden="1" outlineLevel="1" x14ac:dyDescent="0.35">
      <c r="A60" s="116"/>
      <c r="B60" s="117" t="s">
        <v>1173</v>
      </c>
      <c r="C60" s="106"/>
    </row>
    <row r="61" spans="1:3" ht="31" hidden="1" outlineLevel="1" x14ac:dyDescent="0.35">
      <c r="A61" s="116"/>
      <c r="B61" s="117" t="s">
        <v>1174</v>
      </c>
      <c r="C61" s="106"/>
    </row>
    <row r="62" spans="1:3" ht="15.5" hidden="1" outlineLevel="1" x14ac:dyDescent="0.35">
      <c r="A62" s="116"/>
      <c r="B62" s="117" t="s">
        <v>1175</v>
      </c>
      <c r="C62" s="106"/>
    </row>
    <row r="63" spans="1:3" ht="31" hidden="1" outlineLevel="1" x14ac:dyDescent="0.35">
      <c r="A63" s="116"/>
      <c r="B63" s="117" t="s">
        <v>1176</v>
      </c>
      <c r="C63" s="106"/>
    </row>
    <row r="64" spans="1:3" ht="45" collapsed="1" x14ac:dyDescent="0.35">
      <c r="A64" s="115" t="s">
        <v>1177</v>
      </c>
      <c r="C64" s="106"/>
    </row>
    <row r="65" spans="1:3" ht="15.5" hidden="1" outlineLevel="1" x14ac:dyDescent="0.35">
      <c r="A65" s="116"/>
      <c r="B65" s="117" t="s">
        <v>1178</v>
      </c>
      <c r="C65" s="106"/>
    </row>
    <row r="66" spans="1:3" ht="15.5" hidden="1" outlineLevel="1" x14ac:dyDescent="0.35">
      <c r="A66" s="116"/>
      <c r="B66" s="117" t="s">
        <v>1179</v>
      </c>
      <c r="C66" s="106"/>
    </row>
    <row r="67" spans="1:3" ht="15.5" hidden="1" outlineLevel="1" x14ac:dyDescent="0.35">
      <c r="A67" s="116"/>
      <c r="B67" s="117" t="s">
        <v>1180</v>
      </c>
      <c r="C67" s="106"/>
    </row>
    <row r="68" spans="1:3" ht="15.5" hidden="1" outlineLevel="1" x14ac:dyDescent="0.35">
      <c r="A68" s="116"/>
      <c r="B68" s="117" t="s">
        <v>1181</v>
      </c>
      <c r="C68" s="106"/>
    </row>
    <row r="69" spans="1:3" ht="15.5" hidden="1" outlineLevel="1" x14ac:dyDescent="0.35">
      <c r="A69" s="116"/>
      <c r="B69" s="117" t="s">
        <v>1182</v>
      </c>
      <c r="C69" s="106"/>
    </row>
    <row r="70" spans="1:3" ht="15.5" hidden="1" outlineLevel="1" x14ac:dyDescent="0.35">
      <c r="A70" s="116"/>
      <c r="B70" s="117" t="s">
        <v>1183</v>
      </c>
      <c r="C70" s="106"/>
    </row>
    <row r="71" spans="1:3" ht="15.5" hidden="1" outlineLevel="1" x14ac:dyDescent="0.35">
      <c r="A71" s="116"/>
      <c r="B71" s="117" t="s">
        <v>1184</v>
      </c>
      <c r="C71" s="106"/>
    </row>
    <row r="72" spans="1:3" ht="15.5" hidden="1" outlineLevel="1" x14ac:dyDescent="0.35">
      <c r="A72" s="116"/>
      <c r="B72" s="117" t="s">
        <v>1185</v>
      </c>
      <c r="C72" s="106"/>
    </row>
    <row r="73" spans="1:3" ht="15.5" hidden="1" outlineLevel="1" x14ac:dyDescent="0.35">
      <c r="A73" s="116"/>
      <c r="B73" s="117" t="s">
        <v>1186</v>
      </c>
      <c r="C73" s="106"/>
    </row>
    <row r="74" spans="1:3" ht="15.5" hidden="1" outlineLevel="1" x14ac:dyDescent="0.35">
      <c r="A74" s="116"/>
      <c r="B74" s="117" t="s">
        <v>1187</v>
      </c>
      <c r="C74" s="106"/>
    </row>
    <row r="75" spans="1:3" ht="15.5" hidden="1" outlineLevel="1" x14ac:dyDescent="0.35">
      <c r="A75" s="116"/>
      <c r="B75" s="117" t="s">
        <v>1188</v>
      </c>
      <c r="C75" s="106"/>
    </row>
    <row r="76" spans="1:3" ht="15.5" hidden="1" outlineLevel="1" x14ac:dyDescent="0.35">
      <c r="A76" s="116"/>
      <c r="B76" s="117" t="s">
        <v>1189</v>
      </c>
      <c r="C76" s="106"/>
    </row>
    <row r="77" spans="1:3" ht="15.5" hidden="1" outlineLevel="1" x14ac:dyDescent="0.35">
      <c r="A77" s="116"/>
      <c r="B77" s="117" t="s">
        <v>1190</v>
      </c>
      <c r="C77" s="106"/>
    </row>
    <row r="78" spans="1:3" ht="15.5" hidden="1" outlineLevel="1" x14ac:dyDescent="0.35">
      <c r="A78" s="116"/>
      <c r="B78" s="117" t="s">
        <v>1191</v>
      </c>
      <c r="C78" s="106"/>
    </row>
    <row r="79" spans="1:3" ht="15.5" hidden="1" outlineLevel="1" x14ac:dyDescent="0.35">
      <c r="A79" s="116"/>
      <c r="B79" s="117" t="s">
        <v>1192</v>
      </c>
      <c r="C79" s="106"/>
    </row>
    <row r="80" spans="1:3" ht="15.5" hidden="1" outlineLevel="1" x14ac:dyDescent="0.35">
      <c r="A80" s="116"/>
      <c r="B80" s="117" t="s">
        <v>1193</v>
      </c>
      <c r="C80" s="106"/>
    </row>
    <row r="81" spans="1:3" ht="15.5" hidden="1" outlineLevel="1" x14ac:dyDescent="0.35">
      <c r="A81" s="116"/>
      <c r="B81" s="117" t="s">
        <v>1194</v>
      </c>
      <c r="C81" s="106"/>
    </row>
    <row r="82" spans="1:3" ht="15.5" hidden="1" outlineLevel="1" x14ac:dyDescent="0.35">
      <c r="A82" s="116"/>
      <c r="B82" s="117" t="s">
        <v>1195</v>
      </c>
      <c r="C82" s="106"/>
    </row>
    <row r="83" spans="1:3" ht="15.5" hidden="1" outlineLevel="1" x14ac:dyDescent="0.35">
      <c r="A83" s="116"/>
      <c r="B83" s="117" t="s">
        <v>1196</v>
      </c>
      <c r="C83" s="106"/>
    </row>
    <row r="84" spans="1:3" ht="15.5" hidden="1" outlineLevel="1" x14ac:dyDescent="0.35">
      <c r="A84" s="116"/>
      <c r="B84" s="117" t="s">
        <v>1197</v>
      </c>
      <c r="C84" s="106"/>
    </row>
    <row r="85" spans="1:3" ht="15.5" hidden="1" outlineLevel="1" x14ac:dyDescent="0.35">
      <c r="A85" s="116"/>
      <c r="B85" s="117" t="s">
        <v>1198</v>
      </c>
      <c r="C85" s="106"/>
    </row>
    <row r="86" spans="1:3" ht="15.5" hidden="1" outlineLevel="1" x14ac:dyDescent="0.35">
      <c r="A86" s="116"/>
      <c r="B86" s="117" t="s">
        <v>1199</v>
      </c>
      <c r="C86" s="106"/>
    </row>
    <row r="87" spans="1:3" ht="15.5" hidden="1" outlineLevel="1" x14ac:dyDescent="0.35">
      <c r="A87" s="116"/>
      <c r="B87" s="117" t="s">
        <v>1200</v>
      </c>
      <c r="C87" s="106"/>
    </row>
    <row r="88" spans="1:3" ht="30" collapsed="1" x14ac:dyDescent="0.35">
      <c r="A88" s="115" t="s">
        <v>1201</v>
      </c>
      <c r="C88" s="106"/>
    </row>
    <row r="89" spans="1:3" ht="15.5" hidden="1" outlineLevel="1" x14ac:dyDescent="0.35">
      <c r="A89" s="116"/>
      <c r="B89" s="117" t="s">
        <v>1127</v>
      </c>
      <c r="C89" s="106"/>
    </row>
    <row r="90" spans="1:3" ht="15.5" hidden="1" outlineLevel="1" x14ac:dyDescent="0.35">
      <c r="A90" s="116"/>
      <c r="B90" s="117" t="s">
        <v>1128</v>
      </c>
      <c r="C90" s="106"/>
    </row>
    <row r="91" spans="1:3" ht="15.5" hidden="1" outlineLevel="1" x14ac:dyDescent="0.35">
      <c r="A91" s="116"/>
      <c r="B91" s="117" t="s">
        <v>1129</v>
      </c>
      <c r="C91" s="106"/>
    </row>
    <row r="92" spans="1:3" ht="15.5" hidden="1" outlineLevel="1" x14ac:dyDescent="0.35">
      <c r="A92" s="116"/>
      <c r="B92" s="117" t="s">
        <v>1202</v>
      </c>
      <c r="C92" s="106"/>
    </row>
    <row r="93" spans="1:3" ht="15.5" hidden="1" outlineLevel="1" x14ac:dyDescent="0.35">
      <c r="A93" s="116"/>
      <c r="B93" s="117" t="s">
        <v>1203</v>
      </c>
      <c r="C93" s="106"/>
    </row>
    <row r="94" spans="1:3" ht="15.5" hidden="1" outlineLevel="1" x14ac:dyDescent="0.35">
      <c r="A94" s="116"/>
      <c r="B94" s="117" t="s">
        <v>1204</v>
      </c>
      <c r="C94" s="106"/>
    </row>
    <row r="95" spans="1:3" ht="15.5" hidden="1" outlineLevel="1" x14ac:dyDescent="0.35">
      <c r="A95" s="116"/>
      <c r="B95" s="117" t="s">
        <v>1205</v>
      </c>
      <c r="C95" s="106"/>
    </row>
    <row r="96" spans="1:3" ht="15.5" hidden="1" outlineLevel="1" x14ac:dyDescent="0.35">
      <c r="A96" s="116"/>
      <c r="B96" s="117" t="s">
        <v>1206</v>
      </c>
      <c r="C96" s="106"/>
    </row>
    <row r="97" spans="1:3" ht="15.5" hidden="1" outlineLevel="1" x14ac:dyDescent="0.35">
      <c r="A97" s="116"/>
      <c r="B97" s="117" t="s">
        <v>1207</v>
      </c>
      <c r="C97" s="106"/>
    </row>
    <row r="98" spans="1:3" ht="15.5" hidden="1" outlineLevel="1" x14ac:dyDescent="0.35">
      <c r="A98" s="116"/>
      <c r="B98" s="117" t="s">
        <v>1208</v>
      </c>
      <c r="C98" s="106"/>
    </row>
    <row r="99" spans="1:3" ht="31" hidden="1" outlineLevel="1" x14ac:dyDescent="0.35">
      <c r="A99" s="116"/>
      <c r="B99" s="117" t="s">
        <v>1209</v>
      </c>
      <c r="C99" s="106"/>
    </row>
    <row r="100" spans="1:3" ht="15.5" hidden="1" outlineLevel="1" x14ac:dyDescent="0.35">
      <c r="A100" s="116"/>
      <c r="B100" s="117" t="s">
        <v>1210</v>
      </c>
      <c r="C100" s="106"/>
    </row>
    <row r="101" spans="1:3" ht="15.5" hidden="1" outlineLevel="1" x14ac:dyDescent="0.35">
      <c r="A101" s="116"/>
      <c r="B101" s="117" t="s">
        <v>1211</v>
      </c>
      <c r="C101" s="106"/>
    </row>
    <row r="102" spans="1:3" ht="15.5" hidden="1" outlineLevel="1" x14ac:dyDescent="0.35">
      <c r="A102" s="116"/>
      <c r="B102" s="117" t="s">
        <v>1212</v>
      </c>
      <c r="C102" s="106"/>
    </row>
    <row r="103" spans="1:3" ht="15.5" hidden="1" outlineLevel="1" x14ac:dyDescent="0.35">
      <c r="A103" s="116"/>
      <c r="B103" s="117" t="s">
        <v>1213</v>
      </c>
      <c r="C103" s="106"/>
    </row>
    <row r="104" spans="1:3" ht="15.5" hidden="1" outlineLevel="1" x14ac:dyDescent="0.35">
      <c r="A104" s="116"/>
      <c r="B104" s="117" t="s">
        <v>1214</v>
      </c>
      <c r="C104" s="106"/>
    </row>
    <row r="105" spans="1:3" ht="15.5" hidden="1" outlineLevel="1" x14ac:dyDescent="0.35">
      <c r="A105" s="116"/>
      <c r="B105" s="117" t="s">
        <v>1215</v>
      </c>
      <c r="C105" s="106"/>
    </row>
    <row r="106" spans="1:3" ht="15.5" hidden="1" outlineLevel="1" x14ac:dyDescent="0.35">
      <c r="A106" s="116"/>
      <c r="B106" s="117" t="s">
        <v>1216</v>
      </c>
      <c r="C106" s="106"/>
    </row>
    <row r="107" spans="1:3" ht="15.5" hidden="1" outlineLevel="1" x14ac:dyDescent="0.35">
      <c r="A107" s="116"/>
      <c r="B107" s="117" t="s">
        <v>1217</v>
      </c>
      <c r="C107" s="106"/>
    </row>
    <row r="108" spans="1:3" ht="15.5" hidden="1" outlineLevel="1" x14ac:dyDescent="0.35">
      <c r="A108" s="116"/>
      <c r="B108" s="117" t="s">
        <v>1218</v>
      </c>
      <c r="C108" s="106"/>
    </row>
    <row r="109" spans="1:3" ht="15.5" hidden="1" outlineLevel="1" x14ac:dyDescent="0.35">
      <c r="A109" s="116"/>
      <c r="B109" s="117" t="s">
        <v>1219</v>
      </c>
      <c r="C109" s="106"/>
    </row>
    <row r="110" spans="1:3" ht="15.5" hidden="1" outlineLevel="1" x14ac:dyDescent="0.35">
      <c r="A110" s="116"/>
      <c r="B110" s="117" t="s">
        <v>1220</v>
      </c>
      <c r="C110" s="106"/>
    </row>
    <row r="111" spans="1:3" ht="15.5" hidden="1" outlineLevel="1" x14ac:dyDescent="0.35">
      <c r="A111" s="116"/>
      <c r="B111" s="117" t="s">
        <v>1221</v>
      </c>
      <c r="C111" s="106"/>
    </row>
    <row r="112" spans="1:3" ht="15" collapsed="1" x14ac:dyDescent="0.35">
      <c r="A112" s="115" t="s">
        <v>1222</v>
      </c>
      <c r="C112" s="106"/>
    </row>
    <row r="113" spans="1:3" ht="15.5" hidden="1" outlineLevel="1" x14ac:dyDescent="0.35">
      <c r="A113" s="116"/>
      <c r="B113" s="117" t="s">
        <v>1127</v>
      </c>
      <c r="C113" s="106"/>
    </row>
    <row r="114" spans="1:3" ht="15.5" hidden="1" outlineLevel="1" x14ac:dyDescent="0.35">
      <c r="A114" s="116"/>
      <c r="B114" s="117" t="s">
        <v>1128</v>
      </c>
      <c r="C114" s="106"/>
    </row>
    <row r="115" spans="1:3" ht="15.5" hidden="1" outlineLevel="1" x14ac:dyDescent="0.35">
      <c r="A115" s="116"/>
      <c r="B115" s="117" t="s">
        <v>1129</v>
      </c>
      <c r="C115" s="106"/>
    </row>
    <row r="116" spans="1:3" ht="15.5" hidden="1" outlineLevel="1" x14ac:dyDescent="0.35">
      <c r="A116" s="116"/>
      <c r="B116" s="118" t="s">
        <v>1223</v>
      </c>
      <c r="C116" s="106"/>
    </row>
    <row r="117" spans="1:3" ht="15.5" hidden="1" outlineLevel="1" x14ac:dyDescent="0.35">
      <c r="A117" s="116"/>
      <c r="B117" s="118" t="s">
        <v>1224</v>
      </c>
      <c r="C117" s="106"/>
    </row>
    <row r="118" spans="1:3" ht="15.5" hidden="1" outlineLevel="1" x14ac:dyDescent="0.35">
      <c r="A118" s="116"/>
      <c r="B118" s="118" t="s">
        <v>1225</v>
      </c>
      <c r="C118" s="106"/>
    </row>
    <row r="119" spans="1:3" ht="15.5" hidden="1" outlineLevel="1" x14ac:dyDescent="0.35">
      <c r="A119" s="116"/>
      <c r="B119" s="118" t="s">
        <v>1226</v>
      </c>
      <c r="C119" s="106"/>
    </row>
    <row r="120" spans="1:3" ht="15.5" hidden="1" outlineLevel="1" x14ac:dyDescent="0.35">
      <c r="A120" s="116"/>
      <c r="B120" s="118" t="s">
        <v>1227</v>
      </c>
      <c r="C120" s="106"/>
    </row>
    <row r="121" spans="1:3" ht="15.5" hidden="1" outlineLevel="1" x14ac:dyDescent="0.35">
      <c r="A121" s="116"/>
      <c r="B121" s="118" t="s">
        <v>1228</v>
      </c>
      <c r="C121" s="106"/>
    </row>
    <row r="122" spans="1:3" ht="15.5" hidden="1" outlineLevel="1" x14ac:dyDescent="0.35">
      <c r="A122" s="116"/>
      <c r="B122" s="118" t="s">
        <v>1229</v>
      </c>
      <c r="C122" s="106"/>
    </row>
    <row r="123" spans="1:3" ht="15.5" hidden="1" outlineLevel="1" x14ac:dyDescent="0.35">
      <c r="A123" s="116"/>
      <c r="B123" s="118" t="s">
        <v>1230</v>
      </c>
      <c r="C123" s="106"/>
    </row>
    <row r="124" spans="1:3" ht="15.5" hidden="1" outlineLevel="1" x14ac:dyDescent="0.35">
      <c r="A124" s="116"/>
      <c r="B124" s="118" t="s">
        <v>1231</v>
      </c>
      <c r="C124" s="106"/>
    </row>
    <row r="125" spans="1:3" ht="15.5" hidden="1" outlineLevel="1" x14ac:dyDescent="0.35">
      <c r="A125" s="116"/>
      <c r="B125" s="118" t="s">
        <v>1232</v>
      </c>
      <c r="C125" s="106"/>
    </row>
    <row r="126" spans="1:3" ht="15.5" hidden="1" outlineLevel="1" x14ac:dyDescent="0.35">
      <c r="A126" s="116"/>
      <c r="B126" s="118" t="s">
        <v>1233</v>
      </c>
      <c r="C126" s="106"/>
    </row>
    <row r="127" spans="1:3" ht="15.5" hidden="1" outlineLevel="1" x14ac:dyDescent="0.35">
      <c r="A127" s="116"/>
      <c r="B127" s="118" t="s">
        <v>1234</v>
      </c>
      <c r="C127" s="106"/>
    </row>
    <row r="128" spans="1:3" ht="15.5" hidden="1" outlineLevel="1" x14ac:dyDescent="0.35">
      <c r="A128" s="116"/>
      <c r="B128" s="118" t="s">
        <v>1235</v>
      </c>
      <c r="C128" s="106"/>
    </row>
    <row r="129" spans="1:3" ht="15.5" hidden="1" outlineLevel="1" x14ac:dyDescent="0.35">
      <c r="A129" s="116"/>
      <c r="B129" s="118" t="s">
        <v>1236</v>
      </c>
      <c r="C129" s="106"/>
    </row>
    <row r="130" spans="1:3" ht="15.5" hidden="1" outlineLevel="1" x14ac:dyDescent="0.35">
      <c r="A130" s="116"/>
      <c r="B130" s="118" t="s">
        <v>1237</v>
      </c>
      <c r="C130" s="106"/>
    </row>
    <row r="131" spans="1:3" ht="15.5" hidden="1" outlineLevel="1" x14ac:dyDescent="0.35">
      <c r="A131" s="116"/>
      <c r="B131" s="118" t="s">
        <v>1238</v>
      </c>
      <c r="C131" s="106"/>
    </row>
    <row r="132" spans="1:3" ht="15.5" hidden="1" outlineLevel="1" x14ac:dyDescent="0.35">
      <c r="A132" s="116"/>
      <c r="B132" s="118" t="s">
        <v>1239</v>
      </c>
      <c r="C132" s="106"/>
    </row>
    <row r="133" spans="1:3" ht="15.5" hidden="1" outlineLevel="1" x14ac:dyDescent="0.35">
      <c r="A133" s="116"/>
      <c r="B133" s="118" t="s">
        <v>1240</v>
      </c>
      <c r="C133" s="106"/>
    </row>
    <row r="134" spans="1:3" ht="15.5" hidden="1" outlineLevel="1" x14ac:dyDescent="0.35">
      <c r="A134" s="116"/>
      <c r="B134" s="118" t="s">
        <v>1241</v>
      </c>
      <c r="C134" s="106"/>
    </row>
    <row r="135" spans="1:3" ht="15.5" hidden="1" outlineLevel="1" x14ac:dyDescent="0.35">
      <c r="A135" s="116"/>
      <c r="B135" s="118" t="s">
        <v>1242</v>
      </c>
      <c r="C135" s="106"/>
    </row>
    <row r="136" spans="1:3" ht="15.5" hidden="1" outlineLevel="1" x14ac:dyDescent="0.35">
      <c r="A136" s="116"/>
      <c r="B136" s="118" t="s">
        <v>1243</v>
      </c>
      <c r="C136" s="106"/>
    </row>
    <row r="137" spans="1:3" ht="15.5" hidden="1" outlineLevel="1" x14ac:dyDescent="0.35">
      <c r="A137" s="116"/>
      <c r="B137" s="118" t="s">
        <v>1244</v>
      </c>
      <c r="C137" s="106"/>
    </row>
    <row r="138" spans="1:3" ht="15.5" hidden="1" outlineLevel="1" x14ac:dyDescent="0.35">
      <c r="A138" s="116"/>
      <c r="B138" s="118" t="s">
        <v>1245</v>
      </c>
      <c r="C138" s="106"/>
    </row>
    <row r="139" spans="1:3" ht="15.5" hidden="1" outlineLevel="1" x14ac:dyDescent="0.35">
      <c r="A139" s="116"/>
      <c r="B139" s="118" t="s">
        <v>1246</v>
      </c>
      <c r="C139" s="106"/>
    </row>
    <row r="140" spans="1:3" ht="15.5" hidden="1" outlineLevel="1" x14ac:dyDescent="0.35">
      <c r="A140" s="116"/>
      <c r="B140" s="118" t="s">
        <v>1247</v>
      </c>
      <c r="C140" s="106"/>
    </row>
    <row r="141" spans="1:3" ht="15.5" hidden="1" outlineLevel="1" x14ac:dyDescent="0.35">
      <c r="A141" s="116"/>
      <c r="B141" s="118" t="s">
        <v>1248</v>
      </c>
      <c r="C141" s="106"/>
    </row>
    <row r="142" spans="1:3" ht="15.5" hidden="1" outlineLevel="1" x14ac:dyDescent="0.35">
      <c r="A142" s="116"/>
      <c r="B142" s="118" t="s">
        <v>1249</v>
      </c>
      <c r="C142" s="106"/>
    </row>
    <row r="143" spans="1:3" ht="15.5" hidden="1" outlineLevel="1" x14ac:dyDescent="0.35">
      <c r="A143" s="116"/>
      <c r="B143" s="118" t="s">
        <v>1250</v>
      </c>
      <c r="C143" s="106"/>
    </row>
    <row r="144" spans="1:3" ht="15.5" hidden="1" outlineLevel="1" x14ac:dyDescent="0.35">
      <c r="A144" s="116"/>
      <c r="B144" s="118" t="s">
        <v>1251</v>
      </c>
      <c r="C144" s="106"/>
    </row>
    <row r="145" spans="1:3" ht="15.5" hidden="1" outlineLevel="1" x14ac:dyDescent="0.35">
      <c r="A145" s="116"/>
      <c r="B145" s="118" t="s">
        <v>1252</v>
      </c>
      <c r="C145" s="106"/>
    </row>
    <row r="146" spans="1:3" ht="15.5" hidden="1" outlineLevel="1" x14ac:dyDescent="0.35">
      <c r="A146" s="116"/>
      <c r="B146" s="118" t="s">
        <v>1253</v>
      </c>
      <c r="C146" s="106"/>
    </row>
    <row r="147" spans="1:3" ht="15.5" hidden="1" outlineLevel="1" x14ac:dyDescent="0.35">
      <c r="A147" s="116"/>
      <c r="B147" s="118" t="s">
        <v>1254</v>
      </c>
      <c r="C147" s="106"/>
    </row>
    <row r="148" spans="1:3" ht="15.5" hidden="1" outlineLevel="1" x14ac:dyDescent="0.35">
      <c r="A148" s="116"/>
      <c r="B148" s="118" t="s">
        <v>1255</v>
      </c>
      <c r="C148" s="106"/>
    </row>
    <row r="149" spans="1:3" ht="15.5" hidden="1" outlineLevel="1" x14ac:dyDescent="0.35">
      <c r="A149" s="116"/>
      <c r="B149" s="118" t="s">
        <v>1256</v>
      </c>
      <c r="C149" s="106"/>
    </row>
    <row r="150" spans="1:3" ht="15.5" hidden="1" outlineLevel="1" x14ac:dyDescent="0.35">
      <c r="A150" s="116"/>
      <c r="B150" s="118" t="s">
        <v>1257</v>
      </c>
      <c r="C150" s="106"/>
    </row>
    <row r="151" spans="1:3" ht="15.5" hidden="1" outlineLevel="1" x14ac:dyDescent="0.35">
      <c r="A151" s="116"/>
      <c r="B151" s="118" t="s">
        <v>1258</v>
      </c>
      <c r="C151" s="106"/>
    </row>
    <row r="152" spans="1:3" ht="15.5" hidden="1" outlineLevel="1" x14ac:dyDescent="0.35">
      <c r="A152" s="116"/>
      <c r="B152" s="118" t="s">
        <v>1259</v>
      </c>
      <c r="C152" s="106"/>
    </row>
    <row r="153" spans="1:3" ht="15.5" hidden="1" outlineLevel="1" x14ac:dyDescent="0.35">
      <c r="A153" s="116"/>
      <c r="B153" s="118" t="s">
        <v>1260</v>
      </c>
      <c r="C153" s="106"/>
    </row>
    <row r="154" spans="1:3" ht="15.5" hidden="1" outlineLevel="1" x14ac:dyDescent="0.35">
      <c r="A154" s="116"/>
      <c r="B154" s="118" t="s">
        <v>1261</v>
      </c>
      <c r="C154" s="106"/>
    </row>
    <row r="155" spans="1:3" ht="15.5" hidden="1" outlineLevel="1" x14ac:dyDescent="0.35">
      <c r="A155" s="116"/>
      <c r="B155" s="118" t="s">
        <v>1262</v>
      </c>
      <c r="C155" s="106"/>
    </row>
    <row r="156" spans="1:3" ht="15.5" hidden="1" outlineLevel="1" x14ac:dyDescent="0.35">
      <c r="A156" s="116"/>
      <c r="B156" s="118" t="s">
        <v>1263</v>
      </c>
      <c r="C156" s="106"/>
    </row>
    <row r="157" spans="1:3" ht="15.5" hidden="1" outlineLevel="1" x14ac:dyDescent="0.35">
      <c r="A157" s="116"/>
      <c r="B157" s="118" t="s">
        <v>1264</v>
      </c>
      <c r="C157" s="106"/>
    </row>
    <row r="158" spans="1:3" ht="15.5" hidden="1" outlineLevel="1" x14ac:dyDescent="0.35">
      <c r="A158" s="116"/>
      <c r="B158" s="118" t="s">
        <v>1265</v>
      </c>
      <c r="C158" s="106"/>
    </row>
    <row r="159" spans="1:3" ht="15.5" hidden="1" outlineLevel="1" x14ac:dyDescent="0.35">
      <c r="A159" s="116"/>
      <c r="B159" s="118" t="s">
        <v>1266</v>
      </c>
      <c r="C159" s="106"/>
    </row>
    <row r="160" spans="1:3" ht="15.5" hidden="1" outlineLevel="1" x14ac:dyDescent="0.35">
      <c r="A160" s="116"/>
      <c r="B160" s="118" t="s">
        <v>1267</v>
      </c>
      <c r="C160" s="106"/>
    </row>
    <row r="161" spans="1:3" ht="15.5" hidden="1" outlineLevel="1" x14ac:dyDescent="0.35">
      <c r="A161" s="116"/>
      <c r="B161" s="118" t="s">
        <v>1268</v>
      </c>
      <c r="C161" s="106"/>
    </row>
    <row r="162" spans="1:3" ht="15.5" hidden="1" outlineLevel="1" x14ac:dyDescent="0.35">
      <c r="A162" s="116"/>
      <c r="B162" s="118" t="s">
        <v>1269</v>
      </c>
      <c r="C162" s="106"/>
    </row>
    <row r="163" spans="1:3" ht="15.5" hidden="1" outlineLevel="1" x14ac:dyDescent="0.35">
      <c r="A163" s="116"/>
      <c r="B163" s="118" t="s">
        <v>1270</v>
      </c>
      <c r="C163" s="106"/>
    </row>
    <row r="164" spans="1:3" ht="15.5" hidden="1" outlineLevel="1" x14ac:dyDescent="0.35">
      <c r="A164" s="116"/>
      <c r="B164" s="118" t="s">
        <v>1271</v>
      </c>
      <c r="C164" s="106"/>
    </row>
    <row r="165" spans="1:3" ht="15.5" hidden="1" outlineLevel="1" x14ac:dyDescent="0.35">
      <c r="A165" s="116"/>
      <c r="B165" s="118" t="s">
        <v>1272</v>
      </c>
      <c r="C165" s="106"/>
    </row>
    <row r="166" spans="1:3" ht="15.5" hidden="1" outlineLevel="1" x14ac:dyDescent="0.35">
      <c r="A166" s="116"/>
      <c r="B166" s="118" t="s">
        <v>1273</v>
      </c>
      <c r="C166" s="106"/>
    </row>
    <row r="167" spans="1:3" ht="15.5" hidden="1" outlineLevel="1" x14ac:dyDescent="0.35">
      <c r="A167" s="116"/>
      <c r="B167" s="118" t="s">
        <v>1274</v>
      </c>
      <c r="C167" s="106"/>
    </row>
    <row r="168" spans="1:3" ht="15.5" hidden="1" outlineLevel="1" x14ac:dyDescent="0.35">
      <c r="A168" s="116"/>
      <c r="B168" s="118" t="s">
        <v>1275</v>
      </c>
      <c r="C168" s="106"/>
    </row>
    <row r="169" spans="1:3" ht="15.5" hidden="1" outlineLevel="1" x14ac:dyDescent="0.35">
      <c r="A169" s="116"/>
      <c r="B169" s="118" t="s">
        <v>1276</v>
      </c>
      <c r="C169" s="106"/>
    </row>
    <row r="170" spans="1:3" ht="15.5" hidden="1" outlineLevel="1" x14ac:dyDescent="0.35">
      <c r="A170" s="116"/>
      <c r="B170" s="118" t="s">
        <v>1277</v>
      </c>
      <c r="C170" s="106"/>
    </row>
    <row r="171" spans="1:3" ht="15.5" hidden="1" outlineLevel="1" x14ac:dyDescent="0.35">
      <c r="A171" s="116"/>
      <c r="B171" s="118" t="s">
        <v>1278</v>
      </c>
      <c r="C171" s="106"/>
    </row>
    <row r="172" spans="1:3" ht="15.5" hidden="1" outlineLevel="1" x14ac:dyDescent="0.35">
      <c r="A172" s="116"/>
      <c r="B172" s="118" t="s">
        <v>1279</v>
      </c>
      <c r="C172" s="106"/>
    </row>
    <row r="173" spans="1:3" ht="15.5" hidden="1" outlineLevel="1" x14ac:dyDescent="0.35">
      <c r="A173" s="116"/>
      <c r="B173" s="118" t="s">
        <v>1280</v>
      </c>
      <c r="C173" s="106"/>
    </row>
    <row r="174" spans="1:3" ht="15.5" hidden="1" outlineLevel="1" x14ac:dyDescent="0.35">
      <c r="A174" s="116"/>
      <c r="B174" s="118" t="s">
        <v>1281</v>
      </c>
      <c r="C174" s="106"/>
    </row>
    <row r="175" spans="1:3" ht="30" collapsed="1" x14ac:dyDescent="0.35">
      <c r="A175" s="115" t="s">
        <v>1282</v>
      </c>
      <c r="C175" s="106"/>
    </row>
    <row r="176" spans="1:3" ht="15.5" hidden="1" outlineLevel="1" x14ac:dyDescent="0.35">
      <c r="A176" s="116"/>
      <c r="B176" s="117" t="s">
        <v>1127</v>
      </c>
      <c r="C176" s="106"/>
    </row>
    <row r="177" spans="1:3" ht="15.5" hidden="1" outlineLevel="1" x14ac:dyDescent="0.35">
      <c r="A177" s="116"/>
      <c r="B177" s="117" t="s">
        <v>1128</v>
      </c>
      <c r="C177" s="106"/>
    </row>
    <row r="178" spans="1:3" ht="15.5" hidden="1" outlineLevel="1" x14ac:dyDescent="0.35">
      <c r="A178" s="116"/>
      <c r="B178" s="117" t="s">
        <v>1129</v>
      </c>
      <c r="C178" s="106"/>
    </row>
    <row r="179" spans="1:3" ht="15.5" hidden="1" outlineLevel="1" x14ac:dyDescent="0.35">
      <c r="A179" s="116"/>
      <c r="B179" s="118" t="s">
        <v>1283</v>
      </c>
      <c r="C179" s="106"/>
    </row>
    <row r="180" spans="1:3" ht="15.5" hidden="1" outlineLevel="1" x14ac:dyDescent="0.35">
      <c r="A180" s="116"/>
      <c r="B180" s="118" t="s">
        <v>1284</v>
      </c>
      <c r="C180" s="106"/>
    </row>
    <row r="181" spans="1:3" ht="15.5" hidden="1" outlineLevel="1" x14ac:dyDescent="0.35">
      <c r="A181" s="116"/>
      <c r="B181" s="118" t="s">
        <v>1285</v>
      </c>
      <c r="C181" s="106"/>
    </row>
    <row r="182" spans="1:3" ht="15.5" hidden="1" outlineLevel="1" x14ac:dyDescent="0.35">
      <c r="A182" s="116"/>
      <c r="B182" s="118" t="s">
        <v>1286</v>
      </c>
      <c r="C182" s="106"/>
    </row>
    <row r="183" spans="1:3" ht="15.5" hidden="1" outlineLevel="1" x14ac:dyDescent="0.35">
      <c r="A183" s="116"/>
      <c r="B183" s="118" t="s">
        <v>1287</v>
      </c>
      <c r="C183" s="106"/>
    </row>
    <row r="184" spans="1:3" ht="15.5" hidden="1" outlineLevel="1" x14ac:dyDescent="0.35">
      <c r="A184" s="116"/>
      <c r="B184" s="118" t="s">
        <v>1288</v>
      </c>
      <c r="C184" s="106"/>
    </row>
    <row r="185" spans="1:3" ht="15.5" hidden="1" outlineLevel="1" x14ac:dyDescent="0.35">
      <c r="A185" s="116"/>
      <c r="B185" s="118" t="s">
        <v>1289</v>
      </c>
      <c r="C185" s="106"/>
    </row>
    <row r="186" spans="1:3" ht="15.5" hidden="1" outlineLevel="1" x14ac:dyDescent="0.35">
      <c r="A186" s="116"/>
      <c r="B186" s="118" t="s">
        <v>1290</v>
      </c>
      <c r="C186" s="106"/>
    </row>
    <row r="187" spans="1:3" ht="15" collapsed="1" x14ac:dyDescent="0.35">
      <c r="A187" s="115" t="s">
        <v>1291</v>
      </c>
      <c r="C187" s="106"/>
    </row>
    <row r="188" spans="1:3" ht="15.5" hidden="1" outlineLevel="1" x14ac:dyDescent="0.35">
      <c r="A188" s="116"/>
      <c r="B188" s="117" t="s">
        <v>1127</v>
      </c>
      <c r="C188" s="106"/>
    </row>
    <row r="189" spans="1:3" ht="15.5" hidden="1" outlineLevel="1" x14ac:dyDescent="0.35">
      <c r="A189" s="116"/>
      <c r="B189" s="117" t="s">
        <v>1128</v>
      </c>
      <c r="C189" s="106"/>
    </row>
    <row r="190" spans="1:3" ht="15.5" hidden="1" outlineLevel="1" x14ac:dyDescent="0.35">
      <c r="A190" s="116"/>
      <c r="B190" s="117" t="s">
        <v>1129</v>
      </c>
      <c r="C190" s="106"/>
    </row>
    <row r="191" spans="1:3" ht="15.5" hidden="1" outlineLevel="1" x14ac:dyDescent="0.35">
      <c r="A191" s="116"/>
      <c r="B191" s="118" t="s">
        <v>1292</v>
      </c>
      <c r="C191" s="106"/>
    </row>
    <row r="192" spans="1:3" ht="15.5" hidden="1" outlineLevel="1" x14ac:dyDescent="0.35">
      <c r="A192" s="116"/>
      <c r="B192" s="118" t="s">
        <v>1293</v>
      </c>
      <c r="C192" s="106"/>
    </row>
    <row r="193" spans="1:3" ht="15.5" hidden="1" outlineLevel="1" x14ac:dyDescent="0.35">
      <c r="A193" s="116"/>
      <c r="B193" s="118" t="s">
        <v>1294</v>
      </c>
      <c r="C193" s="106"/>
    </row>
    <row r="194" spans="1:3" ht="15.5" hidden="1" outlineLevel="1" x14ac:dyDescent="0.35">
      <c r="A194" s="116"/>
      <c r="B194" s="118" t="s">
        <v>1295</v>
      </c>
      <c r="C194" s="106"/>
    </row>
    <row r="195" spans="1:3" ht="15.5" hidden="1" outlineLevel="1" x14ac:dyDescent="0.35">
      <c r="A195" s="116"/>
      <c r="B195" s="118" t="s">
        <v>1296</v>
      </c>
      <c r="C195" s="106"/>
    </row>
    <row r="196" spans="1:3" ht="15.5" hidden="1" outlineLevel="1" x14ac:dyDescent="0.35">
      <c r="A196" s="116"/>
      <c r="B196" s="118" t="s">
        <v>1297</v>
      </c>
      <c r="C196" s="106"/>
    </row>
    <row r="197" spans="1:3" ht="15.5" hidden="1" outlineLevel="1" x14ac:dyDescent="0.35">
      <c r="A197" s="116"/>
      <c r="B197" s="118" t="s">
        <v>1298</v>
      </c>
      <c r="C197" s="106"/>
    </row>
    <row r="198" spans="1:3" ht="30" collapsed="1" x14ac:dyDescent="0.35">
      <c r="A198" s="115" t="s">
        <v>1299</v>
      </c>
      <c r="C198" s="106"/>
    </row>
    <row r="199" spans="1:3" ht="15.5" hidden="1" outlineLevel="1" x14ac:dyDescent="0.35">
      <c r="A199" s="116"/>
      <c r="B199" s="117" t="s">
        <v>1127</v>
      </c>
      <c r="C199" s="106"/>
    </row>
    <row r="200" spans="1:3" ht="15.5" hidden="1" outlineLevel="1" x14ac:dyDescent="0.35">
      <c r="A200" s="116"/>
      <c r="B200" s="117" t="s">
        <v>1128</v>
      </c>
      <c r="C200" s="106"/>
    </row>
    <row r="201" spans="1:3" ht="15.5" hidden="1" outlineLevel="1" x14ac:dyDescent="0.35">
      <c r="A201" s="116"/>
      <c r="B201" s="117" t="s">
        <v>1129</v>
      </c>
      <c r="C201" s="106"/>
    </row>
    <row r="202" spans="1:3" ht="15.5" hidden="1" outlineLevel="1" x14ac:dyDescent="0.35">
      <c r="A202" s="116"/>
      <c r="B202" s="118" t="s">
        <v>1300</v>
      </c>
      <c r="C202" s="106"/>
    </row>
    <row r="203" spans="1:3" ht="15.5" hidden="1" outlineLevel="1" x14ac:dyDescent="0.35">
      <c r="A203" s="116"/>
      <c r="B203" s="118" t="s">
        <v>1301</v>
      </c>
      <c r="C203" s="106"/>
    </row>
    <row r="204" spans="1:3" ht="15.5" hidden="1" outlineLevel="1" x14ac:dyDescent="0.35">
      <c r="A204" s="116"/>
      <c r="B204" s="118" t="s">
        <v>1302</v>
      </c>
      <c r="C204" s="106"/>
    </row>
    <row r="205" spans="1:3" ht="15.5" hidden="1" outlineLevel="1" x14ac:dyDescent="0.35">
      <c r="A205" s="116"/>
      <c r="B205" s="118" t="s">
        <v>1303</v>
      </c>
      <c r="C205" s="106"/>
    </row>
    <row r="206" spans="1:3" ht="15.5" hidden="1" outlineLevel="1" x14ac:dyDescent="0.35">
      <c r="A206" s="116"/>
      <c r="B206" s="118" t="s">
        <v>1304</v>
      </c>
      <c r="C206" s="106"/>
    </row>
    <row r="207" spans="1:3" ht="15.5" hidden="1" outlineLevel="1" x14ac:dyDescent="0.35">
      <c r="A207" s="116"/>
      <c r="B207" s="118" t="s">
        <v>1305</v>
      </c>
      <c r="C207" s="106"/>
    </row>
    <row r="208" spans="1:3" ht="15.5" hidden="1" outlineLevel="1" x14ac:dyDescent="0.35">
      <c r="A208" s="116"/>
      <c r="B208" s="118" t="s">
        <v>1306</v>
      </c>
      <c r="C208" s="106"/>
    </row>
    <row r="209" spans="1:3" ht="15.5" hidden="1" outlineLevel="1" x14ac:dyDescent="0.35">
      <c r="A209" s="116"/>
      <c r="B209" s="118" t="s">
        <v>1307</v>
      </c>
      <c r="C209" s="106"/>
    </row>
    <row r="210" spans="1:3" ht="15.5" hidden="1" outlineLevel="1" x14ac:dyDescent="0.35">
      <c r="A210" s="116"/>
      <c r="B210" s="118" t="s">
        <v>1308</v>
      </c>
      <c r="C210" s="106"/>
    </row>
    <row r="211" spans="1:3" ht="15.5" hidden="1" outlineLevel="1" x14ac:dyDescent="0.35">
      <c r="A211" s="116"/>
      <c r="B211" s="118" t="s">
        <v>1309</v>
      </c>
      <c r="C211" s="106"/>
    </row>
    <row r="212" spans="1:3" ht="15" collapsed="1" x14ac:dyDescent="0.35">
      <c r="A212" s="115" t="s">
        <v>1310</v>
      </c>
      <c r="C212" s="106" t="s">
        <v>1311</v>
      </c>
    </row>
    <row r="213" spans="1:3" ht="15" x14ac:dyDescent="0.35">
      <c r="A213" s="115" t="s">
        <v>1312</v>
      </c>
      <c r="C213" s="106"/>
    </row>
    <row r="214" spans="1:3" ht="15" x14ac:dyDescent="0.35">
      <c r="A214" s="115" t="s">
        <v>1313</v>
      </c>
      <c r="C214" s="106"/>
    </row>
    <row r="215" spans="1:3" ht="15" x14ac:dyDescent="0.35">
      <c r="A215" s="115" t="s">
        <v>1314</v>
      </c>
      <c r="C215" s="106" t="s">
        <v>1315</v>
      </c>
    </row>
    <row r="216" spans="1:3" ht="15" x14ac:dyDescent="0.35">
      <c r="A216" s="115" t="s">
        <v>1316</v>
      </c>
      <c r="C216" s="106"/>
    </row>
    <row r="217" spans="1:3" ht="15" x14ac:dyDescent="0.35">
      <c r="A217" s="115" t="s">
        <v>1317</v>
      </c>
      <c r="C217" s="106"/>
    </row>
    <row r="218" spans="1:3" ht="30" x14ac:dyDescent="0.35">
      <c r="A218" s="115" t="s">
        <v>1318</v>
      </c>
      <c r="C218" s="106"/>
    </row>
    <row r="219" spans="1:3" ht="15.5" thickBot="1" x14ac:dyDescent="0.4">
      <c r="A219" s="119" t="s">
        <v>1319</v>
      </c>
      <c r="B219" s="107"/>
      <c r="C219" s="108" t="s">
        <v>1320</v>
      </c>
    </row>
    <row r="220" spans="1:3" ht="27.5" x14ac:dyDescent="0.35">
      <c r="A220" s="381" t="s">
        <v>2931</v>
      </c>
      <c r="B220" s="382"/>
      <c r="C220" s="383"/>
    </row>
    <row r="221" spans="1:3" ht="20" x14ac:dyDescent="0.35">
      <c r="A221" s="113" t="s">
        <v>2932</v>
      </c>
      <c r="B221" s="113" t="s">
        <v>2933</v>
      </c>
      <c r="C221" s="120" t="s">
        <v>2934</v>
      </c>
    </row>
    <row r="222" spans="1:3" x14ac:dyDescent="0.35">
      <c r="A222" s="368" t="s">
        <v>2935</v>
      </c>
      <c r="B222" s="121" t="s">
        <v>2936</v>
      </c>
      <c r="C222" s="370" t="s">
        <v>2937</v>
      </c>
    </row>
    <row r="223" spans="1:3" x14ac:dyDescent="0.35">
      <c r="A223" s="368"/>
      <c r="B223" s="121" t="s">
        <v>2938</v>
      </c>
      <c r="C223" s="370"/>
    </row>
    <row r="224" spans="1:3" x14ac:dyDescent="0.35">
      <c r="A224" s="368"/>
      <c r="B224" s="121" t="s">
        <v>2939</v>
      </c>
      <c r="C224" s="370"/>
    </row>
    <row r="225" spans="1:3" x14ac:dyDescent="0.35">
      <c r="A225" s="368"/>
      <c r="B225" s="121" t="s">
        <v>2940</v>
      </c>
      <c r="C225" s="370"/>
    </row>
    <row r="226" spans="1:3" x14ac:dyDescent="0.35">
      <c r="A226" s="368" t="s">
        <v>2941</v>
      </c>
      <c r="B226" s="121" t="s">
        <v>2942</v>
      </c>
      <c r="C226" s="370"/>
    </row>
    <row r="227" spans="1:3" x14ac:dyDescent="0.35">
      <c r="A227" s="368"/>
      <c r="B227" s="121" t="s">
        <v>2943</v>
      </c>
      <c r="C227" s="370"/>
    </row>
    <row r="228" spans="1:3" x14ac:dyDescent="0.35">
      <c r="A228" s="368"/>
      <c r="B228" s="121" t="s">
        <v>2944</v>
      </c>
      <c r="C228" s="370"/>
    </row>
    <row r="229" spans="1:3" x14ac:dyDescent="0.35">
      <c r="A229" s="122" t="s">
        <v>2945</v>
      </c>
      <c r="B229" s="121" t="s">
        <v>2946</v>
      </c>
      <c r="C229" s="370"/>
    </row>
    <row r="230" spans="1:3" x14ac:dyDescent="0.35">
      <c r="A230" s="372" t="s">
        <v>2947</v>
      </c>
      <c r="B230" s="1" t="s">
        <v>2948</v>
      </c>
      <c r="C230" s="373" t="s">
        <v>2949</v>
      </c>
    </row>
    <row r="231" spans="1:3" x14ac:dyDescent="0.35">
      <c r="A231" s="372"/>
      <c r="B231" s="1" t="s">
        <v>2950</v>
      </c>
      <c r="C231" s="373"/>
    </row>
    <row r="232" spans="1:3" x14ac:dyDescent="0.35">
      <c r="A232" s="372"/>
      <c r="B232" s="1" t="s">
        <v>2951</v>
      </c>
      <c r="C232" s="373"/>
    </row>
    <row r="233" spans="1:3" x14ac:dyDescent="0.35">
      <c r="A233" s="368" t="s">
        <v>2952</v>
      </c>
      <c r="B233" s="121" t="s">
        <v>2953</v>
      </c>
      <c r="C233" s="370" t="s">
        <v>2954</v>
      </c>
    </row>
    <row r="234" spans="1:3" x14ac:dyDescent="0.35">
      <c r="A234" s="368"/>
      <c r="B234" s="121" t="s">
        <v>2955</v>
      </c>
      <c r="C234" s="376"/>
    </row>
    <row r="235" spans="1:3" x14ac:dyDescent="0.35">
      <c r="A235" s="368"/>
      <c r="B235" s="121" t="s">
        <v>2956</v>
      </c>
      <c r="C235" s="376"/>
    </row>
    <row r="236" spans="1:3" x14ac:dyDescent="0.35">
      <c r="A236" s="368"/>
      <c r="B236" s="121" t="s">
        <v>2957</v>
      </c>
      <c r="C236" s="376"/>
    </row>
    <row r="237" spans="1:3" x14ac:dyDescent="0.35">
      <c r="A237" s="377" t="s">
        <v>2958</v>
      </c>
      <c r="B237" s="121" t="s">
        <v>2959</v>
      </c>
      <c r="C237" s="376"/>
    </row>
    <row r="238" spans="1:3" x14ac:dyDescent="0.35">
      <c r="A238" s="377"/>
      <c r="B238" s="121" t="s">
        <v>2960</v>
      </c>
      <c r="C238" s="376"/>
    </row>
    <row r="239" spans="1:3" x14ac:dyDescent="0.35">
      <c r="A239" s="377"/>
      <c r="B239" s="121" t="s">
        <v>2961</v>
      </c>
      <c r="C239" s="376"/>
    </row>
    <row r="240" spans="1:3" x14ac:dyDescent="0.35">
      <c r="A240" s="377"/>
      <c r="B240" s="121" t="s">
        <v>2962</v>
      </c>
      <c r="C240" s="376"/>
    </row>
    <row r="241" spans="1:3" x14ac:dyDescent="0.35">
      <c r="A241" s="377"/>
      <c r="B241" s="121" t="s">
        <v>2963</v>
      </c>
      <c r="C241" s="376"/>
    </row>
    <row r="242" spans="1:3" x14ac:dyDescent="0.35">
      <c r="A242" s="377"/>
      <c r="B242" s="121" t="s">
        <v>2964</v>
      </c>
      <c r="C242" s="376"/>
    </row>
    <row r="243" spans="1:3" x14ac:dyDescent="0.35">
      <c r="A243" s="377"/>
      <c r="B243" s="121" t="s">
        <v>2965</v>
      </c>
      <c r="C243" s="376"/>
    </row>
    <row r="244" spans="1:3" ht="29" x14ac:dyDescent="0.35">
      <c r="A244" s="372" t="s">
        <v>2966</v>
      </c>
      <c r="B244" s="1" t="s">
        <v>2967</v>
      </c>
      <c r="C244" s="373" t="s">
        <v>2968</v>
      </c>
    </row>
    <row r="245" spans="1:3" x14ac:dyDescent="0.35">
      <c r="A245" s="372"/>
      <c r="B245" s="1" t="s">
        <v>2969</v>
      </c>
      <c r="C245" s="373"/>
    </row>
    <row r="246" spans="1:3" ht="29" x14ac:dyDescent="0.35">
      <c r="A246" s="123" t="s">
        <v>2970</v>
      </c>
      <c r="B246" s="1" t="s">
        <v>382</v>
      </c>
      <c r="C246" s="373"/>
    </row>
    <row r="247" spans="1:3" x14ac:dyDescent="0.35">
      <c r="A247" s="368" t="s">
        <v>2971</v>
      </c>
      <c r="B247" s="121" t="s">
        <v>2972</v>
      </c>
      <c r="C247" s="370" t="s">
        <v>2973</v>
      </c>
    </row>
    <row r="248" spans="1:3" ht="29" x14ac:dyDescent="0.35">
      <c r="A248" s="368"/>
      <c r="B248" s="121" t="s">
        <v>2974</v>
      </c>
      <c r="C248" s="370"/>
    </row>
    <row r="249" spans="1:3" x14ac:dyDescent="0.35">
      <c r="A249" s="368" t="s">
        <v>2975</v>
      </c>
      <c r="B249" s="121" t="s">
        <v>2976</v>
      </c>
      <c r="C249" s="370"/>
    </row>
    <row r="250" spans="1:3" ht="29" x14ac:dyDescent="0.35">
      <c r="A250" s="368"/>
      <c r="B250" s="121" t="s">
        <v>2977</v>
      </c>
      <c r="C250" s="370"/>
    </row>
    <row r="251" spans="1:3" ht="29" x14ac:dyDescent="0.35">
      <c r="A251" s="123" t="s">
        <v>2978</v>
      </c>
      <c r="B251" s="1" t="s">
        <v>2979</v>
      </c>
      <c r="C251" s="373" t="s">
        <v>2980</v>
      </c>
    </row>
    <row r="252" spans="1:3" x14ac:dyDescent="0.35">
      <c r="A252" s="372" t="s">
        <v>2981</v>
      </c>
      <c r="B252" s="1" t="s">
        <v>2982</v>
      </c>
      <c r="C252" s="373"/>
    </row>
    <row r="253" spans="1:3" x14ac:dyDescent="0.35">
      <c r="A253" s="372"/>
      <c r="B253" s="1" t="s">
        <v>2983</v>
      </c>
      <c r="C253" s="373"/>
    </row>
    <row r="254" spans="1:3" x14ac:dyDescent="0.35">
      <c r="A254" s="372"/>
      <c r="B254" s="1" t="s">
        <v>2984</v>
      </c>
      <c r="C254" s="373"/>
    </row>
    <row r="255" spans="1:3" ht="43.5" x14ac:dyDescent="0.35">
      <c r="A255" s="372"/>
      <c r="B255" s="1" t="s">
        <v>2985</v>
      </c>
      <c r="C255" s="373"/>
    </row>
    <row r="256" spans="1:3" ht="29" x14ac:dyDescent="0.35">
      <c r="A256" s="123" t="s">
        <v>2986</v>
      </c>
      <c r="B256" s="1" t="s">
        <v>2987</v>
      </c>
      <c r="C256" s="373"/>
    </row>
    <row r="257" spans="1:3" x14ac:dyDescent="0.35">
      <c r="A257" s="122" t="s">
        <v>2988</v>
      </c>
      <c r="B257" s="121" t="s">
        <v>2989</v>
      </c>
      <c r="C257" s="370" t="s">
        <v>2990</v>
      </c>
    </row>
    <row r="258" spans="1:3" ht="29" x14ac:dyDescent="0.35">
      <c r="A258" s="122" t="s">
        <v>2991</v>
      </c>
      <c r="B258" s="121" t="s">
        <v>2992</v>
      </c>
      <c r="C258" s="370"/>
    </row>
    <row r="259" spans="1:3" x14ac:dyDescent="0.35">
      <c r="A259" s="372" t="s">
        <v>2993</v>
      </c>
      <c r="B259" s="1" t="s">
        <v>2994</v>
      </c>
      <c r="C259" s="373" t="s">
        <v>2995</v>
      </c>
    </row>
    <row r="260" spans="1:3" x14ac:dyDescent="0.35">
      <c r="A260" s="372"/>
      <c r="B260" s="1" t="s">
        <v>2996</v>
      </c>
      <c r="C260" s="373"/>
    </row>
    <row r="261" spans="1:3" x14ac:dyDescent="0.35">
      <c r="A261" s="372"/>
      <c r="B261" s="1" t="s">
        <v>2997</v>
      </c>
      <c r="C261" s="373"/>
    </row>
    <row r="262" spans="1:3" x14ac:dyDescent="0.35">
      <c r="A262" s="372"/>
      <c r="B262" s="1" t="s">
        <v>2998</v>
      </c>
      <c r="C262" s="373"/>
    </row>
    <row r="263" spans="1:3" x14ac:dyDescent="0.35">
      <c r="A263" s="372"/>
      <c r="B263" s="1" t="s">
        <v>2999</v>
      </c>
      <c r="C263" s="373"/>
    </row>
    <row r="264" spans="1:3" ht="29" x14ac:dyDescent="0.35">
      <c r="A264" s="372"/>
      <c r="B264" s="1" t="s">
        <v>3000</v>
      </c>
      <c r="C264" s="373"/>
    </row>
    <row r="265" spans="1:3" x14ac:dyDescent="0.35">
      <c r="A265" s="368" t="s">
        <v>3001</v>
      </c>
      <c r="B265" s="121" t="s">
        <v>3002</v>
      </c>
      <c r="C265" s="370" t="s">
        <v>3003</v>
      </c>
    </row>
    <row r="266" spans="1:3" x14ac:dyDescent="0.35">
      <c r="A266" s="368"/>
      <c r="B266" s="121" t="s">
        <v>3004</v>
      </c>
      <c r="C266" s="370"/>
    </row>
    <row r="267" spans="1:3" x14ac:dyDescent="0.35">
      <c r="A267" s="368"/>
      <c r="B267" s="121" t="s">
        <v>3005</v>
      </c>
      <c r="C267" s="370"/>
    </row>
    <row r="268" spans="1:3" x14ac:dyDescent="0.35">
      <c r="A268" s="372" t="s">
        <v>3006</v>
      </c>
      <c r="B268" s="1" t="s">
        <v>3007</v>
      </c>
      <c r="C268" s="373" t="s">
        <v>3008</v>
      </c>
    </row>
    <row r="269" spans="1:3" x14ac:dyDescent="0.35">
      <c r="A269" s="372"/>
      <c r="B269" s="1" t="s">
        <v>3009</v>
      </c>
      <c r="C269" s="373"/>
    </row>
    <row r="270" spans="1:3" x14ac:dyDescent="0.35">
      <c r="A270" s="372"/>
      <c r="B270" s="1" t="s">
        <v>3010</v>
      </c>
      <c r="C270" s="373"/>
    </row>
    <row r="271" spans="1:3" x14ac:dyDescent="0.35">
      <c r="A271" s="372"/>
      <c r="B271" s="1" t="s">
        <v>3011</v>
      </c>
      <c r="C271" s="373"/>
    </row>
    <row r="272" spans="1:3" ht="29" x14ac:dyDescent="0.35">
      <c r="A272" s="372"/>
      <c r="B272" s="1" t="s">
        <v>3012</v>
      </c>
      <c r="C272" s="373"/>
    </row>
    <row r="273" spans="1:3" ht="29" x14ac:dyDescent="0.35">
      <c r="A273" s="372"/>
      <c r="B273" s="1" t="s">
        <v>3013</v>
      </c>
      <c r="C273" s="373"/>
    </row>
    <row r="274" spans="1:3" x14ac:dyDescent="0.35">
      <c r="A274" s="372"/>
      <c r="B274" s="1" t="s">
        <v>3014</v>
      </c>
      <c r="C274" s="373"/>
    </row>
    <row r="275" spans="1:3" x14ac:dyDescent="0.35">
      <c r="A275" s="368" t="s">
        <v>3015</v>
      </c>
      <c r="B275" s="121" t="s">
        <v>3016</v>
      </c>
      <c r="C275" s="370" t="s">
        <v>3017</v>
      </c>
    </row>
    <row r="276" spans="1:3" x14ac:dyDescent="0.35">
      <c r="A276" s="368"/>
      <c r="B276" s="121" t="s">
        <v>3018</v>
      </c>
      <c r="C276" s="370"/>
    </row>
    <row r="277" spans="1:3" x14ac:dyDescent="0.35">
      <c r="A277" s="368"/>
      <c r="B277" s="121" t="s">
        <v>3019</v>
      </c>
      <c r="C277" s="370"/>
    </row>
    <row r="278" spans="1:3" ht="29" x14ac:dyDescent="0.35">
      <c r="A278" s="368"/>
      <c r="B278" s="121" t="s">
        <v>3020</v>
      </c>
      <c r="C278" s="370"/>
    </row>
    <row r="279" spans="1:3" x14ac:dyDescent="0.35">
      <c r="A279" s="368"/>
      <c r="B279" s="121" t="s">
        <v>3021</v>
      </c>
      <c r="C279" s="370"/>
    </row>
    <row r="280" spans="1:3" x14ac:dyDescent="0.35">
      <c r="A280" s="368"/>
      <c r="B280" s="121" t="s">
        <v>3022</v>
      </c>
      <c r="C280" s="370"/>
    </row>
    <row r="281" spans="1:3" ht="29" x14ac:dyDescent="0.35">
      <c r="A281" s="368"/>
      <c r="B281" s="121" t="s">
        <v>3023</v>
      </c>
      <c r="C281" s="370"/>
    </row>
    <row r="282" spans="1:3" x14ac:dyDescent="0.35">
      <c r="A282" s="368"/>
      <c r="B282" s="121" t="s">
        <v>3024</v>
      </c>
      <c r="C282" s="370"/>
    </row>
    <row r="283" spans="1:3" x14ac:dyDescent="0.35">
      <c r="A283" s="368" t="s">
        <v>3025</v>
      </c>
      <c r="B283" s="121" t="s">
        <v>3026</v>
      </c>
      <c r="C283" s="370"/>
    </row>
    <row r="284" spans="1:3" x14ac:dyDescent="0.35">
      <c r="A284" s="368"/>
      <c r="B284" s="121" t="s">
        <v>3027</v>
      </c>
      <c r="C284" s="370"/>
    </row>
    <row r="285" spans="1:3" x14ac:dyDescent="0.35">
      <c r="A285" s="372" t="s">
        <v>3028</v>
      </c>
      <c r="B285" s="1" t="s">
        <v>3029</v>
      </c>
      <c r="C285" s="373" t="s">
        <v>3030</v>
      </c>
    </row>
    <row r="286" spans="1:3" x14ac:dyDescent="0.35">
      <c r="A286" s="372"/>
      <c r="B286" s="1" t="s">
        <v>3031</v>
      </c>
      <c r="C286" s="373"/>
    </row>
    <row r="287" spans="1:3" x14ac:dyDescent="0.35">
      <c r="A287" s="372"/>
      <c r="B287" s="1" t="s">
        <v>3032</v>
      </c>
      <c r="C287" s="373"/>
    </row>
    <row r="288" spans="1:3" x14ac:dyDescent="0.35">
      <c r="A288" s="372"/>
      <c r="B288" s="1" t="s">
        <v>3033</v>
      </c>
      <c r="C288" s="373"/>
    </row>
    <row r="289" spans="1:3" x14ac:dyDescent="0.35">
      <c r="A289" s="368" t="s">
        <v>3034</v>
      </c>
      <c r="B289" s="121" t="s">
        <v>3035</v>
      </c>
      <c r="C289" s="370" t="s">
        <v>3036</v>
      </c>
    </row>
    <row r="290" spans="1:3" x14ac:dyDescent="0.35">
      <c r="A290" s="368"/>
      <c r="B290" s="121" t="s">
        <v>3037</v>
      </c>
      <c r="C290" s="370"/>
    </row>
    <row r="291" spans="1:3" x14ac:dyDescent="0.35">
      <c r="A291" s="368"/>
      <c r="B291" s="121" t="s">
        <v>3038</v>
      </c>
      <c r="C291" s="370"/>
    </row>
    <row r="292" spans="1:3" x14ac:dyDescent="0.35">
      <c r="A292" s="368"/>
      <c r="B292" s="121" t="s">
        <v>3039</v>
      </c>
      <c r="C292" s="370"/>
    </row>
    <row r="293" spans="1:3" x14ac:dyDescent="0.35">
      <c r="A293" s="368" t="s">
        <v>3040</v>
      </c>
      <c r="B293" s="121" t="s">
        <v>3041</v>
      </c>
      <c r="C293" s="370"/>
    </row>
    <row r="294" spans="1:3" ht="29" x14ac:dyDescent="0.35">
      <c r="A294" s="368"/>
      <c r="B294" s="121" t="s">
        <v>3042</v>
      </c>
      <c r="C294" s="370"/>
    </row>
    <row r="295" spans="1:3" x14ac:dyDescent="0.35">
      <c r="A295" s="372" t="s">
        <v>3043</v>
      </c>
      <c r="B295" s="1" t="s">
        <v>3044</v>
      </c>
      <c r="C295" s="373" t="s">
        <v>3045</v>
      </c>
    </row>
    <row r="296" spans="1:3" x14ac:dyDescent="0.35">
      <c r="A296" s="374"/>
      <c r="B296" s="1" t="s">
        <v>3046</v>
      </c>
      <c r="C296" s="375"/>
    </row>
    <row r="297" spans="1:3" x14ac:dyDescent="0.35">
      <c r="A297" s="374"/>
      <c r="B297" s="1" t="s">
        <v>3047</v>
      </c>
      <c r="C297" s="375"/>
    </row>
    <row r="298" spans="1:3" x14ac:dyDescent="0.35">
      <c r="A298" s="374"/>
      <c r="B298" s="1" t="s">
        <v>3048</v>
      </c>
      <c r="C298" s="375"/>
    </row>
    <row r="299" spans="1:3" x14ac:dyDescent="0.35">
      <c r="A299" s="374"/>
      <c r="B299" s="1" t="s">
        <v>3049</v>
      </c>
      <c r="C299" s="375"/>
    </row>
    <row r="300" spans="1:3" x14ac:dyDescent="0.35">
      <c r="A300" s="374"/>
      <c r="B300" s="1" t="s">
        <v>3050</v>
      </c>
      <c r="C300" s="375"/>
    </row>
    <row r="301" spans="1:3" x14ac:dyDescent="0.35">
      <c r="A301" s="372" t="s">
        <v>3051</v>
      </c>
      <c r="B301" s="1" t="s">
        <v>3052</v>
      </c>
      <c r="C301" s="375"/>
    </row>
    <row r="302" spans="1:3" x14ac:dyDescent="0.35">
      <c r="A302" s="372"/>
      <c r="B302" s="1" t="s">
        <v>3053</v>
      </c>
      <c r="C302" s="375"/>
    </row>
    <row r="303" spans="1:3" x14ac:dyDescent="0.35">
      <c r="A303" s="368" t="s">
        <v>3054</v>
      </c>
      <c r="B303" s="121" t="s">
        <v>3055</v>
      </c>
      <c r="C303" s="370" t="s">
        <v>3056</v>
      </c>
    </row>
    <row r="304" spans="1:3" x14ac:dyDescent="0.35">
      <c r="A304" s="368"/>
      <c r="B304" s="121" t="s">
        <v>3057</v>
      </c>
      <c r="C304" s="370"/>
    </row>
    <row r="305" spans="1:3" x14ac:dyDescent="0.35">
      <c r="A305" s="368"/>
      <c r="B305" s="121" t="s">
        <v>3058</v>
      </c>
      <c r="C305" s="370"/>
    </row>
    <row r="306" spans="1:3" x14ac:dyDescent="0.35">
      <c r="A306" s="368"/>
      <c r="B306" s="121" t="s">
        <v>3059</v>
      </c>
      <c r="C306" s="370"/>
    </row>
    <row r="307" spans="1:3" x14ac:dyDescent="0.35">
      <c r="A307" s="368"/>
      <c r="B307" s="121" t="s">
        <v>3060</v>
      </c>
      <c r="C307" s="370"/>
    </row>
    <row r="308" spans="1:3" x14ac:dyDescent="0.35">
      <c r="A308" s="368"/>
      <c r="B308" s="121" t="s">
        <v>3061</v>
      </c>
      <c r="C308" s="370"/>
    </row>
    <row r="309" spans="1:3" x14ac:dyDescent="0.35">
      <c r="A309" s="368"/>
      <c r="B309" s="121" t="s">
        <v>3062</v>
      </c>
      <c r="C309" s="370"/>
    </row>
    <row r="310" spans="1:3" x14ac:dyDescent="0.35">
      <c r="A310" s="368"/>
      <c r="B310" s="121" t="s">
        <v>3063</v>
      </c>
      <c r="C310" s="370"/>
    </row>
    <row r="311" spans="1:3" x14ac:dyDescent="0.35">
      <c r="A311" s="368" t="s">
        <v>3064</v>
      </c>
      <c r="B311" s="121" t="s">
        <v>3065</v>
      </c>
      <c r="C311" s="370"/>
    </row>
    <row r="312" spans="1:3" x14ac:dyDescent="0.35">
      <c r="A312" s="368"/>
      <c r="B312" s="121" t="s">
        <v>3066</v>
      </c>
      <c r="C312" s="370"/>
    </row>
    <row r="313" spans="1:3" x14ac:dyDescent="0.35">
      <c r="A313" s="372" t="s">
        <v>3067</v>
      </c>
      <c r="B313" s="1" t="s">
        <v>3068</v>
      </c>
      <c r="C313" s="373" t="s">
        <v>3069</v>
      </c>
    </row>
    <row r="314" spans="1:3" x14ac:dyDescent="0.35">
      <c r="A314" s="372"/>
      <c r="B314" s="1" t="s">
        <v>3070</v>
      </c>
      <c r="C314" s="373"/>
    </row>
    <row r="315" spans="1:3" x14ac:dyDescent="0.35">
      <c r="A315" s="372"/>
      <c r="B315" s="1" t="s">
        <v>3071</v>
      </c>
      <c r="C315" s="373"/>
    </row>
    <row r="316" spans="1:3" ht="29" x14ac:dyDescent="0.35">
      <c r="A316" s="372"/>
      <c r="B316" s="1" t="s">
        <v>3072</v>
      </c>
      <c r="C316" s="373"/>
    </row>
    <row r="317" spans="1:3" x14ac:dyDescent="0.35">
      <c r="A317" s="372"/>
      <c r="B317" s="1" t="s">
        <v>3073</v>
      </c>
      <c r="C317" s="373"/>
    </row>
    <row r="318" spans="1:3" x14ac:dyDescent="0.35">
      <c r="A318" s="372" t="s">
        <v>3074</v>
      </c>
      <c r="B318" s="1" t="s">
        <v>3075</v>
      </c>
      <c r="C318" s="373"/>
    </row>
    <row r="319" spans="1:3" x14ac:dyDescent="0.35">
      <c r="A319" s="372"/>
      <c r="B319" s="1" t="s">
        <v>3076</v>
      </c>
      <c r="C319" s="373"/>
    </row>
    <row r="320" spans="1:3" x14ac:dyDescent="0.35">
      <c r="A320" s="368" t="s">
        <v>3077</v>
      </c>
      <c r="B320" s="121" t="s">
        <v>3078</v>
      </c>
      <c r="C320" s="370" t="s">
        <v>3079</v>
      </c>
    </row>
    <row r="321" spans="1:3" x14ac:dyDescent="0.35">
      <c r="A321" s="368"/>
      <c r="B321" s="121" t="s">
        <v>3080</v>
      </c>
      <c r="C321" s="370"/>
    </row>
    <row r="322" spans="1:3" ht="29" x14ac:dyDescent="0.35">
      <c r="A322" s="368"/>
      <c r="B322" s="121" t="s">
        <v>3081</v>
      </c>
      <c r="C322" s="370"/>
    </row>
    <row r="323" spans="1:3" x14ac:dyDescent="0.35">
      <c r="A323" s="368" t="s">
        <v>3082</v>
      </c>
      <c r="B323" s="121" t="s">
        <v>3083</v>
      </c>
      <c r="C323" s="370"/>
    </row>
    <row r="324" spans="1:3" ht="29" x14ac:dyDescent="0.35">
      <c r="A324" s="368"/>
      <c r="B324" s="121" t="s">
        <v>3084</v>
      </c>
      <c r="C324" s="370"/>
    </row>
    <row r="325" spans="1:3" ht="29" x14ac:dyDescent="0.35">
      <c r="A325" s="368" t="s">
        <v>3085</v>
      </c>
      <c r="B325" s="121" t="s">
        <v>3086</v>
      </c>
      <c r="C325" s="370"/>
    </row>
    <row r="326" spans="1:3" x14ac:dyDescent="0.35">
      <c r="A326" s="368"/>
      <c r="B326" s="121" t="s">
        <v>3087</v>
      </c>
      <c r="C326" s="370"/>
    </row>
    <row r="327" spans="1:3" x14ac:dyDescent="0.35">
      <c r="A327" s="372" t="s">
        <v>3088</v>
      </c>
      <c r="B327" s="1" t="s">
        <v>3089</v>
      </c>
      <c r="C327" s="373" t="s">
        <v>2096</v>
      </c>
    </row>
    <row r="328" spans="1:3" x14ac:dyDescent="0.35">
      <c r="A328" s="372"/>
      <c r="B328" s="1" t="s">
        <v>3090</v>
      </c>
      <c r="C328" s="373"/>
    </row>
    <row r="329" spans="1:3" ht="29" x14ac:dyDescent="0.35">
      <c r="A329" s="372"/>
      <c r="B329" s="1" t="s">
        <v>3091</v>
      </c>
      <c r="C329" s="373"/>
    </row>
    <row r="330" spans="1:3" x14ac:dyDescent="0.35">
      <c r="A330" s="372"/>
      <c r="B330" s="1" t="s">
        <v>3092</v>
      </c>
      <c r="C330" s="373"/>
    </row>
    <row r="331" spans="1:3" x14ac:dyDescent="0.35">
      <c r="A331" s="372"/>
      <c r="B331" s="1" t="s">
        <v>3093</v>
      </c>
      <c r="C331" s="373"/>
    </row>
    <row r="332" spans="1:3" x14ac:dyDescent="0.35">
      <c r="A332" s="372" t="s">
        <v>3094</v>
      </c>
      <c r="B332" s="1" t="s">
        <v>3095</v>
      </c>
      <c r="C332" s="373"/>
    </row>
    <row r="333" spans="1:3" x14ac:dyDescent="0.35">
      <c r="A333" s="372"/>
      <c r="B333" s="1" t="s">
        <v>3096</v>
      </c>
      <c r="C333" s="373"/>
    </row>
    <row r="334" spans="1:3" x14ac:dyDescent="0.35">
      <c r="A334" s="372"/>
      <c r="B334" s="1" t="s">
        <v>3097</v>
      </c>
      <c r="C334" s="373"/>
    </row>
    <row r="335" spans="1:3" x14ac:dyDescent="0.35">
      <c r="A335" s="372"/>
      <c r="B335" s="1" t="s">
        <v>3098</v>
      </c>
      <c r="C335" s="373"/>
    </row>
    <row r="336" spans="1:3" ht="29" x14ac:dyDescent="0.35">
      <c r="A336" s="368" t="s">
        <v>3099</v>
      </c>
      <c r="B336" s="121" t="s">
        <v>3100</v>
      </c>
      <c r="C336" s="370" t="s">
        <v>3101</v>
      </c>
    </row>
    <row r="337" spans="1:3" x14ac:dyDescent="0.35">
      <c r="A337" s="368"/>
      <c r="B337" s="121" t="s">
        <v>3102</v>
      </c>
      <c r="C337" s="370"/>
    </row>
    <row r="338" spans="1:3" x14ac:dyDescent="0.35">
      <c r="A338" s="368"/>
      <c r="B338" s="121" t="s">
        <v>3103</v>
      </c>
      <c r="C338" s="370"/>
    </row>
    <row r="339" spans="1:3" x14ac:dyDescent="0.35">
      <c r="A339" s="368"/>
      <c r="B339" s="121" t="s">
        <v>3104</v>
      </c>
      <c r="C339" s="370"/>
    </row>
    <row r="340" spans="1:3" ht="29" x14ac:dyDescent="0.35">
      <c r="A340" s="368"/>
      <c r="B340" s="121" t="s">
        <v>3105</v>
      </c>
      <c r="C340" s="370"/>
    </row>
    <row r="341" spans="1:3" x14ac:dyDescent="0.35">
      <c r="A341" s="368"/>
      <c r="B341" s="121" t="s">
        <v>3106</v>
      </c>
      <c r="C341" s="370"/>
    </row>
    <row r="342" spans="1:3" x14ac:dyDescent="0.35">
      <c r="A342" s="372" t="s">
        <v>3107</v>
      </c>
      <c r="B342" s="1" t="s">
        <v>3108</v>
      </c>
      <c r="C342" s="373" t="s">
        <v>3109</v>
      </c>
    </row>
    <row r="343" spans="1:3" x14ac:dyDescent="0.35">
      <c r="A343" s="372"/>
      <c r="B343" s="1" t="s">
        <v>3110</v>
      </c>
      <c r="C343" s="373"/>
    </row>
    <row r="344" spans="1:3" x14ac:dyDescent="0.35">
      <c r="A344" s="372" t="s">
        <v>3111</v>
      </c>
      <c r="B344" s="1" t="s">
        <v>3112</v>
      </c>
      <c r="C344" s="373"/>
    </row>
    <row r="345" spans="1:3" x14ac:dyDescent="0.35">
      <c r="A345" s="372"/>
      <c r="B345" s="1" t="s">
        <v>3113</v>
      </c>
      <c r="C345" s="373"/>
    </row>
    <row r="346" spans="1:3" x14ac:dyDescent="0.35">
      <c r="A346" s="372"/>
      <c r="B346" s="1" t="s">
        <v>3114</v>
      </c>
      <c r="C346" s="373"/>
    </row>
    <row r="347" spans="1:3" x14ac:dyDescent="0.35">
      <c r="A347" s="368" t="s">
        <v>3115</v>
      </c>
      <c r="B347" s="121" t="s">
        <v>3116</v>
      </c>
      <c r="C347" s="370" t="s">
        <v>3117</v>
      </c>
    </row>
    <row r="348" spans="1:3" x14ac:dyDescent="0.35">
      <c r="A348" s="368"/>
      <c r="B348" s="121" t="s">
        <v>3118</v>
      </c>
      <c r="C348" s="370"/>
    </row>
    <row r="349" spans="1:3" x14ac:dyDescent="0.35">
      <c r="A349" s="368"/>
      <c r="B349" s="121" t="s">
        <v>3119</v>
      </c>
      <c r="C349" s="370"/>
    </row>
    <row r="350" spans="1:3" ht="29" x14ac:dyDescent="0.35">
      <c r="A350" s="368"/>
      <c r="B350" s="121" t="s">
        <v>3120</v>
      </c>
      <c r="C350" s="370"/>
    </row>
    <row r="351" spans="1:3" x14ac:dyDescent="0.35">
      <c r="A351" s="368"/>
      <c r="B351" s="121" t="s">
        <v>3121</v>
      </c>
      <c r="C351" s="370"/>
    </row>
    <row r="352" spans="1:3" x14ac:dyDescent="0.35">
      <c r="A352" s="122" t="s">
        <v>3122</v>
      </c>
      <c r="B352" s="121" t="s">
        <v>382</v>
      </c>
      <c r="C352" s="370"/>
    </row>
    <row r="353" spans="1:3" ht="58" x14ac:dyDescent="0.35">
      <c r="A353" s="122" t="s">
        <v>3123</v>
      </c>
      <c r="B353" s="121" t="s">
        <v>382</v>
      </c>
      <c r="C353" s="370"/>
    </row>
    <row r="354" spans="1:3" x14ac:dyDescent="0.35">
      <c r="A354" s="122" t="s">
        <v>3124</v>
      </c>
      <c r="B354" s="121" t="s">
        <v>382</v>
      </c>
      <c r="C354" s="370"/>
    </row>
    <row r="355" spans="1:3" x14ac:dyDescent="0.35">
      <c r="A355" s="372" t="s">
        <v>3125</v>
      </c>
      <c r="B355" s="1" t="s">
        <v>3126</v>
      </c>
      <c r="C355" s="373" t="s">
        <v>3127</v>
      </c>
    </row>
    <row r="356" spans="1:3" ht="29" x14ac:dyDescent="0.35">
      <c r="A356" s="372"/>
      <c r="B356" s="1" t="s">
        <v>3128</v>
      </c>
      <c r="C356" s="373"/>
    </row>
    <row r="357" spans="1:3" x14ac:dyDescent="0.35">
      <c r="A357" s="372"/>
      <c r="B357" s="1" t="s">
        <v>3129</v>
      </c>
      <c r="C357" s="373"/>
    </row>
    <row r="358" spans="1:3" ht="29" x14ac:dyDescent="0.35">
      <c r="A358" s="372"/>
      <c r="B358" s="1" t="s">
        <v>3130</v>
      </c>
      <c r="C358" s="373"/>
    </row>
    <row r="359" spans="1:3" ht="29" x14ac:dyDescent="0.35">
      <c r="A359" s="372"/>
      <c r="B359" s="1" t="s">
        <v>3131</v>
      </c>
      <c r="C359" s="373"/>
    </row>
    <row r="360" spans="1:3" ht="29" x14ac:dyDescent="0.35">
      <c r="A360" s="372"/>
      <c r="B360" s="1" t="s">
        <v>3132</v>
      </c>
      <c r="C360" s="373"/>
    </row>
    <row r="361" spans="1:3" x14ac:dyDescent="0.35">
      <c r="A361" s="372"/>
      <c r="B361" s="1" t="s">
        <v>3133</v>
      </c>
      <c r="C361" s="373"/>
    </row>
    <row r="362" spans="1:3" x14ac:dyDescent="0.35">
      <c r="A362" s="368" t="s">
        <v>3134</v>
      </c>
      <c r="B362" s="121" t="s">
        <v>3135</v>
      </c>
      <c r="C362" s="370" t="s">
        <v>3136</v>
      </c>
    </row>
    <row r="363" spans="1:3" x14ac:dyDescent="0.35">
      <c r="A363" s="368"/>
      <c r="B363" s="121" t="s">
        <v>3137</v>
      </c>
      <c r="C363" s="370"/>
    </row>
    <row r="364" spans="1:3" x14ac:dyDescent="0.35">
      <c r="A364" s="368"/>
      <c r="B364" s="121" t="s">
        <v>3138</v>
      </c>
      <c r="C364" s="370"/>
    </row>
    <row r="365" spans="1:3" ht="29" x14ac:dyDescent="0.35">
      <c r="A365" s="368"/>
      <c r="B365" s="121" t="s">
        <v>3139</v>
      </c>
      <c r="C365" s="370"/>
    </row>
    <row r="366" spans="1:3" x14ac:dyDescent="0.35">
      <c r="A366" s="372" t="s">
        <v>3140</v>
      </c>
      <c r="B366" s="1" t="s">
        <v>3141</v>
      </c>
      <c r="C366" s="373" t="s">
        <v>3142</v>
      </c>
    </row>
    <row r="367" spans="1:3" ht="29" x14ac:dyDescent="0.35">
      <c r="A367" s="372"/>
      <c r="B367" s="1" t="s">
        <v>3143</v>
      </c>
      <c r="C367" s="373"/>
    </row>
    <row r="368" spans="1:3" ht="29" x14ac:dyDescent="0.35">
      <c r="A368" s="372"/>
      <c r="B368" s="1" t="s">
        <v>3144</v>
      </c>
      <c r="C368" s="373"/>
    </row>
    <row r="369" spans="1:3" x14ac:dyDescent="0.35">
      <c r="A369" s="368" t="s">
        <v>3145</v>
      </c>
      <c r="B369" s="121" t="s">
        <v>3146</v>
      </c>
      <c r="C369" s="370" t="s">
        <v>3147</v>
      </c>
    </row>
    <row r="370" spans="1:3" x14ac:dyDescent="0.35">
      <c r="A370" s="368"/>
      <c r="B370" s="121" t="s">
        <v>3148</v>
      </c>
      <c r="C370" s="370"/>
    </row>
    <row r="371" spans="1:3" ht="15" thickBot="1" x14ac:dyDescent="0.4">
      <c r="A371" s="369"/>
      <c r="B371" s="124" t="s">
        <v>3149</v>
      </c>
      <c r="C371" s="371"/>
    </row>
  </sheetData>
  <mergeCells count="63">
    <mergeCell ref="A1:C1"/>
    <mergeCell ref="A220:C220"/>
    <mergeCell ref="A222:A225"/>
    <mergeCell ref="C222:C229"/>
    <mergeCell ref="A226:A228"/>
    <mergeCell ref="A230:A232"/>
    <mergeCell ref="C230:C232"/>
    <mergeCell ref="A233:A236"/>
    <mergeCell ref="C233:C243"/>
    <mergeCell ref="A237:A243"/>
    <mergeCell ref="A244:A245"/>
    <mergeCell ref="C244:C246"/>
    <mergeCell ref="A247:A248"/>
    <mergeCell ref="C247:C250"/>
    <mergeCell ref="A249:A250"/>
    <mergeCell ref="C251:C256"/>
    <mergeCell ref="A252:A255"/>
    <mergeCell ref="C257:C258"/>
    <mergeCell ref="A259:A264"/>
    <mergeCell ref="C259:C264"/>
    <mergeCell ref="A265:A267"/>
    <mergeCell ref="C265:C267"/>
    <mergeCell ref="A268:A274"/>
    <mergeCell ref="C268:C274"/>
    <mergeCell ref="A275:A282"/>
    <mergeCell ref="C275:C284"/>
    <mergeCell ref="A283:A284"/>
    <mergeCell ref="A285:A288"/>
    <mergeCell ref="C285:C288"/>
    <mergeCell ref="A289:A292"/>
    <mergeCell ref="C289:C294"/>
    <mergeCell ref="A293:A294"/>
    <mergeCell ref="A295:A300"/>
    <mergeCell ref="C295:C302"/>
    <mergeCell ref="A301:A302"/>
    <mergeCell ref="A303:A310"/>
    <mergeCell ref="C303:C312"/>
    <mergeCell ref="A311:A312"/>
    <mergeCell ref="A313:A317"/>
    <mergeCell ref="C313:C319"/>
    <mergeCell ref="A318:A319"/>
    <mergeCell ref="A320:A322"/>
    <mergeCell ref="C320:C326"/>
    <mergeCell ref="A323:A324"/>
    <mergeCell ref="A325:A326"/>
    <mergeCell ref="A327:A331"/>
    <mergeCell ref="C327:C335"/>
    <mergeCell ref="A332:A335"/>
    <mergeCell ref="A336:A341"/>
    <mergeCell ref="C336:C341"/>
    <mergeCell ref="A342:A343"/>
    <mergeCell ref="C342:C346"/>
    <mergeCell ref="A344:A346"/>
    <mergeCell ref="A347:A351"/>
    <mergeCell ref="C347:C354"/>
    <mergeCell ref="A369:A371"/>
    <mergeCell ref="C369:C371"/>
    <mergeCell ref="A355:A361"/>
    <mergeCell ref="C355:C361"/>
    <mergeCell ref="A362:A365"/>
    <mergeCell ref="C362:C365"/>
    <mergeCell ref="A366:A368"/>
    <mergeCell ref="C366:C36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9">
    <tabColor rgb="FF92D050"/>
  </sheetPr>
  <dimension ref="A1:L126"/>
  <sheetViews>
    <sheetView workbookViewId="0">
      <pane ySplit="1" topLeftCell="A13" activePane="bottomLeft" state="frozen"/>
      <selection pane="bottomLeft" activeCell="E30" sqref="A26:H30"/>
    </sheetView>
  </sheetViews>
  <sheetFormatPr defaultRowHeight="14.5" x14ac:dyDescent="0.35"/>
  <cols>
    <col min="1" max="1" width="48.54296875" bestFit="1" customWidth="1"/>
    <col min="2" max="2" width="19.453125" bestFit="1" customWidth="1"/>
    <col min="3" max="3" width="8.453125" bestFit="1" customWidth="1"/>
    <col min="4" max="4" width="14.453125" customWidth="1"/>
    <col min="5" max="5" width="14.54296875" customWidth="1"/>
    <col min="6" max="7" width="12.08984375" bestFit="1" customWidth="1"/>
    <col min="8" max="8" width="9.453125" bestFit="1" customWidth="1"/>
    <col min="10" max="10" width="22.90625" customWidth="1"/>
    <col min="11" max="11" width="7.08984375" bestFit="1" customWidth="1"/>
    <col min="12" max="12" width="39.54296875" bestFit="1" customWidth="1"/>
  </cols>
  <sheetData>
    <row r="1" spans="1:12" ht="34.5" x14ac:dyDescent="0.35">
      <c r="A1" s="65" t="s">
        <v>748</v>
      </c>
      <c r="B1" s="66" t="s">
        <v>749</v>
      </c>
      <c r="C1" s="66" t="s">
        <v>750</v>
      </c>
      <c r="D1" s="66" t="s">
        <v>751</v>
      </c>
      <c r="E1" s="66" t="s">
        <v>752</v>
      </c>
      <c r="F1" s="66" t="s">
        <v>753</v>
      </c>
      <c r="G1" s="66" t="s">
        <v>754</v>
      </c>
      <c r="H1" s="66" t="s">
        <v>755</v>
      </c>
    </row>
    <row r="2" spans="1:12" x14ac:dyDescent="0.35">
      <c r="A2" s="394" t="s">
        <v>1394</v>
      </c>
      <c r="B2" s="394"/>
      <c r="C2" s="394"/>
      <c r="D2" s="394"/>
      <c r="E2" s="394"/>
      <c r="F2" s="394"/>
      <c r="G2" s="394"/>
      <c r="H2" s="394"/>
    </row>
    <row r="3" spans="1:12" x14ac:dyDescent="0.35">
      <c r="A3" s="388" t="s">
        <v>2014</v>
      </c>
      <c r="B3" s="388"/>
      <c r="C3" s="388"/>
      <c r="D3" s="388"/>
      <c r="E3" s="388"/>
      <c r="F3" s="388"/>
      <c r="G3" s="388"/>
      <c r="H3" s="388"/>
    </row>
    <row r="4" spans="1:12" x14ac:dyDescent="0.35">
      <c r="A4" s="58" t="s">
        <v>1395</v>
      </c>
      <c r="B4" s="395"/>
      <c r="C4" s="395"/>
      <c r="D4" s="395"/>
      <c r="E4" s="395"/>
      <c r="F4" s="395"/>
      <c r="G4" s="395"/>
      <c r="H4" s="395"/>
      <c r="J4" s="388" t="s">
        <v>775</v>
      </c>
      <c r="K4" s="388" t="s">
        <v>776</v>
      </c>
    </row>
    <row r="5" spans="1:12" x14ac:dyDescent="0.35">
      <c r="A5" s="59" t="s">
        <v>756</v>
      </c>
      <c r="B5" s="128" t="s">
        <v>757</v>
      </c>
      <c r="C5" s="128">
        <v>0.5</v>
      </c>
      <c r="D5" s="128">
        <v>5</v>
      </c>
      <c r="E5" s="64" t="s">
        <v>758</v>
      </c>
      <c r="F5" s="128"/>
      <c r="G5" s="128"/>
      <c r="H5" s="128">
        <f>IF(E5="X",C5*D5*48, IF(F5="X", C5*D5*12, IF(G5="X",C5*D5*4)))</f>
        <v>120</v>
      </c>
      <c r="J5" s="54" t="s">
        <v>777</v>
      </c>
      <c r="K5" s="54">
        <v>40</v>
      </c>
    </row>
    <row r="6" spans="1:12" x14ac:dyDescent="0.35">
      <c r="A6" s="58" t="s">
        <v>759</v>
      </c>
      <c r="B6" s="128" t="s">
        <v>757</v>
      </c>
      <c r="C6" s="128">
        <v>2</v>
      </c>
      <c r="D6" s="128">
        <v>1</v>
      </c>
      <c r="E6" s="64"/>
      <c r="F6" s="64" t="s">
        <v>758</v>
      </c>
      <c r="G6" s="55"/>
      <c r="H6" s="128">
        <f>IF(E6="X",C6*D6*48, IF(F6="X", C6*D6*12, IF(G6="X",C6*D6*4)))</f>
        <v>24</v>
      </c>
      <c r="J6" s="54" t="s">
        <v>778</v>
      </c>
      <c r="K6" s="54">
        <v>4</v>
      </c>
    </row>
    <row r="7" spans="1:12" x14ac:dyDescent="0.35">
      <c r="A7" s="58" t="s">
        <v>2018</v>
      </c>
      <c r="B7" s="392"/>
      <c r="C7" s="392"/>
      <c r="D7" s="392"/>
      <c r="E7" s="392"/>
      <c r="F7" s="392"/>
      <c r="G7" s="392"/>
      <c r="H7" s="392"/>
      <c r="J7" s="54" t="s">
        <v>779</v>
      </c>
      <c r="K7" s="54">
        <f>K5*K6</f>
        <v>160</v>
      </c>
    </row>
    <row r="8" spans="1:12" x14ac:dyDescent="0.35">
      <c r="A8" s="59" t="s">
        <v>760</v>
      </c>
      <c r="B8" s="128" t="s">
        <v>757</v>
      </c>
      <c r="C8" s="128">
        <v>0.25</v>
      </c>
      <c r="D8" s="128">
        <v>3</v>
      </c>
      <c r="E8" s="64"/>
      <c r="F8" s="64" t="s">
        <v>758</v>
      </c>
      <c r="G8" s="128"/>
      <c r="H8" s="128">
        <f>IF(E8="X",C8*D8*48, IF(F8="X", C8*D8*12, IF(G8="X",C8*D8*4)))</f>
        <v>9</v>
      </c>
      <c r="J8" s="54" t="s">
        <v>780</v>
      </c>
      <c r="K8" s="54">
        <v>3</v>
      </c>
    </row>
    <row r="9" spans="1:12" x14ac:dyDescent="0.35">
      <c r="A9" s="58" t="s">
        <v>761</v>
      </c>
      <c r="B9" s="128" t="s">
        <v>757</v>
      </c>
      <c r="C9" s="128">
        <v>2</v>
      </c>
      <c r="D9" s="128">
        <v>1</v>
      </c>
      <c r="E9" s="67"/>
      <c r="F9" s="64" t="s">
        <v>758</v>
      </c>
      <c r="G9" s="128"/>
      <c r="H9" s="128">
        <f>IF(E9="X",C9*D9*48, IF(F9="X", C9*D9*12, IF(G9="X",C9*D9*4)))</f>
        <v>24</v>
      </c>
      <c r="J9" s="54" t="s">
        <v>781</v>
      </c>
      <c r="K9" s="54">
        <f>K7*K8</f>
        <v>480</v>
      </c>
    </row>
    <row r="10" spans="1:12" x14ac:dyDescent="0.35">
      <c r="A10" s="58" t="s">
        <v>1404</v>
      </c>
      <c r="B10" s="128" t="s">
        <v>757</v>
      </c>
      <c r="C10" s="128">
        <v>2</v>
      </c>
      <c r="D10" s="128">
        <v>2</v>
      </c>
      <c r="E10" s="128"/>
      <c r="F10" s="64" t="s">
        <v>758</v>
      </c>
      <c r="G10" s="128"/>
      <c r="H10" s="128">
        <f t="shared" ref="H10:H23" si="0">IF(E10="X",C10*D10*48, IF(F10="X", C10*D10*12, IF(G10="X",C10*D10*4)))</f>
        <v>48</v>
      </c>
      <c r="J10" s="69" t="s">
        <v>782</v>
      </c>
      <c r="K10" s="69">
        <v>4</v>
      </c>
    </row>
    <row r="11" spans="1:12" x14ac:dyDescent="0.35">
      <c r="A11" s="58" t="s">
        <v>2019</v>
      </c>
      <c r="B11" s="128" t="s">
        <v>757</v>
      </c>
      <c r="C11" s="128">
        <v>2</v>
      </c>
      <c r="D11" s="128">
        <v>4</v>
      </c>
      <c r="E11" s="128"/>
      <c r="F11" s="128"/>
      <c r="G11" s="64" t="s">
        <v>758</v>
      </c>
      <c r="H11" s="128">
        <f t="shared" si="0"/>
        <v>32</v>
      </c>
      <c r="J11" s="70" t="s">
        <v>783</v>
      </c>
      <c r="K11" s="70">
        <f>K10*K9</f>
        <v>1920</v>
      </c>
    </row>
    <row r="12" spans="1:12" x14ac:dyDescent="0.35">
      <c r="A12" s="58" t="s">
        <v>1403</v>
      </c>
      <c r="B12" s="128" t="s">
        <v>757</v>
      </c>
      <c r="C12" s="128">
        <v>1</v>
      </c>
      <c r="D12" s="128">
        <v>5</v>
      </c>
      <c r="E12" s="64" t="s">
        <v>758</v>
      </c>
      <c r="F12" s="128"/>
      <c r="G12" s="128"/>
      <c r="H12" s="128">
        <f t="shared" si="0"/>
        <v>240</v>
      </c>
    </row>
    <row r="13" spans="1:12" ht="29" x14ac:dyDescent="0.35">
      <c r="A13" s="58" t="s">
        <v>1402</v>
      </c>
      <c r="B13" s="128" t="s">
        <v>762</v>
      </c>
      <c r="C13" s="128">
        <v>1</v>
      </c>
      <c r="D13" s="128">
        <v>4</v>
      </c>
      <c r="E13" s="129"/>
      <c r="F13" s="64" t="s">
        <v>758</v>
      </c>
      <c r="G13" s="129"/>
      <c r="H13" s="128">
        <f t="shared" si="0"/>
        <v>48</v>
      </c>
      <c r="J13" s="169" t="s">
        <v>1453</v>
      </c>
      <c r="K13" s="72">
        <v>1.1000000000000001</v>
      </c>
      <c r="L13" s="170" t="s">
        <v>1454</v>
      </c>
    </row>
    <row r="14" spans="1:12" ht="23" x14ac:dyDescent="0.35">
      <c r="A14" s="58" t="s">
        <v>1401</v>
      </c>
      <c r="B14" s="385"/>
      <c r="C14" s="386"/>
      <c r="D14" s="386"/>
      <c r="E14" s="386"/>
      <c r="F14" s="386"/>
      <c r="G14" s="386"/>
      <c r="H14" s="387"/>
      <c r="J14" s="171" t="s">
        <v>1436</v>
      </c>
      <c r="K14" s="174">
        <f>247*8</f>
        <v>1976</v>
      </c>
      <c r="L14" s="172" t="s">
        <v>1455</v>
      </c>
    </row>
    <row r="15" spans="1:12" x14ac:dyDescent="0.35">
      <c r="A15" s="59" t="s">
        <v>763</v>
      </c>
      <c r="B15" s="128" t="s">
        <v>764</v>
      </c>
      <c r="C15" s="128">
        <v>1</v>
      </c>
      <c r="D15" s="128">
        <v>2</v>
      </c>
      <c r="E15" s="129"/>
      <c r="F15" s="64" t="s">
        <v>758</v>
      </c>
      <c r="G15" s="129"/>
      <c r="H15" s="128">
        <f t="shared" si="0"/>
        <v>24</v>
      </c>
      <c r="J15" s="173" t="s">
        <v>1437</v>
      </c>
      <c r="K15" s="175">
        <f>SUM(H26,H41,H56,H69,H81,H96,H111,H118,H126)</f>
        <v>3.3092611336032389</v>
      </c>
      <c r="L15" s="173" t="s">
        <v>1438</v>
      </c>
    </row>
    <row r="16" spans="1:12" x14ac:dyDescent="0.35">
      <c r="A16" s="58" t="s">
        <v>765</v>
      </c>
      <c r="B16" s="128" t="s">
        <v>757</v>
      </c>
      <c r="C16" s="128">
        <v>4</v>
      </c>
      <c r="D16" s="128">
        <v>2</v>
      </c>
      <c r="E16" s="129"/>
      <c r="F16" s="129"/>
      <c r="G16" s="64" t="s">
        <v>758</v>
      </c>
      <c r="H16" s="128">
        <f t="shared" si="0"/>
        <v>32</v>
      </c>
    </row>
    <row r="17" spans="1:8" x14ac:dyDescent="0.35">
      <c r="A17" s="58" t="s">
        <v>1400</v>
      </c>
      <c r="B17" s="128" t="s">
        <v>764</v>
      </c>
      <c r="C17" s="128">
        <v>4</v>
      </c>
      <c r="D17" s="128">
        <v>1</v>
      </c>
      <c r="E17" s="129"/>
      <c r="F17" s="129"/>
      <c r="G17" s="64" t="s">
        <v>758</v>
      </c>
      <c r="H17" s="128">
        <f t="shared" si="0"/>
        <v>16</v>
      </c>
    </row>
    <row r="18" spans="1:8" x14ac:dyDescent="0.35">
      <c r="A18" s="58" t="s">
        <v>1399</v>
      </c>
      <c r="B18" s="128" t="s">
        <v>764</v>
      </c>
      <c r="C18" s="128">
        <v>0.5</v>
      </c>
      <c r="D18" s="128">
        <v>2</v>
      </c>
      <c r="E18" s="129"/>
      <c r="F18" s="129"/>
      <c r="G18" s="64" t="s">
        <v>758</v>
      </c>
      <c r="H18" s="128">
        <f t="shared" si="0"/>
        <v>4</v>
      </c>
    </row>
    <row r="19" spans="1:8" x14ac:dyDescent="0.35">
      <c r="A19" s="58" t="s">
        <v>1398</v>
      </c>
      <c r="B19" s="385"/>
      <c r="C19" s="386"/>
      <c r="D19" s="386"/>
      <c r="E19" s="386"/>
      <c r="F19" s="386"/>
      <c r="G19" s="386"/>
      <c r="H19" s="387"/>
    </row>
    <row r="20" spans="1:8" x14ac:dyDescent="0.35">
      <c r="A20" s="58" t="s">
        <v>766</v>
      </c>
      <c r="B20" s="128" t="s">
        <v>757</v>
      </c>
      <c r="C20" s="128">
        <v>0.25</v>
      </c>
      <c r="D20" s="128">
        <v>5</v>
      </c>
      <c r="E20" s="64" t="s">
        <v>758</v>
      </c>
      <c r="F20" s="129"/>
      <c r="G20" s="129"/>
      <c r="H20" s="128">
        <f t="shared" si="0"/>
        <v>60</v>
      </c>
    </row>
    <row r="21" spans="1:8" x14ac:dyDescent="0.35">
      <c r="A21" s="58" t="s">
        <v>767</v>
      </c>
      <c r="B21" s="128" t="s">
        <v>757</v>
      </c>
      <c r="C21" s="128">
        <v>2</v>
      </c>
      <c r="D21" s="128">
        <v>1</v>
      </c>
      <c r="E21" s="129"/>
      <c r="F21" s="64"/>
      <c r="G21" s="64" t="s">
        <v>758</v>
      </c>
      <c r="H21" s="128">
        <f t="shared" si="0"/>
        <v>8</v>
      </c>
    </row>
    <row r="22" spans="1:8" ht="23" x14ac:dyDescent="0.35">
      <c r="A22" s="58" t="s">
        <v>1397</v>
      </c>
      <c r="B22" s="128" t="s">
        <v>757</v>
      </c>
      <c r="C22" s="128">
        <v>3</v>
      </c>
      <c r="D22" s="128">
        <v>1</v>
      </c>
      <c r="E22" s="129"/>
      <c r="F22" s="64" t="s">
        <v>758</v>
      </c>
      <c r="G22" s="129"/>
      <c r="H22" s="128">
        <f t="shared" si="0"/>
        <v>36</v>
      </c>
    </row>
    <row r="23" spans="1:8" x14ac:dyDescent="0.35">
      <c r="A23" s="58" t="s">
        <v>1396</v>
      </c>
      <c r="B23" s="128" t="s">
        <v>757</v>
      </c>
      <c r="C23" s="128">
        <v>4</v>
      </c>
      <c r="D23" s="128">
        <v>2</v>
      </c>
      <c r="E23" s="129"/>
      <c r="F23" s="64" t="s">
        <v>758</v>
      </c>
      <c r="G23" s="129"/>
      <c r="H23" s="128">
        <f t="shared" si="0"/>
        <v>96</v>
      </c>
    </row>
    <row r="24" spans="1:8" x14ac:dyDescent="0.35">
      <c r="A24" s="384" t="s">
        <v>2015</v>
      </c>
      <c r="B24" s="384"/>
      <c r="C24" s="384"/>
      <c r="D24" s="384"/>
      <c r="E24" s="384"/>
      <c r="F24" s="384"/>
      <c r="G24" s="384"/>
      <c r="H24" s="68">
        <f>SUM(H5:H6,H8:H23)</f>
        <v>821</v>
      </c>
    </row>
    <row r="25" spans="1:8" x14ac:dyDescent="0.35">
      <c r="A25" s="384" t="s">
        <v>2016</v>
      </c>
      <c r="B25" s="384"/>
      <c r="C25" s="384"/>
      <c r="D25" s="384"/>
      <c r="E25" s="384"/>
      <c r="F25" s="384"/>
      <c r="G25" s="384"/>
      <c r="H25" s="68">
        <f>H24/8</f>
        <v>102.625</v>
      </c>
    </row>
    <row r="26" spans="1:8" x14ac:dyDescent="0.35">
      <c r="A26" s="384" t="s">
        <v>2017</v>
      </c>
      <c r="B26" s="384"/>
      <c r="C26" s="384"/>
      <c r="D26" s="384"/>
      <c r="E26" s="384"/>
      <c r="F26" s="384"/>
      <c r="G26" s="384"/>
      <c r="H26" s="68">
        <f>(H24/K14)*1.1</f>
        <v>0.4570344129554656</v>
      </c>
    </row>
    <row r="27" spans="1:8" x14ac:dyDescent="0.35">
      <c r="A27" s="388" t="s">
        <v>1405</v>
      </c>
      <c r="B27" s="388"/>
      <c r="C27" s="388"/>
      <c r="D27" s="388"/>
      <c r="E27" s="388"/>
      <c r="F27" s="388"/>
      <c r="G27" s="388"/>
      <c r="H27" s="388"/>
    </row>
    <row r="28" spans="1:8" x14ac:dyDescent="0.35">
      <c r="A28" s="58" t="s">
        <v>1395</v>
      </c>
      <c r="B28" s="385"/>
      <c r="C28" s="386"/>
      <c r="D28" s="386"/>
      <c r="E28" s="386"/>
      <c r="F28" s="386"/>
      <c r="G28" s="386"/>
      <c r="H28" s="387"/>
    </row>
    <row r="29" spans="1:8" x14ac:dyDescent="0.35">
      <c r="A29" s="59" t="s">
        <v>756</v>
      </c>
      <c r="B29" s="128" t="s">
        <v>757</v>
      </c>
      <c r="C29" s="128">
        <v>0.25</v>
      </c>
      <c r="D29" s="128">
        <v>5</v>
      </c>
      <c r="E29" s="64" t="s">
        <v>758</v>
      </c>
      <c r="F29" s="128"/>
      <c r="G29" s="128"/>
      <c r="H29" s="128">
        <f>IF(E29="X",C29*D29*48, IF(F29="X", C29*D29*48, IF(G29="X",C29*D29*12)))</f>
        <v>60</v>
      </c>
    </row>
    <row r="30" spans="1:8" x14ac:dyDescent="0.35">
      <c r="A30" s="58" t="s">
        <v>759</v>
      </c>
      <c r="B30" s="128" t="s">
        <v>757</v>
      </c>
      <c r="C30" s="128">
        <v>2</v>
      </c>
      <c r="D30" s="128">
        <v>2</v>
      </c>
      <c r="E30" s="64"/>
      <c r="F30" s="128"/>
      <c r="G30" s="64" t="s">
        <v>758</v>
      </c>
      <c r="H30" s="128">
        <f>IF(E30="X",C30*D30*48, IF(F30="X", C30*D30*48, IF(G30="X",C30*D30*12)))</f>
        <v>48</v>
      </c>
    </row>
    <row r="31" spans="1:8" x14ac:dyDescent="0.35">
      <c r="A31" s="58" t="s">
        <v>1406</v>
      </c>
      <c r="B31" s="128" t="s">
        <v>757</v>
      </c>
      <c r="C31" s="128">
        <v>1</v>
      </c>
      <c r="D31" s="128">
        <v>3</v>
      </c>
      <c r="E31" s="64"/>
      <c r="F31" s="64" t="s">
        <v>758</v>
      </c>
      <c r="G31" s="128"/>
      <c r="H31" s="128">
        <f>IF(E31="X",C31*D31*48, IF(F31="X", C31*D31*12, IF(G31="X",C31*D31*4)))</f>
        <v>36</v>
      </c>
    </row>
    <row r="32" spans="1:8" x14ac:dyDescent="0.35">
      <c r="A32" s="58" t="s">
        <v>1407</v>
      </c>
      <c r="B32" s="385"/>
      <c r="C32" s="386"/>
      <c r="D32" s="386"/>
      <c r="E32" s="386"/>
      <c r="F32" s="386"/>
      <c r="G32" s="386"/>
      <c r="H32" s="387"/>
    </row>
    <row r="33" spans="1:8" x14ac:dyDescent="0.35">
      <c r="A33" s="58" t="s">
        <v>768</v>
      </c>
      <c r="B33" s="128" t="s">
        <v>769</v>
      </c>
      <c r="C33" s="128">
        <v>0.25</v>
      </c>
      <c r="D33" s="128">
        <v>5</v>
      </c>
      <c r="E33" s="64" t="s">
        <v>758</v>
      </c>
      <c r="F33" s="129"/>
      <c r="G33" s="129"/>
      <c r="H33" s="128">
        <f t="shared" ref="H33:H38" si="1">IF(E33="X",C33*D33*48, IF(F33="X", C33*D33*12, IF(G33="X",C33*D33*4)))</f>
        <v>60</v>
      </c>
    </row>
    <row r="34" spans="1:8" x14ac:dyDescent="0.35">
      <c r="A34" s="58" t="s">
        <v>767</v>
      </c>
      <c r="B34" s="128" t="s">
        <v>770</v>
      </c>
      <c r="C34" s="128">
        <v>3</v>
      </c>
      <c r="D34" s="128">
        <v>2</v>
      </c>
      <c r="E34" s="129"/>
      <c r="F34" s="64"/>
      <c r="G34" s="64" t="s">
        <v>758</v>
      </c>
      <c r="H34" s="128">
        <f t="shared" si="1"/>
        <v>24</v>
      </c>
    </row>
    <row r="35" spans="1:8" x14ac:dyDescent="0.35">
      <c r="A35" s="58" t="s">
        <v>1408</v>
      </c>
      <c r="B35" s="128" t="s">
        <v>771</v>
      </c>
      <c r="C35" s="128">
        <v>1.5</v>
      </c>
      <c r="D35" s="128">
        <v>1</v>
      </c>
      <c r="E35" s="129"/>
      <c r="F35" s="64" t="s">
        <v>758</v>
      </c>
      <c r="G35" s="129"/>
      <c r="H35" s="128">
        <f t="shared" si="1"/>
        <v>18</v>
      </c>
    </row>
    <row r="36" spans="1:8" x14ac:dyDescent="0.35">
      <c r="A36" s="58" t="s">
        <v>1409</v>
      </c>
      <c r="B36" s="128" t="s">
        <v>764</v>
      </c>
      <c r="C36" s="128">
        <v>4</v>
      </c>
      <c r="D36" s="128">
        <v>1</v>
      </c>
      <c r="E36" s="129"/>
      <c r="F36" s="129"/>
      <c r="G36" s="64" t="s">
        <v>758</v>
      </c>
      <c r="H36" s="128">
        <f t="shared" si="1"/>
        <v>16</v>
      </c>
    </row>
    <row r="37" spans="1:8" x14ac:dyDescent="0.35">
      <c r="A37" s="58" t="s">
        <v>1410</v>
      </c>
      <c r="B37" s="128" t="s">
        <v>757</v>
      </c>
      <c r="C37" s="128">
        <v>0.5</v>
      </c>
      <c r="D37" s="128">
        <v>5</v>
      </c>
      <c r="E37" s="64" t="s">
        <v>758</v>
      </c>
      <c r="F37" s="128"/>
      <c r="G37" s="128"/>
      <c r="H37" s="128">
        <f t="shared" si="1"/>
        <v>120</v>
      </c>
    </row>
    <row r="38" spans="1:8" x14ac:dyDescent="0.35">
      <c r="A38" s="58" t="s">
        <v>1411</v>
      </c>
      <c r="B38" s="128" t="s">
        <v>764</v>
      </c>
      <c r="C38" s="128">
        <v>0.5</v>
      </c>
      <c r="D38" s="128">
        <v>2</v>
      </c>
      <c r="E38" s="129"/>
      <c r="F38" s="129"/>
      <c r="G38" s="64" t="s">
        <v>758</v>
      </c>
      <c r="H38" s="128">
        <f t="shared" si="1"/>
        <v>4</v>
      </c>
    </row>
    <row r="39" spans="1:8" x14ac:dyDescent="0.35">
      <c r="A39" s="384" t="s">
        <v>772</v>
      </c>
      <c r="B39" s="384"/>
      <c r="C39" s="384"/>
      <c r="D39" s="384"/>
      <c r="E39" s="384"/>
      <c r="F39" s="384"/>
      <c r="G39" s="384"/>
      <c r="H39" s="68">
        <f>SUM(H29:H30,H31:H31,H33:H38)</f>
        <v>386</v>
      </c>
    </row>
    <row r="40" spans="1:8" x14ac:dyDescent="0.35">
      <c r="A40" s="384" t="s">
        <v>773</v>
      </c>
      <c r="B40" s="384"/>
      <c r="C40" s="384"/>
      <c r="D40" s="384"/>
      <c r="E40" s="384"/>
      <c r="F40" s="384"/>
      <c r="G40" s="384"/>
      <c r="H40" s="68">
        <f>H39/8</f>
        <v>48.25</v>
      </c>
    </row>
    <row r="41" spans="1:8" x14ac:dyDescent="0.35">
      <c r="A41" s="384" t="s">
        <v>774</v>
      </c>
      <c r="B41" s="384"/>
      <c r="C41" s="384"/>
      <c r="D41" s="384"/>
      <c r="E41" s="384"/>
      <c r="F41" s="384"/>
      <c r="G41" s="384"/>
      <c r="H41" s="68">
        <f>H39/K14</f>
        <v>0.19534412955465588</v>
      </c>
    </row>
    <row r="42" spans="1:8" x14ac:dyDescent="0.35">
      <c r="A42" s="388" t="s">
        <v>1412</v>
      </c>
      <c r="B42" s="388"/>
      <c r="C42" s="388"/>
      <c r="D42" s="388"/>
      <c r="E42" s="388"/>
      <c r="F42" s="388"/>
      <c r="G42" s="388"/>
      <c r="H42" s="388"/>
    </row>
    <row r="43" spans="1:8" x14ac:dyDescent="0.35">
      <c r="A43" s="58" t="s">
        <v>1395</v>
      </c>
      <c r="B43" s="385"/>
      <c r="C43" s="386"/>
      <c r="D43" s="386"/>
      <c r="E43" s="386"/>
      <c r="F43" s="386"/>
      <c r="G43" s="386"/>
      <c r="H43" s="387"/>
    </row>
    <row r="44" spans="1:8" x14ac:dyDescent="0.35">
      <c r="A44" s="59" t="s">
        <v>756</v>
      </c>
      <c r="B44" s="128" t="s">
        <v>757</v>
      </c>
      <c r="C44" s="128">
        <v>0.5</v>
      </c>
      <c r="D44" s="128">
        <v>5</v>
      </c>
      <c r="E44" s="64" t="s">
        <v>758</v>
      </c>
      <c r="F44" s="128"/>
      <c r="G44" s="128"/>
      <c r="H44" s="128">
        <f>IF(E44="X",C44*D44*48, IF(F44="X", C44*D44*48, IF(G44="X",C44*D44*12)))</f>
        <v>120</v>
      </c>
    </row>
    <row r="45" spans="1:8" x14ac:dyDescent="0.35">
      <c r="A45" s="58" t="s">
        <v>759</v>
      </c>
      <c r="B45" s="128" t="s">
        <v>757</v>
      </c>
      <c r="C45" s="128">
        <v>2</v>
      </c>
      <c r="D45" s="128">
        <v>3</v>
      </c>
      <c r="E45" s="64"/>
      <c r="F45" s="128"/>
      <c r="G45" s="64" t="s">
        <v>758</v>
      </c>
      <c r="H45" s="128">
        <f>IF(E45="X",C45*D45*48, IF(F45="X", C45*D45*48, IF(G45="X",C45*D45*12)))</f>
        <v>72</v>
      </c>
    </row>
    <row r="46" spans="1:8" x14ac:dyDescent="0.35">
      <c r="A46" s="58" t="s">
        <v>1413</v>
      </c>
      <c r="B46" s="128" t="s">
        <v>769</v>
      </c>
      <c r="C46" s="128">
        <v>0.25</v>
      </c>
      <c r="D46" s="128">
        <v>5</v>
      </c>
      <c r="E46" s="64" t="s">
        <v>758</v>
      </c>
      <c r="F46" s="129"/>
      <c r="G46" s="129"/>
      <c r="H46" s="128">
        <f>IF(E46="X",C46*D46*48, IF(F46="X", C46*D46*12, IF(G46="X",C46*D46*4)))</f>
        <v>60</v>
      </c>
    </row>
    <row r="47" spans="1:8" x14ac:dyDescent="0.35">
      <c r="A47" s="58" t="s">
        <v>1414</v>
      </c>
      <c r="B47" s="128" t="s">
        <v>771</v>
      </c>
      <c r="C47" s="128">
        <v>1.5</v>
      </c>
      <c r="D47" s="128">
        <v>1</v>
      </c>
      <c r="E47" s="129"/>
      <c r="F47" s="64" t="s">
        <v>758</v>
      </c>
      <c r="G47" s="129"/>
      <c r="H47" s="128">
        <f>IF(E47="X",C47*D47*48, IF(F47="X", C47*D47*12, IF(G47="X",C47*D47*4)))</f>
        <v>18</v>
      </c>
    </row>
    <row r="48" spans="1:8" x14ac:dyDescent="0.35">
      <c r="A48" s="58" t="s">
        <v>1415</v>
      </c>
      <c r="B48" s="385"/>
      <c r="C48" s="386"/>
      <c r="D48" s="386"/>
      <c r="E48" s="386"/>
      <c r="F48" s="386"/>
      <c r="G48" s="386"/>
      <c r="H48" s="387"/>
    </row>
    <row r="49" spans="1:8" ht="23" x14ac:dyDescent="0.35">
      <c r="A49" s="58" t="s">
        <v>784</v>
      </c>
      <c r="B49" s="128" t="s">
        <v>785</v>
      </c>
      <c r="C49" s="128">
        <v>3</v>
      </c>
      <c r="D49" s="128">
        <v>3</v>
      </c>
      <c r="E49" s="129"/>
      <c r="F49" s="129"/>
      <c r="G49" s="64" t="s">
        <v>758</v>
      </c>
      <c r="H49" s="128">
        <f>IF(E49="X",C49*D49*48, IF(F49="X", C49*D49*12, IF(G49="X",C49*D49*4)))</f>
        <v>36</v>
      </c>
    </row>
    <row r="50" spans="1:8" ht="23" x14ac:dyDescent="0.35">
      <c r="A50" s="58" t="s">
        <v>786</v>
      </c>
      <c r="B50" s="128" t="s">
        <v>787</v>
      </c>
      <c r="C50" s="128">
        <v>3</v>
      </c>
      <c r="D50" s="128">
        <v>1</v>
      </c>
      <c r="E50" s="55"/>
      <c r="F50" s="64" t="s">
        <v>758</v>
      </c>
      <c r="G50" s="129"/>
      <c r="H50" s="128">
        <f>IF(F50="X",C50*D50*48, IF(E50="X", C50*D50*12, IF(G50="X",C50*D50*4)))</f>
        <v>144</v>
      </c>
    </row>
    <row r="51" spans="1:8" x14ac:dyDescent="0.35">
      <c r="A51" s="58" t="s">
        <v>1416</v>
      </c>
      <c r="B51" s="128" t="s">
        <v>764</v>
      </c>
      <c r="C51" s="128">
        <v>0.5</v>
      </c>
      <c r="D51" s="128">
        <v>2</v>
      </c>
      <c r="E51" s="129"/>
      <c r="F51" s="129"/>
      <c r="G51" s="64" t="s">
        <v>758</v>
      </c>
      <c r="H51" s="128">
        <f>IF(E51="X",C51*D51*48, IF(F51="X", C51*D51*12, IF(G51="X",C51*D51*4)))</f>
        <v>4</v>
      </c>
    </row>
    <row r="52" spans="1:8" x14ac:dyDescent="0.35">
      <c r="A52" s="58" t="s">
        <v>1417</v>
      </c>
      <c r="B52" s="128" t="s">
        <v>764</v>
      </c>
      <c r="C52" s="128">
        <v>4</v>
      </c>
      <c r="D52" s="128">
        <v>1</v>
      </c>
      <c r="E52" s="129"/>
      <c r="F52" s="129"/>
      <c r="G52" s="64" t="s">
        <v>758</v>
      </c>
      <c r="H52" s="128">
        <f>IF(E52="X",C52*D52*48, IF(F52="X", C52*D52*12, IF(G52="X",C52*D52*4)))</f>
        <v>16</v>
      </c>
    </row>
    <row r="53" spans="1:8" ht="23" x14ac:dyDescent="0.35">
      <c r="A53" s="58" t="s">
        <v>1418</v>
      </c>
      <c r="B53" s="128" t="s">
        <v>787</v>
      </c>
      <c r="C53" s="128">
        <v>1</v>
      </c>
      <c r="D53" s="128">
        <v>1</v>
      </c>
      <c r="E53" s="129"/>
      <c r="F53" s="129"/>
      <c r="G53" s="64" t="s">
        <v>758</v>
      </c>
      <c r="H53" s="128">
        <f>IF(E53="X",C53*D53*48, IF(F53="X", C53*D53*12, IF(G53="X",C53*D53*4)))</f>
        <v>4</v>
      </c>
    </row>
    <row r="54" spans="1:8" x14ac:dyDescent="0.35">
      <c r="A54" s="384" t="s">
        <v>788</v>
      </c>
      <c r="B54" s="384"/>
      <c r="C54" s="384"/>
      <c r="D54" s="384"/>
      <c r="E54" s="384"/>
      <c r="F54" s="384"/>
      <c r="G54" s="384"/>
      <c r="H54" s="68">
        <f>SUM(H44:H47,H49:H53)</f>
        <v>474</v>
      </c>
    </row>
    <row r="55" spans="1:8" x14ac:dyDescent="0.35">
      <c r="A55" s="384" t="s">
        <v>789</v>
      </c>
      <c r="B55" s="384"/>
      <c r="C55" s="384"/>
      <c r="D55" s="384"/>
      <c r="E55" s="384"/>
      <c r="F55" s="384"/>
      <c r="G55" s="384"/>
      <c r="H55" s="68">
        <f>H54/8</f>
        <v>59.25</v>
      </c>
    </row>
    <row r="56" spans="1:8" x14ac:dyDescent="0.35">
      <c r="A56" s="384" t="s">
        <v>790</v>
      </c>
      <c r="B56" s="384"/>
      <c r="C56" s="384"/>
      <c r="D56" s="384"/>
      <c r="E56" s="384"/>
      <c r="F56" s="384"/>
      <c r="G56" s="384"/>
      <c r="H56" s="68">
        <f>H54/K14</f>
        <v>0.23987854251012145</v>
      </c>
    </row>
    <row r="57" spans="1:8" x14ac:dyDescent="0.35">
      <c r="A57" s="388" t="s">
        <v>1419</v>
      </c>
      <c r="B57" s="388"/>
      <c r="C57" s="388"/>
      <c r="D57" s="388"/>
      <c r="E57" s="388"/>
      <c r="F57" s="388"/>
      <c r="G57" s="388"/>
      <c r="H57" s="388"/>
    </row>
    <row r="58" spans="1:8" x14ac:dyDescent="0.35">
      <c r="A58" s="58" t="s">
        <v>1395</v>
      </c>
      <c r="B58" s="385"/>
      <c r="C58" s="386"/>
      <c r="D58" s="386"/>
      <c r="E58" s="386"/>
      <c r="F58" s="386"/>
      <c r="G58" s="386"/>
      <c r="H58" s="387"/>
    </row>
    <row r="59" spans="1:8" x14ac:dyDescent="0.35">
      <c r="A59" s="59" t="s">
        <v>756</v>
      </c>
      <c r="B59" s="128" t="s">
        <v>757</v>
      </c>
      <c r="C59" s="128">
        <v>0.25</v>
      </c>
      <c r="D59" s="128">
        <v>5</v>
      </c>
      <c r="E59" s="64" t="s">
        <v>758</v>
      </c>
      <c r="F59" s="128"/>
      <c r="G59" s="128"/>
      <c r="H59" s="128">
        <f>IF(E59="X",C59*D59*48, IF(F59="X", C59*D59*48, IF(G59="X",C59*D59*12)))</f>
        <v>60</v>
      </c>
    </row>
    <row r="60" spans="1:8" x14ac:dyDescent="0.35">
      <c r="A60" s="58" t="s">
        <v>759</v>
      </c>
      <c r="B60" s="128" t="s">
        <v>757</v>
      </c>
      <c r="C60" s="128">
        <v>2</v>
      </c>
      <c r="D60" s="128">
        <v>1</v>
      </c>
      <c r="E60" s="64"/>
      <c r="F60" s="128"/>
      <c r="G60" s="64" t="s">
        <v>758</v>
      </c>
      <c r="H60" s="128">
        <f>IF(E60="X",C60*D60*48, IF(F60="X", C60*D60*48, IF(G60="X",C60*D60*12)))</f>
        <v>24</v>
      </c>
    </row>
    <row r="61" spans="1:8" x14ac:dyDescent="0.35">
      <c r="A61" s="58" t="s">
        <v>1413</v>
      </c>
      <c r="B61" s="128" t="s">
        <v>769</v>
      </c>
      <c r="C61" s="128">
        <v>0.25</v>
      </c>
      <c r="D61" s="128">
        <v>5</v>
      </c>
      <c r="E61" s="64" t="s">
        <v>758</v>
      </c>
      <c r="F61" s="129"/>
      <c r="G61" s="129"/>
      <c r="H61" s="128">
        <f>IF(E61="X",C61*D61*48, IF(F61="X", C61*D61*12, IF(G61="X",C61*D61*4)))</f>
        <v>60</v>
      </c>
    </row>
    <row r="62" spans="1:8" x14ac:dyDescent="0.35">
      <c r="A62" s="58" t="s">
        <v>1420</v>
      </c>
      <c r="B62" s="385"/>
      <c r="C62" s="386"/>
      <c r="D62" s="386"/>
      <c r="E62" s="386"/>
      <c r="F62" s="386"/>
      <c r="G62" s="386"/>
      <c r="H62" s="387"/>
    </row>
    <row r="63" spans="1:8" ht="23" x14ac:dyDescent="0.35">
      <c r="A63" s="58" t="s">
        <v>784</v>
      </c>
      <c r="B63" s="128" t="s">
        <v>785</v>
      </c>
      <c r="C63" s="128">
        <v>2</v>
      </c>
      <c r="D63" s="128">
        <v>2</v>
      </c>
      <c r="E63" s="129"/>
      <c r="F63" s="64" t="s">
        <v>758</v>
      </c>
      <c r="G63" s="129"/>
      <c r="H63" s="128">
        <f>IF(E63="X",C63*D63*48, IF(F63="X", C63*D63*48, IF(G63="X",C63*D63*12)))</f>
        <v>192</v>
      </c>
    </row>
    <row r="64" spans="1:8" ht="23" x14ac:dyDescent="0.35">
      <c r="A64" s="58" t="s">
        <v>786</v>
      </c>
      <c r="B64" s="128" t="s">
        <v>791</v>
      </c>
      <c r="C64" s="128">
        <v>2</v>
      </c>
      <c r="D64" s="128">
        <v>2</v>
      </c>
      <c r="E64" s="129"/>
      <c r="F64" s="64" t="s">
        <v>758</v>
      </c>
      <c r="G64" s="129"/>
      <c r="H64" s="128">
        <f>IF(E64="X",C64*D64*48, IF(F64="X", C64*D64*48, IF(G64="X",C64*D64*12)))</f>
        <v>192</v>
      </c>
    </row>
    <row r="65" spans="1:8" x14ac:dyDescent="0.35">
      <c r="A65" s="58" t="s">
        <v>1421</v>
      </c>
      <c r="B65" s="128" t="s">
        <v>764</v>
      </c>
      <c r="C65" s="128">
        <v>2</v>
      </c>
      <c r="D65" s="128">
        <v>1</v>
      </c>
      <c r="E65" s="129"/>
      <c r="F65" s="129"/>
      <c r="G65" s="64" t="s">
        <v>758</v>
      </c>
      <c r="H65" s="128">
        <f>IF(E65="X",C65*D65*48, IF(F65="X", C65*D65*48, IF(G65="X",C65*D65*12)))</f>
        <v>24</v>
      </c>
    </row>
    <row r="66" spans="1:8" x14ac:dyDescent="0.35">
      <c r="A66" s="58" t="s">
        <v>1409</v>
      </c>
      <c r="B66" s="128" t="s">
        <v>764</v>
      </c>
      <c r="C66" s="128">
        <v>3</v>
      </c>
      <c r="D66" s="128">
        <v>1</v>
      </c>
      <c r="E66" s="129"/>
      <c r="F66" s="129"/>
      <c r="G66" s="64" t="s">
        <v>758</v>
      </c>
      <c r="H66" s="128">
        <f>IF(E66="X",C66*D66*48, IF(F66="X", C66*D66*48, IF(G66="X",C66*D66*12)))</f>
        <v>36</v>
      </c>
    </row>
    <row r="67" spans="1:8" x14ac:dyDescent="0.35">
      <c r="A67" s="384" t="s">
        <v>792</v>
      </c>
      <c r="B67" s="384"/>
      <c r="C67" s="384"/>
      <c r="D67" s="384"/>
      <c r="E67" s="384"/>
      <c r="F67" s="384"/>
      <c r="G67" s="384"/>
      <c r="H67" s="68">
        <f>SUM(H59:H61,H63:H66)</f>
        <v>588</v>
      </c>
    </row>
    <row r="68" spans="1:8" x14ac:dyDescent="0.35">
      <c r="A68" s="384" t="s">
        <v>793</v>
      </c>
      <c r="B68" s="384"/>
      <c r="C68" s="384"/>
      <c r="D68" s="384"/>
      <c r="E68" s="384"/>
      <c r="F68" s="384"/>
      <c r="G68" s="384"/>
      <c r="H68" s="68">
        <f>H67/8</f>
        <v>73.5</v>
      </c>
    </row>
    <row r="69" spans="1:8" x14ac:dyDescent="0.35">
      <c r="A69" s="384" t="s">
        <v>794</v>
      </c>
      <c r="B69" s="384"/>
      <c r="C69" s="384"/>
      <c r="D69" s="384"/>
      <c r="E69" s="384"/>
      <c r="F69" s="384"/>
      <c r="G69" s="384"/>
      <c r="H69" s="68">
        <f>H67/K14</f>
        <v>0.29757085020242913</v>
      </c>
    </row>
    <row r="70" spans="1:8" x14ac:dyDescent="0.35">
      <c r="A70" s="388" t="s">
        <v>1422</v>
      </c>
      <c r="B70" s="388"/>
      <c r="C70" s="388"/>
      <c r="D70" s="388"/>
      <c r="E70" s="388"/>
      <c r="F70" s="388"/>
      <c r="G70" s="388"/>
      <c r="H70" s="388"/>
    </row>
    <row r="71" spans="1:8" x14ac:dyDescent="0.35">
      <c r="A71" s="58" t="s">
        <v>1395</v>
      </c>
      <c r="B71" s="389"/>
      <c r="C71" s="390"/>
      <c r="D71" s="390"/>
      <c r="E71" s="390"/>
      <c r="F71" s="390"/>
      <c r="G71" s="390"/>
      <c r="H71" s="391"/>
    </row>
    <row r="72" spans="1:8" x14ac:dyDescent="0.35">
      <c r="A72" s="59" t="s">
        <v>756</v>
      </c>
      <c r="B72" s="60" t="s">
        <v>757</v>
      </c>
      <c r="C72" s="60">
        <v>0.25</v>
      </c>
      <c r="D72" s="60">
        <v>5</v>
      </c>
      <c r="E72" s="61" t="s">
        <v>758</v>
      </c>
      <c r="F72" s="60"/>
      <c r="G72" s="60"/>
      <c r="H72" s="60">
        <f t="shared" ref="H72:H78" si="2">IF(E72="X",C72*D72*48, IF(F72="X", C72*D72*48, IF(G72="X",C72*D72*12)))</f>
        <v>60</v>
      </c>
    </row>
    <row r="73" spans="1:8" x14ac:dyDescent="0.35">
      <c r="A73" s="58" t="s">
        <v>759</v>
      </c>
      <c r="B73" s="60" t="s">
        <v>757</v>
      </c>
      <c r="C73" s="60">
        <v>2</v>
      </c>
      <c r="D73" s="60">
        <v>1</v>
      </c>
      <c r="E73" s="61"/>
      <c r="F73" s="59"/>
      <c r="G73" s="61" t="s">
        <v>758</v>
      </c>
      <c r="H73" s="60">
        <f t="shared" si="2"/>
        <v>24</v>
      </c>
    </row>
    <row r="74" spans="1:8" x14ac:dyDescent="0.35">
      <c r="A74" s="58" t="s">
        <v>1413</v>
      </c>
      <c r="B74" s="60" t="s">
        <v>769</v>
      </c>
      <c r="C74" s="60">
        <v>0.25</v>
      </c>
      <c r="D74" s="60">
        <v>2</v>
      </c>
      <c r="E74" s="59"/>
      <c r="F74" s="61" t="s">
        <v>758</v>
      </c>
      <c r="G74" s="62"/>
      <c r="H74" s="60">
        <f t="shared" si="2"/>
        <v>24</v>
      </c>
    </row>
    <row r="75" spans="1:8" ht="23" x14ac:dyDescent="0.35">
      <c r="A75" s="58" t="s">
        <v>1420</v>
      </c>
      <c r="B75" s="60" t="s">
        <v>795</v>
      </c>
      <c r="C75" s="60">
        <v>2</v>
      </c>
      <c r="D75" s="60">
        <v>2</v>
      </c>
      <c r="E75" s="62"/>
      <c r="F75" s="61" t="s">
        <v>758</v>
      </c>
      <c r="G75" s="62"/>
      <c r="H75" s="60">
        <f t="shared" si="2"/>
        <v>192</v>
      </c>
    </row>
    <row r="76" spans="1:8" x14ac:dyDescent="0.35">
      <c r="A76" s="58" t="s">
        <v>1421</v>
      </c>
      <c r="B76" s="60" t="s">
        <v>764</v>
      </c>
      <c r="C76" s="60">
        <v>0.5</v>
      </c>
      <c r="D76" s="60">
        <v>1</v>
      </c>
      <c r="E76" s="62"/>
      <c r="F76" s="62"/>
      <c r="G76" s="61" t="s">
        <v>758</v>
      </c>
      <c r="H76" s="60">
        <f t="shared" si="2"/>
        <v>6</v>
      </c>
    </row>
    <row r="77" spans="1:8" x14ac:dyDescent="0.35">
      <c r="A77" s="58" t="s">
        <v>1403</v>
      </c>
      <c r="B77" s="60" t="s">
        <v>757</v>
      </c>
      <c r="C77" s="60">
        <v>1</v>
      </c>
      <c r="D77" s="60">
        <v>5</v>
      </c>
      <c r="E77" s="61" t="s">
        <v>758</v>
      </c>
      <c r="F77" s="62"/>
      <c r="G77" s="62"/>
      <c r="H77" s="60">
        <f t="shared" si="2"/>
        <v>240</v>
      </c>
    </row>
    <row r="78" spans="1:8" x14ac:dyDescent="0.35">
      <c r="A78" s="58" t="s">
        <v>1402</v>
      </c>
      <c r="B78" s="60" t="s">
        <v>771</v>
      </c>
      <c r="C78" s="60">
        <v>1</v>
      </c>
      <c r="D78" s="60">
        <v>1</v>
      </c>
      <c r="E78" s="62"/>
      <c r="F78" s="61" t="s">
        <v>758</v>
      </c>
      <c r="G78" s="62"/>
      <c r="H78" s="60">
        <f t="shared" si="2"/>
        <v>48</v>
      </c>
    </row>
    <row r="79" spans="1:8" x14ac:dyDescent="0.35">
      <c r="A79" s="393" t="s">
        <v>796</v>
      </c>
      <c r="B79" s="393"/>
      <c r="C79" s="393"/>
      <c r="D79" s="393"/>
      <c r="E79" s="393"/>
      <c r="F79" s="393"/>
      <c r="G79" s="393"/>
      <c r="H79" s="63">
        <f>SUM(H71:H74,H75:H78)</f>
        <v>594</v>
      </c>
    </row>
    <row r="80" spans="1:8" x14ac:dyDescent="0.35">
      <c r="A80" s="393" t="s">
        <v>797</v>
      </c>
      <c r="B80" s="393"/>
      <c r="C80" s="393"/>
      <c r="D80" s="393"/>
      <c r="E80" s="393"/>
      <c r="F80" s="393"/>
      <c r="G80" s="393"/>
      <c r="H80" s="63">
        <f>H79/8</f>
        <v>74.25</v>
      </c>
    </row>
    <row r="81" spans="1:8" x14ac:dyDescent="0.35">
      <c r="A81" s="393" t="s">
        <v>798</v>
      </c>
      <c r="B81" s="393"/>
      <c r="C81" s="393"/>
      <c r="D81" s="393"/>
      <c r="E81" s="393"/>
      <c r="F81" s="393"/>
      <c r="G81" s="393"/>
      <c r="H81" s="63">
        <f>H79/K14</f>
        <v>0.30060728744939269</v>
      </c>
    </row>
    <row r="82" spans="1:8" x14ac:dyDescent="0.35">
      <c r="A82" s="388" t="s">
        <v>1423</v>
      </c>
      <c r="B82" s="388"/>
      <c r="C82" s="388"/>
      <c r="D82" s="388"/>
      <c r="E82" s="388"/>
      <c r="F82" s="388"/>
      <c r="G82" s="388"/>
      <c r="H82" s="388"/>
    </row>
    <row r="83" spans="1:8" x14ac:dyDescent="0.35">
      <c r="A83" s="53" t="s">
        <v>1395</v>
      </c>
      <c r="B83" s="385"/>
      <c r="C83" s="386"/>
      <c r="D83" s="386"/>
      <c r="E83" s="386"/>
      <c r="F83" s="386"/>
      <c r="G83" s="386"/>
      <c r="H83" s="387"/>
    </row>
    <row r="84" spans="1:8" x14ac:dyDescent="0.35">
      <c r="A84" s="54" t="s">
        <v>756</v>
      </c>
      <c r="B84" s="128" t="s">
        <v>757</v>
      </c>
      <c r="C84" s="128">
        <v>1</v>
      </c>
      <c r="D84" s="128">
        <v>5</v>
      </c>
      <c r="E84" s="64" t="s">
        <v>758</v>
      </c>
      <c r="F84" s="128"/>
      <c r="G84" s="128"/>
      <c r="H84" s="128">
        <f>IF(E84="X",C84*D84*48, IF(F84="X", C84*D84*48, IF(G84="X",C84*D84*12)))</f>
        <v>240</v>
      </c>
    </row>
    <row r="85" spans="1:8" x14ac:dyDescent="0.35">
      <c r="A85" s="53" t="s">
        <v>759</v>
      </c>
      <c r="B85" s="128" t="s">
        <v>757</v>
      </c>
      <c r="C85" s="128">
        <v>2</v>
      </c>
      <c r="D85" s="128">
        <v>2</v>
      </c>
      <c r="E85" s="64"/>
      <c r="F85" s="64" t="s">
        <v>758</v>
      </c>
      <c r="G85" s="55"/>
      <c r="H85" s="128">
        <f>IF(E85="X",C85*D85*48, IF(F85="X", C85*D85*48, IF(G85="X",C85*D85*12)))</f>
        <v>192</v>
      </c>
    </row>
    <row r="86" spans="1:8" x14ac:dyDescent="0.35">
      <c r="A86" s="53" t="s">
        <v>1424</v>
      </c>
      <c r="B86" s="385"/>
      <c r="C86" s="386"/>
      <c r="D86" s="386"/>
      <c r="E86" s="386"/>
      <c r="F86" s="386"/>
      <c r="G86" s="386"/>
      <c r="H86" s="387"/>
    </row>
    <row r="87" spans="1:8" ht="23" x14ac:dyDescent="0.35">
      <c r="A87" s="53" t="s">
        <v>784</v>
      </c>
      <c r="B87" s="128" t="s">
        <v>785</v>
      </c>
      <c r="C87" s="128">
        <v>2</v>
      </c>
      <c r="D87" s="128">
        <v>2</v>
      </c>
      <c r="E87" s="129"/>
      <c r="F87" s="64" t="s">
        <v>758</v>
      </c>
      <c r="G87" s="129"/>
      <c r="H87" s="128">
        <f t="shared" ref="H87:H93" si="3">IF(E87="X",C87*D87*48, IF(F87="X", C87*D87*48, IF(G87="X",C87*D87*12)))</f>
        <v>192</v>
      </c>
    </row>
    <row r="88" spans="1:8" ht="23" x14ac:dyDescent="0.35">
      <c r="A88" s="53" t="s">
        <v>786</v>
      </c>
      <c r="B88" s="128" t="s">
        <v>799</v>
      </c>
      <c r="C88" s="128">
        <v>2</v>
      </c>
      <c r="D88" s="128">
        <v>8</v>
      </c>
      <c r="E88" s="129"/>
      <c r="F88" s="64" t="s">
        <v>758</v>
      </c>
      <c r="G88" s="129"/>
      <c r="H88" s="128">
        <f t="shared" si="3"/>
        <v>768</v>
      </c>
    </row>
    <row r="89" spans="1:8" x14ac:dyDescent="0.35">
      <c r="A89" s="53" t="s">
        <v>1425</v>
      </c>
      <c r="B89" s="128" t="s">
        <v>757</v>
      </c>
      <c r="C89" s="128">
        <v>0.25</v>
      </c>
      <c r="D89" s="128">
        <v>2</v>
      </c>
      <c r="E89" s="54"/>
      <c r="F89" s="64" t="s">
        <v>758</v>
      </c>
      <c r="G89" s="129"/>
      <c r="H89" s="128">
        <f t="shared" si="3"/>
        <v>24</v>
      </c>
    </row>
    <row r="90" spans="1:8" x14ac:dyDescent="0.35">
      <c r="A90" s="53" t="s">
        <v>1421</v>
      </c>
      <c r="B90" s="128" t="s">
        <v>764</v>
      </c>
      <c r="C90" s="128">
        <v>1</v>
      </c>
      <c r="D90" s="128">
        <v>2</v>
      </c>
      <c r="E90" s="129"/>
      <c r="F90" s="129"/>
      <c r="G90" s="64" t="s">
        <v>758</v>
      </c>
      <c r="H90" s="128">
        <f t="shared" si="3"/>
        <v>24</v>
      </c>
    </row>
    <row r="91" spans="1:8" x14ac:dyDescent="0.35">
      <c r="A91" s="53" t="s">
        <v>1426</v>
      </c>
      <c r="B91" s="128" t="s">
        <v>764</v>
      </c>
      <c r="C91" s="128">
        <v>8</v>
      </c>
      <c r="D91" s="128">
        <v>1</v>
      </c>
      <c r="E91" s="129"/>
      <c r="F91" s="129"/>
      <c r="G91" s="64" t="s">
        <v>758</v>
      </c>
      <c r="H91" s="128">
        <f t="shared" si="3"/>
        <v>96</v>
      </c>
    </row>
    <row r="92" spans="1:8" x14ac:dyDescent="0.35">
      <c r="A92" s="53" t="s">
        <v>1410</v>
      </c>
      <c r="B92" s="128" t="s">
        <v>757</v>
      </c>
      <c r="C92" s="128">
        <v>1</v>
      </c>
      <c r="D92" s="128">
        <v>5</v>
      </c>
      <c r="E92" s="64" t="s">
        <v>758</v>
      </c>
      <c r="F92" s="128"/>
      <c r="G92" s="128"/>
      <c r="H92" s="128">
        <f t="shared" si="3"/>
        <v>240</v>
      </c>
    </row>
    <row r="93" spans="1:8" x14ac:dyDescent="0.35">
      <c r="A93" s="53" t="s">
        <v>1427</v>
      </c>
      <c r="B93" s="128" t="s">
        <v>771</v>
      </c>
      <c r="C93" s="128">
        <v>1</v>
      </c>
      <c r="D93" s="128">
        <v>1</v>
      </c>
      <c r="E93" s="129"/>
      <c r="F93" s="64" t="s">
        <v>758</v>
      </c>
      <c r="G93" s="129"/>
      <c r="H93" s="128">
        <f t="shared" si="3"/>
        <v>48</v>
      </c>
    </row>
    <row r="94" spans="1:8" x14ac:dyDescent="0.35">
      <c r="A94" s="384" t="s">
        <v>800</v>
      </c>
      <c r="B94" s="384"/>
      <c r="C94" s="384"/>
      <c r="D94" s="384"/>
      <c r="E94" s="384"/>
      <c r="F94" s="384"/>
      <c r="G94" s="384"/>
      <c r="H94" s="68">
        <f>SUM(H84:H85,H87:H88,H89:H93)</f>
        <v>1824</v>
      </c>
    </row>
    <row r="95" spans="1:8" x14ac:dyDescent="0.35">
      <c r="A95" s="384" t="s">
        <v>801</v>
      </c>
      <c r="B95" s="384"/>
      <c r="C95" s="384"/>
      <c r="D95" s="384"/>
      <c r="E95" s="384"/>
      <c r="F95" s="384"/>
      <c r="G95" s="384"/>
      <c r="H95" s="68">
        <f>H94/8</f>
        <v>228</v>
      </c>
    </row>
    <row r="96" spans="1:8" x14ac:dyDescent="0.35">
      <c r="A96" s="384" t="s">
        <v>802</v>
      </c>
      <c r="B96" s="384"/>
      <c r="C96" s="384"/>
      <c r="D96" s="384"/>
      <c r="E96" s="384"/>
      <c r="F96" s="384"/>
      <c r="G96" s="384"/>
      <c r="H96" s="68">
        <f>H94/K14</f>
        <v>0.92307692307692313</v>
      </c>
    </row>
    <row r="97" spans="1:8" x14ac:dyDescent="0.35">
      <c r="A97" s="388" t="s">
        <v>1428</v>
      </c>
      <c r="B97" s="388"/>
      <c r="C97" s="388"/>
      <c r="D97" s="388"/>
      <c r="E97" s="388"/>
      <c r="F97" s="388"/>
      <c r="G97" s="388"/>
      <c r="H97" s="388"/>
    </row>
    <row r="98" spans="1:8" x14ac:dyDescent="0.35">
      <c r="A98" s="53" t="s">
        <v>1395</v>
      </c>
      <c r="B98" s="385"/>
      <c r="C98" s="386"/>
      <c r="D98" s="386"/>
      <c r="E98" s="386"/>
      <c r="F98" s="386"/>
      <c r="G98" s="386"/>
      <c r="H98" s="387"/>
    </row>
    <row r="99" spans="1:8" x14ac:dyDescent="0.35">
      <c r="A99" s="54" t="s">
        <v>756</v>
      </c>
      <c r="B99" s="128" t="s">
        <v>757</v>
      </c>
      <c r="C99" s="128">
        <v>2</v>
      </c>
      <c r="D99" s="128">
        <v>5</v>
      </c>
      <c r="E99" s="64" t="s">
        <v>758</v>
      </c>
      <c r="F99" s="128"/>
      <c r="G99" s="128"/>
      <c r="H99" s="128">
        <f>IF(E99="X",C99*D99*48, IF(F99="X", C99*D99*48, IF(G99="X",C99*D99*12)))</f>
        <v>480</v>
      </c>
    </row>
    <row r="100" spans="1:8" x14ac:dyDescent="0.35">
      <c r="A100" s="53" t="s">
        <v>759</v>
      </c>
      <c r="B100" s="128" t="s">
        <v>757</v>
      </c>
      <c r="C100" s="128">
        <v>2</v>
      </c>
      <c r="D100" s="128">
        <v>2</v>
      </c>
      <c r="E100" s="64"/>
      <c r="F100" s="64" t="s">
        <v>758</v>
      </c>
      <c r="G100" s="54"/>
      <c r="H100" s="128">
        <f>IF(E100="X",C100*D100*48, IF(F100="X", C100*D100*48, IF(G100="X",C100*D100*12)))</f>
        <v>192</v>
      </c>
    </row>
    <row r="101" spans="1:8" x14ac:dyDescent="0.35">
      <c r="A101" s="53" t="s">
        <v>1429</v>
      </c>
      <c r="B101" s="128" t="s">
        <v>757</v>
      </c>
      <c r="C101" s="128">
        <v>0.25</v>
      </c>
      <c r="D101" s="128">
        <v>2</v>
      </c>
      <c r="E101" s="54"/>
      <c r="F101" s="64" t="s">
        <v>758</v>
      </c>
      <c r="G101" s="129"/>
      <c r="H101" s="128">
        <f>IF(E101="X",C101*D101*48, IF(F101="X", C101*D101*48, IF(G101="X",C101*D101*12)))</f>
        <v>24</v>
      </c>
    </row>
    <row r="102" spans="1:8" x14ac:dyDescent="0.35">
      <c r="A102" s="53" t="s">
        <v>1420</v>
      </c>
      <c r="B102" s="392"/>
      <c r="C102" s="392"/>
      <c r="D102" s="392"/>
      <c r="E102" s="392"/>
      <c r="F102" s="392"/>
      <c r="G102" s="392"/>
      <c r="H102" s="392"/>
    </row>
    <row r="103" spans="1:8" ht="23" x14ac:dyDescent="0.35">
      <c r="A103" s="53" t="s">
        <v>784</v>
      </c>
      <c r="B103" s="128" t="s">
        <v>799</v>
      </c>
      <c r="C103" s="128">
        <v>2</v>
      </c>
      <c r="D103" s="128">
        <v>2</v>
      </c>
      <c r="E103" s="129"/>
      <c r="F103" s="54"/>
      <c r="G103" s="64" t="s">
        <v>758</v>
      </c>
      <c r="H103" s="128">
        <f>IF(E103="X",C103*D103*48, IF(G103="X", C103*D103*48, IF(F103="X",C103*D103*12)))</f>
        <v>192</v>
      </c>
    </row>
    <row r="104" spans="1:8" x14ac:dyDescent="0.35">
      <c r="A104" s="53" t="s">
        <v>786</v>
      </c>
      <c r="B104" s="128" t="s">
        <v>757</v>
      </c>
      <c r="C104" s="128">
        <v>2</v>
      </c>
      <c r="D104" s="128">
        <v>2</v>
      </c>
      <c r="E104" s="54"/>
      <c r="F104" s="64" t="s">
        <v>758</v>
      </c>
      <c r="G104" s="129"/>
      <c r="H104" s="128">
        <f>IF(E104="X",C104*D104*48, IF(F104="X", C104*D104*48, IF(G104="X",C104*D104*12)))</f>
        <v>192</v>
      </c>
    </row>
    <row r="105" spans="1:8" x14ac:dyDescent="0.35">
      <c r="A105" s="53" t="s">
        <v>1421</v>
      </c>
      <c r="B105" s="128" t="s">
        <v>764</v>
      </c>
      <c r="C105" s="128">
        <v>1</v>
      </c>
      <c r="D105" s="128">
        <v>2</v>
      </c>
      <c r="E105" s="129"/>
      <c r="F105" s="129"/>
      <c r="G105" s="64" t="s">
        <v>758</v>
      </c>
      <c r="H105" s="128">
        <f>IF(E105="X",C105*D105*48, IF(F105="X", C105*D105*48, IF(G105="X",C105*D105*12)))</f>
        <v>24</v>
      </c>
    </row>
    <row r="106" spans="1:8" x14ac:dyDescent="0.35">
      <c r="A106" s="53" t="s">
        <v>1426</v>
      </c>
      <c r="B106" s="128" t="s">
        <v>764</v>
      </c>
      <c r="C106" s="128">
        <v>8</v>
      </c>
      <c r="D106" s="128">
        <v>1</v>
      </c>
      <c r="E106" s="129"/>
      <c r="F106" s="129"/>
      <c r="G106" s="64" t="s">
        <v>758</v>
      </c>
      <c r="H106" s="128">
        <f>IF(E106="X",C106*D106*48, IF(F106="X", C106*D106*48, IF(G106="X",C106*D106*12)))</f>
        <v>96</v>
      </c>
    </row>
    <row r="107" spans="1:8" x14ac:dyDescent="0.35">
      <c r="A107" s="53" t="s">
        <v>1410</v>
      </c>
      <c r="B107" s="128" t="s">
        <v>757</v>
      </c>
      <c r="C107" s="128">
        <v>1</v>
      </c>
      <c r="D107" s="128">
        <v>3</v>
      </c>
      <c r="E107" s="64" t="s">
        <v>758</v>
      </c>
      <c r="F107" s="128"/>
      <c r="G107" s="128"/>
      <c r="H107" s="128">
        <f>IF(E107="X",C107*D107*48, IF(F107="X", C107*D107*48, IF(G107="X",C107*D107*12)))</f>
        <v>144</v>
      </c>
    </row>
    <row r="108" spans="1:8" x14ac:dyDescent="0.35">
      <c r="A108" s="53" t="s">
        <v>1427</v>
      </c>
      <c r="B108" s="128" t="s">
        <v>771</v>
      </c>
      <c r="C108" s="128">
        <v>1</v>
      </c>
      <c r="D108" s="128">
        <v>1</v>
      </c>
      <c r="E108" s="129"/>
      <c r="F108" s="64" t="s">
        <v>758</v>
      </c>
      <c r="G108" s="129"/>
      <c r="H108" s="128">
        <f>IF(E108="X",C108*D108*48, IF(F108="X", C108*D108*48, IF(G108="X",C108*D108*12)))</f>
        <v>48</v>
      </c>
    </row>
    <row r="109" spans="1:8" x14ac:dyDescent="0.35">
      <c r="A109" s="384" t="s">
        <v>796</v>
      </c>
      <c r="B109" s="384"/>
      <c r="C109" s="384"/>
      <c r="D109" s="384"/>
      <c r="E109" s="384"/>
      <c r="F109" s="384"/>
      <c r="G109" s="384"/>
      <c r="H109" s="68">
        <f>SUM(H99:H100,H102,H103:H108)</f>
        <v>1368</v>
      </c>
    </row>
    <row r="110" spans="1:8" x14ac:dyDescent="0.35">
      <c r="A110" s="384" t="s">
        <v>797</v>
      </c>
      <c r="B110" s="384"/>
      <c r="C110" s="384"/>
      <c r="D110" s="384"/>
      <c r="E110" s="384"/>
      <c r="F110" s="384"/>
      <c r="G110" s="384"/>
      <c r="H110" s="68">
        <f>H109/8</f>
        <v>171</v>
      </c>
    </row>
    <row r="111" spans="1:8" x14ac:dyDescent="0.35">
      <c r="A111" s="384" t="s">
        <v>798</v>
      </c>
      <c r="B111" s="384"/>
      <c r="C111" s="384"/>
      <c r="D111" s="384"/>
      <c r="E111" s="384"/>
      <c r="F111" s="384"/>
      <c r="G111" s="384"/>
      <c r="H111" s="68">
        <f>H109/K14</f>
        <v>0.69230769230769229</v>
      </c>
    </row>
    <row r="112" spans="1:8" x14ac:dyDescent="0.35">
      <c r="A112" s="388" t="s">
        <v>1430</v>
      </c>
      <c r="B112" s="388"/>
      <c r="C112" s="388"/>
      <c r="D112" s="388"/>
      <c r="E112" s="388"/>
      <c r="F112" s="388"/>
      <c r="G112" s="388"/>
      <c r="H112" s="388"/>
    </row>
    <row r="113" spans="1:8" x14ac:dyDescent="0.35">
      <c r="A113" s="53" t="s">
        <v>1431</v>
      </c>
      <c r="B113" s="128" t="s">
        <v>764</v>
      </c>
      <c r="C113" s="128">
        <v>2</v>
      </c>
      <c r="D113" s="128">
        <v>1</v>
      </c>
      <c r="E113" s="129"/>
      <c r="F113" s="64" t="s">
        <v>758</v>
      </c>
      <c r="G113" s="129"/>
      <c r="H113" s="128">
        <f>IF(E113="X",C113*D113*48, IF(F113="X", C113*D113*48, IF(G113="X",C113*D113*12)))</f>
        <v>96</v>
      </c>
    </row>
    <row r="114" spans="1:8" x14ac:dyDescent="0.35">
      <c r="A114" s="53" t="s">
        <v>1432</v>
      </c>
      <c r="B114" s="128" t="s">
        <v>757</v>
      </c>
      <c r="C114" s="128">
        <v>2</v>
      </c>
      <c r="D114" s="128">
        <v>1</v>
      </c>
      <c r="E114" s="129"/>
      <c r="F114" s="64" t="s">
        <v>758</v>
      </c>
      <c r="G114" s="56"/>
      <c r="H114" s="128">
        <f>IF(E114="X",C114*D114*48, IF(F114="X", C114*D114*48, IF(G114="X",C114*D114*12)))</f>
        <v>96</v>
      </c>
    </row>
    <row r="115" spans="1:8" x14ac:dyDescent="0.35">
      <c r="A115" s="53" t="s">
        <v>1433</v>
      </c>
      <c r="B115" s="128" t="s">
        <v>764</v>
      </c>
      <c r="C115" s="128">
        <v>1</v>
      </c>
      <c r="D115" s="128">
        <v>1</v>
      </c>
      <c r="E115" s="129"/>
      <c r="F115" s="129"/>
      <c r="G115" s="64" t="s">
        <v>758</v>
      </c>
      <c r="H115" s="128">
        <f>IF(E115="X",C115*D115*48, IF(F115="X", C115*D115*48, IF(G115="X",C115*D115*12)))</f>
        <v>12</v>
      </c>
    </row>
    <row r="116" spans="1:8" x14ac:dyDescent="0.35">
      <c r="A116" s="384" t="s">
        <v>796</v>
      </c>
      <c r="B116" s="384"/>
      <c r="C116" s="384"/>
      <c r="D116" s="384"/>
      <c r="E116" s="384"/>
      <c r="F116" s="384"/>
      <c r="G116" s="384"/>
      <c r="H116" s="68">
        <f>SUM(H113:H115)</f>
        <v>204</v>
      </c>
    </row>
    <row r="117" spans="1:8" x14ac:dyDescent="0.35">
      <c r="A117" s="384" t="s">
        <v>797</v>
      </c>
      <c r="B117" s="384"/>
      <c r="C117" s="384"/>
      <c r="D117" s="384"/>
      <c r="E117" s="384"/>
      <c r="F117" s="384"/>
      <c r="G117" s="384"/>
      <c r="H117" s="68">
        <f>H116/8</f>
        <v>25.5</v>
      </c>
    </row>
    <row r="118" spans="1:8" x14ac:dyDescent="0.35">
      <c r="A118" s="384" t="s">
        <v>798</v>
      </c>
      <c r="B118" s="384"/>
      <c r="C118" s="384"/>
      <c r="D118" s="384"/>
      <c r="E118" s="384"/>
      <c r="F118" s="384"/>
      <c r="G118" s="384"/>
      <c r="H118" s="68">
        <f>H116/K14</f>
        <v>0.10323886639676114</v>
      </c>
    </row>
    <row r="119" spans="1:8" x14ac:dyDescent="0.35">
      <c r="A119" s="388" t="s">
        <v>1434</v>
      </c>
      <c r="B119" s="388"/>
      <c r="C119" s="388"/>
      <c r="D119" s="388"/>
      <c r="E119" s="388"/>
      <c r="F119" s="388"/>
      <c r="G119" s="388"/>
      <c r="H119" s="388"/>
    </row>
    <row r="120" spans="1:8" x14ac:dyDescent="0.35">
      <c r="A120" s="53" t="s">
        <v>1395</v>
      </c>
      <c r="B120" s="385"/>
      <c r="C120" s="386"/>
      <c r="D120" s="386"/>
      <c r="E120" s="386"/>
      <c r="F120" s="386"/>
      <c r="G120" s="386"/>
      <c r="H120" s="387"/>
    </row>
    <row r="121" spans="1:8" ht="24" x14ac:dyDescent="0.35">
      <c r="A121" s="57" t="s">
        <v>803</v>
      </c>
      <c r="B121" s="128" t="s">
        <v>757</v>
      </c>
      <c r="C121" s="128">
        <v>6</v>
      </c>
      <c r="D121" s="128">
        <v>2</v>
      </c>
      <c r="E121" s="129"/>
      <c r="F121" s="64" t="s">
        <v>758</v>
      </c>
      <c r="G121" s="129"/>
      <c r="H121" s="128">
        <f>IF(E121="X",C121*D121*48, IF(F121="X", C121*D121*12, IF(G121="X",C121*D121*4)))</f>
        <v>144</v>
      </c>
    </row>
    <row r="122" spans="1:8" x14ac:dyDescent="0.35">
      <c r="A122" s="53" t="s">
        <v>765</v>
      </c>
      <c r="B122" s="128" t="s">
        <v>757</v>
      </c>
      <c r="C122" s="128">
        <v>4</v>
      </c>
      <c r="D122" s="128">
        <v>3</v>
      </c>
      <c r="E122" s="129"/>
      <c r="F122" s="129"/>
      <c r="G122" s="64" t="s">
        <v>758</v>
      </c>
      <c r="H122" s="128">
        <f>IF(E122="X",C122*D122*48, IF(F122="X", C122*D122*12, IF(G122="X",C122*D122*4)))</f>
        <v>48</v>
      </c>
    </row>
    <row r="123" spans="1:8" ht="23" x14ac:dyDescent="0.35">
      <c r="A123" s="53" t="s">
        <v>1435</v>
      </c>
      <c r="B123" s="128" t="s">
        <v>757</v>
      </c>
      <c r="C123" s="128">
        <v>0.25</v>
      </c>
      <c r="D123" s="128">
        <v>2</v>
      </c>
      <c r="E123" s="54"/>
      <c r="F123" s="64" t="s">
        <v>758</v>
      </c>
      <c r="G123" s="129"/>
      <c r="H123" s="128">
        <f>IF(E123="X",C123*D123*48, IF(F123="X", C123*D123*12, IF(G123="X",C123*D123*4)))</f>
        <v>6</v>
      </c>
    </row>
    <row r="124" spans="1:8" x14ac:dyDescent="0.35">
      <c r="A124" s="384" t="s">
        <v>796</v>
      </c>
      <c r="B124" s="384"/>
      <c r="C124" s="384"/>
      <c r="D124" s="384"/>
      <c r="E124" s="384"/>
      <c r="F124" s="384"/>
      <c r="G124" s="384"/>
      <c r="H124" s="68">
        <f>SUM(H120:H123)</f>
        <v>198</v>
      </c>
    </row>
    <row r="125" spans="1:8" x14ac:dyDescent="0.35">
      <c r="A125" s="384" t="s">
        <v>797</v>
      </c>
      <c r="B125" s="384"/>
      <c r="C125" s="384"/>
      <c r="D125" s="384"/>
      <c r="E125" s="384"/>
      <c r="F125" s="384"/>
      <c r="G125" s="384"/>
      <c r="H125" s="68">
        <f>H124/8</f>
        <v>24.75</v>
      </c>
    </row>
    <row r="126" spans="1:8" x14ac:dyDescent="0.35">
      <c r="A126" s="384" t="s">
        <v>798</v>
      </c>
      <c r="B126" s="384"/>
      <c r="C126" s="384"/>
      <c r="D126" s="384"/>
      <c r="E126" s="384"/>
      <c r="F126" s="384"/>
      <c r="G126" s="384"/>
      <c r="H126" s="68">
        <f>H124/K14</f>
        <v>0.10020242914979757</v>
      </c>
    </row>
  </sheetData>
  <mergeCells count="54">
    <mergeCell ref="A119:H119"/>
    <mergeCell ref="A57:H57"/>
    <mergeCell ref="A70:H70"/>
    <mergeCell ref="A82:H82"/>
    <mergeCell ref="A97:H97"/>
    <mergeCell ref="A112:H112"/>
    <mergeCell ref="A67:G67"/>
    <mergeCell ref="A68:G68"/>
    <mergeCell ref="A117:G117"/>
    <mergeCell ref="A110:G110"/>
    <mergeCell ref="A111:G111"/>
    <mergeCell ref="A116:G116"/>
    <mergeCell ref="A3:H3"/>
    <mergeCell ref="A2:H2"/>
    <mergeCell ref="A42:H42"/>
    <mergeCell ref="B7:H7"/>
    <mergeCell ref="A24:G24"/>
    <mergeCell ref="A25:G25"/>
    <mergeCell ref="A26:G26"/>
    <mergeCell ref="A39:G39"/>
    <mergeCell ref="A40:G40"/>
    <mergeCell ref="A41:G41"/>
    <mergeCell ref="B4:H4"/>
    <mergeCell ref="B28:H28"/>
    <mergeCell ref="B32:H32"/>
    <mergeCell ref="A27:H27"/>
    <mergeCell ref="B48:H48"/>
    <mergeCell ref="A94:G94"/>
    <mergeCell ref="A95:G95"/>
    <mergeCell ref="A96:G96"/>
    <mergeCell ref="B58:H58"/>
    <mergeCell ref="A69:G69"/>
    <mergeCell ref="A79:G79"/>
    <mergeCell ref="A80:G80"/>
    <mergeCell ref="A81:G81"/>
    <mergeCell ref="A54:G54"/>
    <mergeCell ref="A55:G55"/>
    <mergeCell ref="A56:G56"/>
    <mergeCell ref="A126:G126"/>
    <mergeCell ref="B120:H120"/>
    <mergeCell ref="J4:K4"/>
    <mergeCell ref="B14:H14"/>
    <mergeCell ref="B19:H19"/>
    <mergeCell ref="B43:H43"/>
    <mergeCell ref="A124:G124"/>
    <mergeCell ref="A125:G125"/>
    <mergeCell ref="A118:G118"/>
    <mergeCell ref="B62:H62"/>
    <mergeCell ref="B86:H86"/>
    <mergeCell ref="B71:H71"/>
    <mergeCell ref="B83:H83"/>
    <mergeCell ref="B102:H102"/>
    <mergeCell ref="B98:H98"/>
    <mergeCell ref="A109:G10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0">
    <tabColor rgb="FF92D050"/>
  </sheetPr>
  <dimension ref="A1:V301"/>
  <sheetViews>
    <sheetView zoomScale="70" zoomScaleNormal="70" workbookViewId="0">
      <pane xSplit="1" ySplit="1" topLeftCell="B2" activePane="bottomRight" state="frozen"/>
      <selection pane="topRight" activeCell="B1" sqref="B1"/>
      <selection pane="bottomLeft" activeCell="A2" sqref="A2"/>
      <selection pane="bottomRight" activeCell="K24" sqref="A21:K24"/>
    </sheetView>
  </sheetViews>
  <sheetFormatPr defaultColWidth="8.90625" defaultRowHeight="14.5" x14ac:dyDescent="0.35"/>
  <cols>
    <col min="1" max="1" width="14.90625" style="24" bestFit="1" customWidth="1"/>
    <col min="2" max="2" width="14.54296875" style="6" bestFit="1" customWidth="1"/>
    <col min="3" max="5" width="13.54296875" style="6" customWidth="1"/>
    <col min="6" max="6" width="21.54296875" style="6" customWidth="1"/>
    <col min="7" max="7" width="13.54296875" style="6" customWidth="1"/>
    <col min="8" max="8" width="12.08984375" style="6" customWidth="1"/>
    <col min="9" max="9" width="25.08984375" style="6" customWidth="1"/>
    <col min="10" max="10" width="14" style="6" customWidth="1"/>
    <col min="11" max="11" width="17.90625" style="6" customWidth="1"/>
    <col min="12" max="12" width="16" style="6" customWidth="1"/>
    <col min="13" max="13" width="16.08984375" style="6" customWidth="1"/>
    <col min="14" max="14" width="21.08984375" style="6" customWidth="1"/>
    <col min="15" max="15" width="22" style="6" customWidth="1"/>
    <col min="16" max="17" width="18.54296875" style="6" customWidth="1"/>
    <col min="18" max="18" width="62.08984375" style="27" customWidth="1"/>
    <col min="19" max="19" width="26.08984375" style="6" customWidth="1"/>
    <col min="20" max="20" width="16" style="6" customWidth="1"/>
    <col min="21" max="21" width="43" style="6" customWidth="1"/>
    <col min="22" max="22" width="0" style="6" hidden="1" customWidth="1"/>
    <col min="23" max="16384" width="8.90625" style="6"/>
  </cols>
  <sheetData>
    <row r="1" spans="1:22" ht="43.5" x14ac:dyDescent="0.35">
      <c r="A1" s="37"/>
      <c r="B1" s="50" t="s">
        <v>1456</v>
      </c>
      <c r="C1" s="50" t="s">
        <v>1457</v>
      </c>
      <c r="D1" s="50" t="s">
        <v>1818</v>
      </c>
      <c r="E1" s="50" t="s">
        <v>1819</v>
      </c>
      <c r="F1" s="50" t="s">
        <v>1458</v>
      </c>
      <c r="G1" s="50" t="s">
        <v>1459</v>
      </c>
      <c r="H1" s="50" t="s">
        <v>1460</v>
      </c>
      <c r="I1" s="50" t="s">
        <v>2169</v>
      </c>
      <c r="J1" s="50" t="s">
        <v>1461</v>
      </c>
      <c r="K1" s="50" t="s">
        <v>1462</v>
      </c>
      <c r="L1" s="50" t="s">
        <v>1463</v>
      </c>
      <c r="M1" s="50" t="s">
        <v>1464</v>
      </c>
      <c r="N1" s="50" t="s">
        <v>1465</v>
      </c>
      <c r="O1" s="50" t="s">
        <v>1466</v>
      </c>
      <c r="P1" s="3" t="s">
        <v>1467</v>
      </c>
      <c r="Q1" s="74" t="s">
        <v>1468</v>
      </c>
      <c r="T1" s="27"/>
      <c r="U1" s="27"/>
      <c r="V1" s="28" t="s">
        <v>1469</v>
      </c>
    </row>
    <row r="2" spans="1:22" x14ac:dyDescent="0.35">
      <c r="A2" s="73" t="s">
        <v>1470</v>
      </c>
      <c r="B2" s="30" t="s">
        <v>1554</v>
      </c>
      <c r="C2" s="30">
        <f>VLOOKUP(B2,Таблица1[#All],2,FALSE)</f>
        <v>1.1000000000000001</v>
      </c>
      <c r="D2" s="30"/>
      <c r="E2" s="30"/>
      <c r="F2" s="30" t="s">
        <v>1471</v>
      </c>
      <c r="G2" s="30">
        <f>VLOOKUP(F2,Таблица3[#All],2,FALSE)</f>
        <v>1</v>
      </c>
      <c r="H2" s="30">
        <v>300</v>
      </c>
      <c r="I2" s="30">
        <v>1</v>
      </c>
      <c r="J2" s="30">
        <v>24</v>
      </c>
      <c r="K2" s="30" t="s">
        <v>1469</v>
      </c>
      <c r="L2" s="30" t="s">
        <v>1469</v>
      </c>
      <c r="M2" s="30" t="s">
        <v>1469</v>
      </c>
      <c r="N2" s="30" t="s">
        <v>1469</v>
      </c>
      <c r="O2" s="102">
        <f>$S$10*I2*(IF(K2="Да",1,0)*$S$11+IF(L2="Да",1,0)*$S$12+IF(M2="Да",1,0)*$S$13+IF(N2="Да",1,0)*$S$14)*J2*IF($P$2="Да",0.5,1)+$S$10*H2*(IF(K2="Да",1,0)*$S$11+IF(L2="Да",1,0)*$S$12+IF(M2="Да",1,0)*$S$13+IF(N2="Да",1,0)*$S$14)*IF($P$2="Да",0.5,1)</f>
        <v>206.14500000000001</v>
      </c>
      <c r="P2" s="75" t="s">
        <v>1469</v>
      </c>
      <c r="Q2" s="76">
        <f>(SUM(O2:O301)+S15+S8+S9)*S5/S4</f>
        <v>1.7484658653846157</v>
      </c>
      <c r="R2" s="103"/>
      <c r="S2" s="24"/>
      <c r="V2" s="28" t="s">
        <v>1472</v>
      </c>
    </row>
    <row r="3" spans="1:22" ht="29" x14ac:dyDescent="0.35">
      <c r="A3" s="73" t="s">
        <v>2167</v>
      </c>
      <c r="B3" s="30" t="s">
        <v>1473</v>
      </c>
      <c r="C3" s="30">
        <f>VLOOKUP(B3,Таблица1[#All],2)</f>
        <v>1.6</v>
      </c>
      <c r="D3" s="30"/>
      <c r="E3" s="30"/>
      <c r="F3" s="30" t="s">
        <v>1474</v>
      </c>
      <c r="G3" s="30">
        <f>VLOOKUP(F3,Таблица3[#All],2,FALSE)</f>
        <v>1.6</v>
      </c>
      <c r="H3" s="30">
        <v>200</v>
      </c>
      <c r="I3" s="30">
        <v>1</v>
      </c>
      <c r="J3" s="30">
        <v>20</v>
      </c>
      <c r="K3" s="30" t="s">
        <v>1469</v>
      </c>
      <c r="L3" s="30" t="s">
        <v>1469</v>
      </c>
      <c r="M3" s="30" t="s">
        <v>1469</v>
      </c>
      <c r="N3" s="30" t="s">
        <v>1469</v>
      </c>
      <c r="O3" s="102">
        <f t="shared" ref="O3:O66" si="0">$S$10*I3*(IF(K3="Да",1,0)*$S$11+IF(L3="Да",1,0)*$S$12+IF(M3="Да",1,0)*$S$13+IF(N3="Да",1,0)*$S$14)*J3*IF($P$2="Да",0.5,1)+$S$10*H3*(IF(K3="Да",1,0)*$S$11+IF(L3="Да",1,0)*$S$12+IF(M3="Да",1,0)*$S$13+IF(N3="Да",1,0)*$S$14)*IF($P$2="Да",0.5,1)</f>
        <v>139.97499999999999</v>
      </c>
    </row>
    <row r="4" spans="1:22" x14ac:dyDescent="0.35">
      <c r="A4" s="73" t="s">
        <v>2168</v>
      </c>
      <c r="B4" s="30" t="s">
        <v>1475</v>
      </c>
      <c r="C4" s="30">
        <f>VLOOKUP(B4,Таблица1[#All],2)</f>
        <v>1.1000000000000001</v>
      </c>
      <c r="D4" s="30"/>
      <c r="E4" s="30"/>
      <c r="F4" s="30" t="s">
        <v>1471</v>
      </c>
      <c r="G4" s="30">
        <f>VLOOKUP(F4,Таблица3[#All],2,FALSE)</f>
        <v>1</v>
      </c>
      <c r="H4" s="30">
        <v>250</v>
      </c>
      <c r="I4" s="30">
        <v>1</v>
      </c>
      <c r="J4" s="30">
        <v>12</v>
      </c>
      <c r="K4" s="30" t="s">
        <v>1469</v>
      </c>
      <c r="L4" s="30" t="s">
        <v>1469</v>
      </c>
      <c r="M4" s="30" t="s">
        <v>1469</v>
      </c>
      <c r="N4" s="30" t="s">
        <v>1469</v>
      </c>
      <c r="O4" s="102">
        <f t="shared" si="0"/>
        <v>166.69749999999999</v>
      </c>
      <c r="R4" s="28" t="s">
        <v>1476</v>
      </c>
      <c r="S4" s="30">
        <f>8*247</f>
        <v>1976</v>
      </c>
    </row>
    <row r="5" spans="1:22" x14ac:dyDescent="0.35">
      <c r="A5" s="73" t="s">
        <v>1477</v>
      </c>
      <c r="B5" s="30" t="s">
        <v>1478</v>
      </c>
      <c r="C5" s="30">
        <f>VLOOKUP(B5,Таблица1[#All],2)</f>
        <v>1.1000000000000001</v>
      </c>
      <c r="D5" s="30"/>
      <c r="E5" s="30"/>
      <c r="F5" s="30" t="s">
        <v>1471</v>
      </c>
      <c r="G5" s="30">
        <f>VLOOKUP(F5,Таблица3[#All],2,FALSE)</f>
        <v>1</v>
      </c>
      <c r="H5" s="30">
        <v>400</v>
      </c>
      <c r="I5" s="30">
        <v>2</v>
      </c>
      <c r="J5" s="30">
        <v>24</v>
      </c>
      <c r="K5" s="30" t="s">
        <v>1469</v>
      </c>
      <c r="L5" s="30" t="s">
        <v>1469</v>
      </c>
      <c r="M5" s="30" t="s">
        <v>1469</v>
      </c>
      <c r="N5" s="30" t="s">
        <v>1469</v>
      </c>
      <c r="O5" s="102">
        <f t="shared" si="0"/>
        <v>285.04000000000002</v>
      </c>
      <c r="R5" s="28" t="s">
        <v>1479</v>
      </c>
      <c r="S5" s="30">
        <v>1.1000000000000001</v>
      </c>
    </row>
    <row r="6" spans="1:22" x14ac:dyDescent="0.35">
      <c r="A6" s="73" t="s">
        <v>1480</v>
      </c>
      <c r="B6" s="30" t="s">
        <v>1548</v>
      </c>
      <c r="C6" s="30">
        <f>VLOOKUP(B6,Таблица1[#All],2)</f>
        <v>1.1000000000000001</v>
      </c>
      <c r="D6" s="30"/>
      <c r="E6" s="30"/>
      <c r="F6" s="30" t="s">
        <v>1471</v>
      </c>
      <c r="G6" s="30">
        <f>VLOOKUP(F6,Таблица3[#All],2,FALSE)</f>
        <v>1</v>
      </c>
      <c r="H6" s="30">
        <v>400</v>
      </c>
      <c r="I6" s="30">
        <v>1</v>
      </c>
      <c r="J6" s="30">
        <v>12</v>
      </c>
      <c r="K6" s="30" t="s">
        <v>1469</v>
      </c>
      <c r="L6" s="30" t="s">
        <v>1469</v>
      </c>
      <c r="M6" s="30" t="s">
        <v>1469</v>
      </c>
      <c r="N6" s="30" t="s">
        <v>1469</v>
      </c>
      <c r="O6" s="102">
        <f t="shared" si="0"/>
        <v>262.13499999999999</v>
      </c>
      <c r="P6" s="27"/>
      <c r="Q6" s="27"/>
      <c r="S6" s="27"/>
    </row>
    <row r="7" spans="1:22" ht="29" x14ac:dyDescent="0.35">
      <c r="A7" s="73" t="s">
        <v>1481</v>
      </c>
      <c r="B7" s="30" t="s">
        <v>1475</v>
      </c>
      <c r="C7" s="30">
        <f>VLOOKUP(B7,Таблица1[#All],2)</f>
        <v>1.1000000000000001</v>
      </c>
      <c r="D7" s="30"/>
      <c r="E7" s="30"/>
      <c r="F7" s="30" t="s">
        <v>1474</v>
      </c>
      <c r="G7" s="30">
        <f>VLOOKUP(F7,Таблица3[#All],2,FALSE)</f>
        <v>1.6</v>
      </c>
      <c r="H7" s="30">
        <v>200</v>
      </c>
      <c r="I7" s="30">
        <v>1</v>
      </c>
      <c r="J7" s="30">
        <v>36</v>
      </c>
      <c r="K7" s="30" t="s">
        <v>1469</v>
      </c>
      <c r="L7" s="30" t="s">
        <v>1469</v>
      </c>
      <c r="M7" s="30" t="s">
        <v>1469</v>
      </c>
      <c r="N7" s="30" t="s">
        <v>1469</v>
      </c>
      <c r="O7" s="102">
        <f t="shared" si="0"/>
        <v>150.155</v>
      </c>
      <c r="P7" s="27"/>
      <c r="Q7" s="27"/>
      <c r="R7" s="396" t="s">
        <v>1484</v>
      </c>
      <c r="S7" s="396"/>
    </row>
    <row r="8" spans="1:22" ht="29" x14ac:dyDescent="0.35">
      <c r="A8" s="73" t="s">
        <v>1482</v>
      </c>
      <c r="B8" s="30" t="s">
        <v>1540</v>
      </c>
      <c r="C8" s="30">
        <f>VLOOKUP(B8,Таблица1[#All],2)</f>
        <v>1</v>
      </c>
      <c r="D8" s="30"/>
      <c r="E8" s="30"/>
      <c r="F8" s="30" t="s">
        <v>1471</v>
      </c>
      <c r="G8" s="30">
        <f>VLOOKUP(F8,Таблица3[#All],2,FALSE)</f>
        <v>1</v>
      </c>
      <c r="H8" s="30">
        <v>100</v>
      </c>
      <c r="I8" s="30">
        <v>0.5</v>
      </c>
      <c r="J8" s="30">
        <v>12</v>
      </c>
      <c r="K8" s="30" t="s">
        <v>1469</v>
      </c>
      <c r="L8" s="30" t="s">
        <v>1469</v>
      </c>
      <c r="M8" s="30" t="s">
        <v>1469</v>
      </c>
      <c r="N8" s="30" t="s">
        <v>1469</v>
      </c>
      <c r="O8" s="102">
        <f t="shared" si="0"/>
        <v>67.442499999999995</v>
      </c>
      <c r="P8" s="27"/>
      <c r="Q8" s="27"/>
      <c r="R8" s="28" t="s">
        <v>1831</v>
      </c>
      <c r="S8" s="51">
        <f>SUM(I2:I301)*SUM(J2:J301)*0.001*12</f>
        <v>37.488</v>
      </c>
    </row>
    <row r="9" spans="1:22" ht="29" x14ac:dyDescent="0.35">
      <c r="A9" s="73" t="s">
        <v>1483</v>
      </c>
      <c r="B9" s="30" t="s">
        <v>1526</v>
      </c>
      <c r="C9" s="30">
        <f>VLOOKUP(B9,Таблица1[#All],2)</f>
        <v>1</v>
      </c>
      <c r="D9" s="30"/>
      <c r="E9" s="30"/>
      <c r="F9" s="30" t="s">
        <v>1471</v>
      </c>
      <c r="G9" s="30">
        <f>VLOOKUP(F9,Таблица3[#All],2,FALSE)</f>
        <v>1</v>
      </c>
      <c r="H9" s="30">
        <v>800</v>
      </c>
      <c r="I9" s="30">
        <v>1</v>
      </c>
      <c r="J9" s="30">
        <v>24</v>
      </c>
      <c r="K9" s="30" t="s">
        <v>1469</v>
      </c>
      <c r="L9" s="30" t="s">
        <v>1469</v>
      </c>
      <c r="M9" s="30" t="s">
        <v>1469</v>
      </c>
      <c r="N9" s="30" t="s">
        <v>1469</v>
      </c>
      <c r="O9" s="102">
        <f t="shared" si="0"/>
        <v>524.27</v>
      </c>
      <c r="R9" s="28" t="s">
        <v>1830</v>
      </c>
      <c r="S9" s="51">
        <f>COUNTA(B2:B301)*12</f>
        <v>144</v>
      </c>
    </row>
    <row r="10" spans="1:22" ht="29" x14ac:dyDescent="0.35">
      <c r="A10" s="73" t="s">
        <v>1485</v>
      </c>
      <c r="B10" s="30" t="s">
        <v>1528</v>
      </c>
      <c r="C10" s="30">
        <f>VLOOKUP(B10,Таблица1[#All],2)</f>
        <v>1</v>
      </c>
      <c r="D10" s="30"/>
      <c r="E10" s="30"/>
      <c r="F10" s="30" t="s">
        <v>1471</v>
      </c>
      <c r="G10" s="30">
        <f>VLOOKUP(F10,Таблица3[#All],2,FALSE)</f>
        <v>1</v>
      </c>
      <c r="H10" s="30">
        <v>300</v>
      </c>
      <c r="I10" s="30">
        <v>1</v>
      </c>
      <c r="J10" s="30">
        <v>36</v>
      </c>
      <c r="K10" s="30" t="s">
        <v>1469</v>
      </c>
      <c r="L10" s="30" t="s">
        <v>1469</v>
      </c>
      <c r="M10" s="30" t="s">
        <v>1469</v>
      </c>
      <c r="N10" s="30" t="s">
        <v>1469</v>
      </c>
      <c r="O10" s="102">
        <f t="shared" si="0"/>
        <v>213.78</v>
      </c>
      <c r="R10" s="28" t="s">
        <v>1486</v>
      </c>
      <c r="S10" s="30">
        <v>0.05</v>
      </c>
    </row>
    <row r="11" spans="1:22" x14ac:dyDescent="0.35">
      <c r="A11" s="73" t="s">
        <v>1487</v>
      </c>
      <c r="B11" s="30" t="s">
        <v>1536</v>
      </c>
      <c r="C11" s="30">
        <f>VLOOKUP(B11,Таблица1[#All],2)</f>
        <v>1</v>
      </c>
      <c r="D11" s="30"/>
      <c r="E11" s="30"/>
      <c r="F11" s="30" t="s">
        <v>1471</v>
      </c>
      <c r="G11" s="30">
        <f>VLOOKUP(F11,Таблица3[#All],2,FALSE)</f>
        <v>1</v>
      </c>
      <c r="H11" s="30">
        <v>400</v>
      </c>
      <c r="I11" s="30">
        <v>1</v>
      </c>
      <c r="J11" s="30">
        <v>36</v>
      </c>
      <c r="K11" s="30" t="s">
        <v>1469</v>
      </c>
      <c r="L11" s="30" t="s">
        <v>1469</v>
      </c>
      <c r="M11" s="30" t="s">
        <v>1469</v>
      </c>
      <c r="N11" s="30" t="s">
        <v>1469</v>
      </c>
      <c r="O11" s="102">
        <f t="shared" si="0"/>
        <v>277.40499999999997</v>
      </c>
      <c r="R11" s="28" t="s">
        <v>1488</v>
      </c>
      <c r="S11" s="30">
        <v>5</v>
      </c>
    </row>
    <row r="12" spans="1:22" x14ac:dyDescent="0.35">
      <c r="A12" s="73" t="s">
        <v>1489</v>
      </c>
      <c r="B12" s="30" t="s">
        <v>1478</v>
      </c>
      <c r="C12" s="30">
        <f>VLOOKUP(B12,Таблица1[#All],2)</f>
        <v>1.1000000000000001</v>
      </c>
      <c r="D12" s="30"/>
      <c r="E12" s="30"/>
      <c r="F12" s="30" t="s">
        <v>1471</v>
      </c>
      <c r="G12" s="30">
        <f>VLOOKUP(F12,Таблица3[#All],2,FALSE)</f>
        <v>1</v>
      </c>
      <c r="H12" s="30">
        <v>52</v>
      </c>
      <c r="I12" s="30">
        <v>0.25</v>
      </c>
      <c r="J12" s="30">
        <v>36</v>
      </c>
      <c r="K12" s="30" t="s">
        <v>1469</v>
      </c>
      <c r="L12" s="30" t="s">
        <v>1469</v>
      </c>
      <c r="M12" s="30" t="s">
        <v>1469</v>
      </c>
      <c r="N12" s="30" t="s">
        <v>1469</v>
      </c>
      <c r="O12" s="102">
        <f t="shared" si="0"/>
        <v>38.811250000000001</v>
      </c>
      <c r="R12" s="28" t="s">
        <v>1490</v>
      </c>
      <c r="S12" s="30">
        <v>0.25</v>
      </c>
    </row>
    <row r="13" spans="1:22" ht="29" x14ac:dyDescent="0.35">
      <c r="A13" s="73" t="s">
        <v>1491</v>
      </c>
      <c r="B13" s="30" t="s">
        <v>1478</v>
      </c>
      <c r="C13" s="30">
        <f>VLOOKUP(B13,Таблица1[#All],2)</f>
        <v>1.1000000000000001</v>
      </c>
      <c r="D13" s="30"/>
      <c r="E13" s="30"/>
      <c r="F13" s="30" t="s">
        <v>1471</v>
      </c>
      <c r="G13" s="30">
        <f>VLOOKUP(F13,Таблица3[#All],2,FALSE)</f>
        <v>1</v>
      </c>
      <c r="H13" s="30">
        <v>78</v>
      </c>
      <c r="I13" s="30">
        <v>0.25</v>
      </c>
      <c r="J13" s="30">
        <v>12</v>
      </c>
      <c r="K13" s="30" t="s">
        <v>1469</v>
      </c>
      <c r="L13" s="30" t="s">
        <v>1469</v>
      </c>
      <c r="M13" s="30" t="s">
        <v>1469</v>
      </c>
      <c r="N13" s="30" t="s">
        <v>1469</v>
      </c>
      <c r="O13" s="102">
        <f t="shared" si="0"/>
        <v>51.536250000000003</v>
      </c>
      <c r="R13" s="28" t="s">
        <v>1828</v>
      </c>
      <c r="S13" s="30">
        <v>20</v>
      </c>
    </row>
    <row r="14" spans="1:22" ht="29" x14ac:dyDescent="0.35">
      <c r="A14" s="73" t="s">
        <v>1492</v>
      </c>
      <c r="B14" s="30"/>
      <c r="C14" s="30" t="e">
        <f>VLOOKUP(B14,Таблица1[#All],2)</f>
        <v>#N/A</v>
      </c>
      <c r="D14" s="30"/>
      <c r="E14" s="30"/>
      <c r="F14" s="30"/>
      <c r="G14" s="30" t="e">
        <f>VLOOKUP(F14,Таблица3[#All],2,FALSE)</f>
        <v>#N/A</v>
      </c>
      <c r="H14" s="30">
        <v>0</v>
      </c>
      <c r="I14" s="30"/>
      <c r="J14" s="30">
        <v>0</v>
      </c>
      <c r="K14" s="30" t="s">
        <v>1472</v>
      </c>
      <c r="L14" s="30" t="s">
        <v>1472</v>
      </c>
      <c r="M14" s="30" t="s">
        <v>1472</v>
      </c>
      <c r="N14" s="30" t="s">
        <v>1472</v>
      </c>
      <c r="O14" s="102">
        <f t="shared" si="0"/>
        <v>0</v>
      </c>
      <c r="R14" s="28" t="s">
        <v>1829</v>
      </c>
      <c r="S14" s="30">
        <v>0.2</v>
      </c>
    </row>
    <row r="15" spans="1:22" ht="29" x14ac:dyDescent="0.35">
      <c r="A15" s="73" t="s">
        <v>1493</v>
      </c>
      <c r="B15" s="30"/>
      <c r="C15" s="30" t="e">
        <f>VLOOKUP(B15,Таблица1[#All],2)</f>
        <v>#N/A</v>
      </c>
      <c r="D15" s="30"/>
      <c r="E15" s="30"/>
      <c r="F15" s="30"/>
      <c r="G15" s="30" t="e">
        <f>VLOOKUP(F15,Таблица3[#All],2,FALSE)</f>
        <v>#N/A</v>
      </c>
      <c r="H15" s="30">
        <v>0</v>
      </c>
      <c r="I15" s="30"/>
      <c r="J15" s="30">
        <v>0</v>
      </c>
      <c r="K15" s="30" t="s">
        <v>1472</v>
      </c>
      <c r="L15" s="30" t="s">
        <v>1472</v>
      </c>
      <c r="M15" s="30" t="s">
        <v>1472</v>
      </c>
      <c r="N15" s="30" t="s">
        <v>1472</v>
      </c>
      <c r="O15" s="102">
        <f t="shared" si="0"/>
        <v>0</v>
      </c>
      <c r="R15" s="28" t="s">
        <v>2170</v>
      </c>
      <c r="S15" s="30">
        <f>COUNTA(B2:B301)*4*12</f>
        <v>576</v>
      </c>
    </row>
    <row r="16" spans="1:22" x14ac:dyDescent="0.35">
      <c r="A16" s="73" t="s">
        <v>1494</v>
      </c>
      <c r="B16" s="30"/>
      <c r="C16" s="30" t="e">
        <f>VLOOKUP(B16,Таблица1[#All],2)</f>
        <v>#N/A</v>
      </c>
      <c r="D16" s="30"/>
      <c r="E16" s="30"/>
      <c r="F16" s="30"/>
      <c r="G16" s="30" t="e">
        <f>VLOOKUP(F16,Таблица3[#All],2,FALSE)</f>
        <v>#N/A</v>
      </c>
      <c r="H16" s="30">
        <v>0</v>
      </c>
      <c r="I16" s="30"/>
      <c r="J16" s="30">
        <v>0</v>
      </c>
      <c r="K16" s="30" t="s">
        <v>1472</v>
      </c>
      <c r="L16" s="30" t="s">
        <v>1472</v>
      </c>
      <c r="M16" s="30" t="s">
        <v>1472</v>
      </c>
      <c r="N16" s="30" t="s">
        <v>1472</v>
      </c>
      <c r="O16" s="102">
        <f t="shared" si="0"/>
        <v>0</v>
      </c>
    </row>
    <row r="17" spans="1:21" x14ac:dyDescent="0.35">
      <c r="A17" s="73" t="s">
        <v>1497</v>
      </c>
      <c r="B17" s="30"/>
      <c r="C17" s="30" t="e">
        <f>VLOOKUP(B17,Таблица1[#All],2)</f>
        <v>#N/A</v>
      </c>
      <c r="D17" s="30"/>
      <c r="E17" s="30"/>
      <c r="F17" s="30"/>
      <c r="G17" s="30" t="e">
        <f>VLOOKUP(F17,Таблица3[#All],2,FALSE)</f>
        <v>#N/A</v>
      </c>
      <c r="H17" s="30">
        <v>0</v>
      </c>
      <c r="I17" s="30"/>
      <c r="J17" s="30">
        <v>0</v>
      </c>
      <c r="K17" s="30" t="s">
        <v>1472</v>
      </c>
      <c r="L17" s="30" t="s">
        <v>1472</v>
      </c>
      <c r="M17" s="30" t="s">
        <v>1472</v>
      </c>
      <c r="N17" s="30" t="s">
        <v>1472</v>
      </c>
      <c r="O17" s="102">
        <f t="shared" si="0"/>
        <v>0</v>
      </c>
    </row>
    <row r="18" spans="1:21" ht="29" x14ac:dyDescent="0.35">
      <c r="A18" s="73" t="s">
        <v>1498</v>
      </c>
      <c r="B18" s="30"/>
      <c r="C18" s="30" t="e">
        <f>VLOOKUP(B18,Таблица1[#All],2)</f>
        <v>#N/A</v>
      </c>
      <c r="D18" s="30"/>
      <c r="E18" s="30"/>
      <c r="F18" s="30"/>
      <c r="G18" s="30" t="e">
        <f>VLOOKUP(F18,Таблица3[#All],2,FALSE)</f>
        <v>#N/A</v>
      </c>
      <c r="H18" s="30">
        <v>0</v>
      </c>
      <c r="I18" s="30"/>
      <c r="J18" s="30">
        <v>0</v>
      </c>
      <c r="K18" s="30" t="s">
        <v>1472</v>
      </c>
      <c r="L18" s="30" t="s">
        <v>1472</v>
      </c>
      <c r="M18" s="30" t="s">
        <v>1472</v>
      </c>
      <c r="N18" s="30" t="s">
        <v>1472</v>
      </c>
      <c r="O18" s="102">
        <f t="shared" si="0"/>
        <v>0</v>
      </c>
      <c r="R18" s="6" t="s">
        <v>1495</v>
      </c>
      <c r="S18" s="27" t="s">
        <v>1496</v>
      </c>
    </row>
    <row r="19" spans="1:21" x14ac:dyDescent="0.35">
      <c r="A19" s="73" t="s">
        <v>1499</v>
      </c>
      <c r="B19" s="30"/>
      <c r="C19" s="30" t="e">
        <f>VLOOKUP(B19,Таблица1[#All],2)</f>
        <v>#N/A</v>
      </c>
      <c r="D19" s="30"/>
      <c r="E19" s="30"/>
      <c r="F19" s="30"/>
      <c r="G19" s="30" t="e">
        <f>VLOOKUP(F19,Таблица3[#All],2,FALSE)</f>
        <v>#N/A</v>
      </c>
      <c r="H19" s="30">
        <v>0</v>
      </c>
      <c r="I19" s="30"/>
      <c r="J19" s="30">
        <v>0</v>
      </c>
      <c r="K19" s="30" t="s">
        <v>1472</v>
      </c>
      <c r="L19" s="30" t="s">
        <v>1472</v>
      </c>
      <c r="M19" s="30" t="s">
        <v>1472</v>
      </c>
      <c r="N19" s="30" t="s">
        <v>1472</v>
      </c>
      <c r="O19" s="102">
        <f t="shared" si="0"/>
        <v>0</v>
      </c>
      <c r="R19" s="27" t="s">
        <v>1471</v>
      </c>
      <c r="S19" s="6">
        <v>1</v>
      </c>
    </row>
    <row r="20" spans="1:21" x14ac:dyDescent="0.35">
      <c r="A20" s="73" t="s">
        <v>1501</v>
      </c>
      <c r="B20" s="30"/>
      <c r="C20" s="30" t="e">
        <f>VLOOKUP(B20,Таблица1[#All],2)</f>
        <v>#N/A</v>
      </c>
      <c r="D20" s="30"/>
      <c r="E20" s="30"/>
      <c r="F20" s="30"/>
      <c r="G20" s="30" t="e">
        <f>VLOOKUP(F20,Таблица3[#All],2,FALSE)</f>
        <v>#N/A</v>
      </c>
      <c r="H20" s="30">
        <v>0</v>
      </c>
      <c r="I20" s="30"/>
      <c r="J20" s="30">
        <v>0</v>
      </c>
      <c r="K20" s="30" t="s">
        <v>1472</v>
      </c>
      <c r="L20" s="30" t="s">
        <v>1472</v>
      </c>
      <c r="M20" s="30" t="s">
        <v>1472</v>
      </c>
      <c r="N20" s="30" t="s">
        <v>1472</v>
      </c>
      <c r="O20" s="102">
        <f t="shared" si="0"/>
        <v>0</v>
      </c>
      <c r="R20" s="27" t="s">
        <v>1474</v>
      </c>
      <c r="S20" s="6">
        <v>1.6</v>
      </c>
    </row>
    <row r="21" spans="1:21" x14ac:dyDescent="0.35">
      <c r="A21" s="73" t="s">
        <v>1502</v>
      </c>
      <c r="B21" s="30"/>
      <c r="C21" s="30" t="e">
        <f>VLOOKUP(B21,Таблица1[#All],2)</f>
        <v>#N/A</v>
      </c>
      <c r="D21" s="30"/>
      <c r="E21" s="30"/>
      <c r="F21" s="30"/>
      <c r="G21" s="30" t="e">
        <f>VLOOKUP(F21,Таблица3[#All],2,FALSE)</f>
        <v>#N/A</v>
      </c>
      <c r="H21" s="30">
        <v>0</v>
      </c>
      <c r="I21" s="30"/>
      <c r="J21" s="30">
        <v>0</v>
      </c>
      <c r="K21" s="30" t="s">
        <v>1472</v>
      </c>
      <c r="L21" s="30" t="s">
        <v>1472</v>
      </c>
      <c r="M21" s="30" t="s">
        <v>1472</v>
      </c>
      <c r="N21" s="30" t="s">
        <v>1472</v>
      </c>
      <c r="O21" s="102">
        <f t="shared" si="0"/>
        <v>0</v>
      </c>
      <c r="R21" s="27" t="s">
        <v>1500</v>
      </c>
      <c r="S21" s="6">
        <v>1.9</v>
      </c>
    </row>
    <row r="22" spans="1:21" x14ac:dyDescent="0.35">
      <c r="A22" s="73" t="s">
        <v>1503</v>
      </c>
      <c r="B22" s="30"/>
      <c r="C22" s="30" t="e">
        <f>VLOOKUP(B22,Таблица1[#All],2)</f>
        <v>#N/A</v>
      </c>
      <c r="D22" s="30"/>
      <c r="E22" s="30"/>
      <c r="F22" s="30"/>
      <c r="G22" s="30" t="e">
        <f>VLOOKUP(F22,Таблица3[#All],2,FALSE)</f>
        <v>#N/A</v>
      </c>
      <c r="H22" s="30">
        <v>0</v>
      </c>
      <c r="I22" s="30"/>
      <c r="J22" s="30">
        <v>0</v>
      </c>
      <c r="K22" s="30" t="s">
        <v>1472</v>
      </c>
      <c r="L22" s="30" t="s">
        <v>1472</v>
      </c>
      <c r="M22" s="30" t="s">
        <v>1472</v>
      </c>
      <c r="N22" s="30" t="s">
        <v>1472</v>
      </c>
      <c r="O22" s="102">
        <f t="shared" si="0"/>
        <v>0</v>
      </c>
    </row>
    <row r="23" spans="1:21" x14ac:dyDescent="0.35">
      <c r="A23" s="73" t="s">
        <v>1504</v>
      </c>
      <c r="B23" s="30"/>
      <c r="C23" s="30" t="e">
        <f>VLOOKUP(B23,Таблица1[#All],2)</f>
        <v>#N/A</v>
      </c>
      <c r="D23" s="30"/>
      <c r="E23" s="30"/>
      <c r="F23" s="30"/>
      <c r="G23" s="30" t="e">
        <f>VLOOKUP(F23,Таблица3[#All],2,FALSE)</f>
        <v>#N/A</v>
      </c>
      <c r="H23" s="30">
        <v>0</v>
      </c>
      <c r="I23" s="30"/>
      <c r="J23" s="30">
        <v>0</v>
      </c>
      <c r="K23" s="30" t="s">
        <v>1472</v>
      </c>
      <c r="L23" s="30" t="s">
        <v>1472</v>
      </c>
      <c r="M23" s="30" t="s">
        <v>1472</v>
      </c>
      <c r="N23" s="30" t="s">
        <v>1472</v>
      </c>
      <c r="O23" s="102">
        <f t="shared" si="0"/>
        <v>0</v>
      </c>
    </row>
    <row r="24" spans="1:21" x14ac:dyDescent="0.35">
      <c r="A24" s="73" t="s">
        <v>1507</v>
      </c>
      <c r="B24" s="30"/>
      <c r="C24" s="30" t="e">
        <f>VLOOKUP(B24,Таблица1[#All],2)</f>
        <v>#N/A</v>
      </c>
      <c r="D24" s="30"/>
      <c r="E24" s="30"/>
      <c r="F24" s="30"/>
      <c r="G24" s="30" t="e">
        <f>VLOOKUP(F24,Таблица3[#All],2,FALSE)</f>
        <v>#N/A</v>
      </c>
      <c r="H24" s="30">
        <v>0</v>
      </c>
      <c r="I24" s="30"/>
      <c r="J24" s="30">
        <v>0</v>
      </c>
      <c r="K24" s="30" t="s">
        <v>1472</v>
      </c>
      <c r="L24" s="30" t="s">
        <v>1472</v>
      </c>
      <c r="M24" s="30" t="s">
        <v>1472</v>
      </c>
      <c r="N24" s="30" t="s">
        <v>1472</v>
      </c>
      <c r="O24" s="102">
        <f t="shared" si="0"/>
        <v>0</v>
      </c>
    </row>
    <row r="25" spans="1:21" x14ac:dyDescent="0.35">
      <c r="A25" s="73" t="s">
        <v>1509</v>
      </c>
      <c r="B25" s="30"/>
      <c r="C25" s="30" t="e">
        <f>VLOOKUP(B25,Таблица1[#All],2)</f>
        <v>#N/A</v>
      </c>
      <c r="D25" s="30"/>
      <c r="E25" s="30"/>
      <c r="F25" s="30"/>
      <c r="G25" s="30" t="e">
        <f>VLOOKUP(F25,Таблица3[#All],2,FALSE)</f>
        <v>#N/A</v>
      </c>
      <c r="H25" s="30">
        <v>0</v>
      </c>
      <c r="I25" s="30"/>
      <c r="J25" s="30">
        <v>0</v>
      </c>
      <c r="K25" s="30" t="s">
        <v>1472</v>
      </c>
      <c r="L25" s="30" t="s">
        <v>1472</v>
      </c>
      <c r="M25" s="30" t="s">
        <v>1472</v>
      </c>
      <c r="N25" s="30" t="s">
        <v>1472</v>
      </c>
      <c r="O25" s="102">
        <f t="shared" si="0"/>
        <v>0</v>
      </c>
      <c r="R25" s="6" t="s">
        <v>1505</v>
      </c>
      <c r="S25" s="6" t="s">
        <v>1506</v>
      </c>
      <c r="T25" s="6" t="s">
        <v>1821</v>
      </c>
      <c r="U25" s="6" t="s">
        <v>1820</v>
      </c>
    </row>
    <row r="26" spans="1:21" x14ac:dyDescent="0.35">
      <c r="A26" s="73" t="s">
        <v>1511</v>
      </c>
      <c r="B26" s="30"/>
      <c r="C26" s="30" t="e">
        <f>VLOOKUP(B26,Таблица1[#All],2)</f>
        <v>#N/A</v>
      </c>
      <c r="D26" s="30"/>
      <c r="E26" s="30"/>
      <c r="F26" s="30"/>
      <c r="G26" s="30" t="e">
        <f>VLOOKUP(F26,Таблица3[#All],2,FALSE)</f>
        <v>#N/A</v>
      </c>
      <c r="H26" s="30">
        <v>0</v>
      </c>
      <c r="I26" s="30"/>
      <c r="J26" s="30">
        <v>0</v>
      </c>
      <c r="K26" s="30" t="s">
        <v>1472</v>
      </c>
      <c r="L26" s="30" t="s">
        <v>1472</v>
      </c>
      <c r="M26" s="30" t="s">
        <v>1472</v>
      </c>
      <c r="N26" s="30" t="s">
        <v>1472</v>
      </c>
      <c r="O26" s="102">
        <f t="shared" si="0"/>
        <v>0</v>
      </c>
      <c r="R26" s="27" t="s">
        <v>1508</v>
      </c>
      <c r="S26" s="6">
        <v>2</v>
      </c>
      <c r="T26" s="6">
        <v>5</v>
      </c>
      <c r="U26" s="6" t="s">
        <v>1826</v>
      </c>
    </row>
    <row r="27" spans="1:21" x14ac:dyDescent="0.35">
      <c r="A27" s="73" t="s">
        <v>1512</v>
      </c>
      <c r="B27" s="30"/>
      <c r="C27" s="30" t="e">
        <f>VLOOKUP(B27,Таблица1[#All],2)</f>
        <v>#N/A</v>
      </c>
      <c r="D27" s="30"/>
      <c r="E27" s="30"/>
      <c r="F27" s="30"/>
      <c r="G27" s="30" t="e">
        <f>VLOOKUP(F27,Таблица3[#All],2,FALSE)</f>
        <v>#N/A</v>
      </c>
      <c r="H27" s="30">
        <v>0</v>
      </c>
      <c r="I27" s="30"/>
      <c r="J27" s="30">
        <v>0</v>
      </c>
      <c r="K27" s="30" t="s">
        <v>1472</v>
      </c>
      <c r="L27" s="30" t="s">
        <v>1472</v>
      </c>
      <c r="M27" s="30" t="s">
        <v>1472</v>
      </c>
      <c r="N27" s="30" t="s">
        <v>1472</v>
      </c>
      <c r="O27" s="102">
        <f t="shared" si="0"/>
        <v>0</v>
      </c>
      <c r="R27" s="27" t="s">
        <v>1510</v>
      </c>
      <c r="S27" s="6">
        <v>1.5</v>
      </c>
      <c r="T27" s="6">
        <v>5</v>
      </c>
    </row>
    <row r="28" spans="1:21" x14ac:dyDescent="0.35">
      <c r="A28" s="73" t="s">
        <v>1514</v>
      </c>
      <c r="B28" s="30"/>
      <c r="C28" s="30" t="e">
        <f>VLOOKUP(B28,Таблица1[#All],2)</f>
        <v>#N/A</v>
      </c>
      <c r="D28" s="30"/>
      <c r="E28" s="30"/>
      <c r="F28" s="30"/>
      <c r="G28" s="30" t="e">
        <f>VLOOKUP(F28,Таблица3[#All],2,FALSE)</f>
        <v>#N/A</v>
      </c>
      <c r="H28" s="30">
        <v>0</v>
      </c>
      <c r="I28" s="30"/>
      <c r="J28" s="30">
        <v>0</v>
      </c>
      <c r="K28" s="30" t="s">
        <v>1472</v>
      </c>
      <c r="L28" s="30" t="s">
        <v>1472</v>
      </c>
      <c r="M28" s="30" t="s">
        <v>1472</v>
      </c>
      <c r="N28" s="30" t="s">
        <v>1472</v>
      </c>
      <c r="O28" s="102">
        <f t="shared" si="0"/>
        <v>0</v>
      </c>
      <c r="R28" s="27" t="s">
        <v>1473</v>
      </c>
      <c r="S28" s="6">
        <v>1.6</v>
      </c>
      <c r="T28" s="6">
        <v>2</v>
      </c>
    </row>
    <row r="29" spans="1:21" x14ac:dyDescent="0.35">
      <c r="A29" s="73" t="s">
        <v>1516</v>
      </c>
      <c r="B29" s="30"/>
      <c r="C29" s="30" t="e">
        <f>VLOOKUP(B29,Таблица1[#All],2)</f>
        <v>#N/A</v>
      </c>
      <c r="D29" s="30"/>
      <c r="E29" s="30"/>
      <c r="F29" s="30"/>
      <c r="G29" s="30" t="e">
        <f>VLOOKUP(F29,Таблица3[#All],2,FALSE)</f>
        <v>#N/A</v>
      </c>
      <c r="H29" s="30">
        <v>0</v>
      </c>
      <c r="I29" s="30"/>
      <c r="J29" s="30">
        <v>0</v>
      </c>
      <c r="K29" s="30" t="s">
        <v>1472</v>
      </c>
      <c r="L29" s="30" t="s">
        <v>1472</v>
      </c>
      <c r="M29" s="30" t="s">
        <v>1472</v>
      </c>
      <c r="N29" s="30" t="s">
        <v>1472</v>
      </c>
      <c r="O29" s="102">
        <f t="shared" si="0"/>
        <v>0</v>
      </c>
      <c r="R29" s="27" t="s">
        <v>1513</v>
      </c>
      <c r="S29" s="6">
        <v>1.8</v>
      </c>
      <c r="T29" s="6">
        <v>2</v>
      </c>
    </row>
    <row r="30" spans="1:21" x14ac:dyDescent="0.35">
      <c r="A30" s="73" t="s">
        <v>1518</v>
      </c>
      <c r="B30" s="30"/>
      <c r="C30" s="30" t="e">
        <f>VLOOKUP(B30,Таблица1[#All],2)</f>
        <v>#N/A</v>
      </c>
      <c r="D30" s="30"/>
      <c r="E30" s="30"/>
      <c r="F30" s="30"/>
      <c r="G30" s="30" t="e">
        <f>VLOOKUP(F30,Таблица3[#All],2,FALSE)</f>
        <v>#N/A</v>
      </c>
      <c r="H30" s="30">
        <v>0</v>
      </c>
      <c r="I30" s="30"/>
      <c r="J30" s="30">
        <v>0</v>
      </c>
      <c r="K30" s="30" t="s">
        <v>1472</v>
      </c>
      <c r="L30" s="30" t="s">
        <v>1472</v>
      </c>
      <c r="M30" s="30" t="s">
        <v>1472</v>
      </c>
      <c r="N30" s="30" t="s">
        <v>1472</v>
      </c>
      <c r="O30" s="102">
        <f t="shared" si="0"/>
        <v>0</v>
      </c>
      <c r="R30" s="27" t="s">
        <v>1515</v>
      </c>
      <c r="S30" s="6">
        <v>2</v>
      </c>
      <c r="T30" s="6">
        <v>5</v>
      </c>
    </row>
    <row r="31" spans="1:21" x14ac:dyDescent="0.35">
      <c r="A31" s="73" t="s">
        <v>1520</v>
      </c>
      <c r="B31" s="30"/>
      <c r="C31" s="30" t="e">
        <f>VLOOKUP(B31,Таблица1[#All],2)</f>
        <v>#N/A</v>
      </c>
      <c r="D31" s="30"/>
      <c r="E31" s="30"/>
      <c r="F31" s="30"/>
      <c r="G31" s="30" t="e">
        <f>VLOOKUP(F31,Таблица3[#All],2,FALSE)</f>
        <v>#N/A</v>
      </c>
      <c r="H31" s="30">
        <v>0</v>
      </c>
      <c r="I31" s="30"/>
      <c r="J31" s="30">
        <v>0</v>
      </c>
      <c r="K31" s="30" t="s">
        <v>1472</v>
      </c>
      <c r="L31" s="30" t="s">
        <v>1472</v>
      </c>
      <c r="M31" s="30" t="s">
        <v>1472</v>
      </c>
      <c r="N31" s="30" t="s">
        <v>1472</v>
      </c>
      <c r="O31" s="102">
        <f t="shared" si="0"/>
        <v>0</v>
      </c>
      <c r="R31" s="27" t="s">
        <v>1517</v>
      </c>
      <c r="S31" s="6">
        <v>1.1000000000000001</v>
      </c>
      <c r="T31" s="6">
        <v>4</v>
      </c>
    </row>
    <row r="32" spans="1:21" x14ac:dyDescent="0.35">
      <c r="A32" s="73" t="s">
        <v>1522</v>
      </c>
      <c r="B32" s="30"/>
      <c r="C32" s="30" t="e">
        <f>VLOOKUP(B32,Таблица1[#All],2)</f>
        <v>#N/A</v>
      </c>
      <c r="D32" s="30"/>
      <c r="E32" s="30"/>
      <c r="F32" s="30"/>
      <c r="G32" s="30" t="e">
        <f>VLOOKUP(F32,Таблица3[#All],2,FALSE)</f>
        <v>#N/A</v>
      </c>
      <c r="H32" s="30">
        <v>0</v>
      </c>
      <c r="I32" s="30"/>
      <c r="J32" s="30">
        <v>0</v>
      </c>
      <c r="K32" s="30" t="s">
        <v>1472</v>
      </c>
      <c r="L32" s="30" t="s">
        <v>1472</v>
      </c>
      <c r="M32" s="30" t="s">
        <v>1472</v>
      </c>
      <c r="N32" s="30" t="s">
        <v>1472</v>
      </c>
      <c r="O32" s="102">
        <f t="shared" si="0"/>
        <v>0</v>
      </c>
      <c r="R32" s="27" t="s">
        <v>1519</v>
      </c>
      <c r="S32" s="6">
        <v>1</v>
      </c>
      <c r="T32" s="6">
        <v>2</v>
      </c>
    </row>
    <row r="33" spans="1:21" x14ac:dyDescent="0.35">
      <c r="A33" s="73" t="s">
        <v>1524</v>
      </c>
      <c r="B33" s="30"/>
      <c r="C33" s="30" t="e">
        <f>VLOOKUP(B33,Таблица1[#All],2)</f>
        <v>#N/A</v>
      </c>
      <c r="D33" s="30"/>
      <c r="E33" s="30"/>
      <c r="F33" s="30"/>
      <c r="G33" s="30" t="e">
        <f>VLOOKUP(F33,Таблица3[#All],2,FALSE)</f>
        <v>#N/A</v>
      </c>
      <c r="H33" s="30">
        <v>0</v>
      </c>
      <c r="I33" s="30"/>
      <c r="J33" s="30">
        <v>0</v>
      </c>
      <c r="K33" s="30" t="s">
        <v>1472</v>
      </c>
      <c r="L33" s="30" t="s">
        <v>1472</v>
      </c>
      <c r="M33" s="30" t="s">
        <v>1472</v>
      </c>
      <c r="N33" s="30" t="s">
        <v>1472</v>
      </c>
      <c r="O33" s="102">
        <f t="shared" si="0"/>
        <v>0</v>
      </c>
      <c r="R33" s="27" t="s">
        <v>1521</v>
      </c>
      <c r="S33" s="6">
        <v>1.1000000000000001</v>
      </c>
      <c r="T33" s="6">
        <v>1</v>
      </c>
    </row>
    <row r="34" spans="1:21" x14ac:dyDescent="0.35">
      <c r="A34" s="73" t="s">
        <v>1525</v>
      </c>
      <c r="B34" s="30"/>
      <c r="C34" s="30" t="e">
        <f>VLOOKUP(B34,Таблица1[#All],2)</f>
        <v>#N/A</v>
      </c>
      <c r="D34" s="30"/>
      <c r="E34" s="30"/>
      <c r="F34" s="30"/>
      <c r="G34" s="30" t="e">
        <f>VLOOKUP(F34,Таблица3[#All],2,FALSE)</f>
        <v>#N/A</v>
      </c>
      <c r="H34" s="30">
        <v>0</v>
      </c>
      <c r="I34" s="30"/>
      <c r="J34" s="30">
        <v>0</v>
      </c>
      <c r="K34" s="30" t="s">
        <v>1472</v>
      </c>
      <c r="L34" s="30" t="s">
        <v>1472</v>
      </c>
      <c r="M34" s="30" t="s">
        <v>1472</v>
      </c>
      <c r="N34" s="30" t="s">
        <v>1472</v>
      </c>
      <c r="O34" s="102">
        <f t="shared" si="0"/>
        <v>0</v>
      </c>
      <c r="R34" s="27" t="s">
        <v>1523</v>
      </c>
      <c r="S34" s="6">
        <v>1</v>
      </c>
      <c r="T34" s="6">
        <v>3</v>
      </c>
    </row>
    <row r="35" spans="1:21" x14ac:dyDescent="0.35">
      <c r="A35" s="73" t="s">
        <v>1527</v>
      </c>
      <c r="B35" s="30"/>
      <c r="C35" s="30" t="e">
        <f>VLOOKUP(B35,Таблица1[#All],2)</f>
        <v>#N/A</v>
      </c>
      <c r="D35" s="30"/>
      <c r="E35" s="30"/>
      <c r="F35" s="30"/>
      <c r="G35" s="30" t="e">
        <f>VLOOKUP(F35,Таблица3[#All],2,FALSE)</f>
        <v>#N/A</v>
      </c>
      <c r="H35" s="30">
        <v>0</v>
      </c>
      <c r="I35" s="30"/>
      <c r="J35" s="30">
        <v>0</v>
      </c>
      <c r="K35" s="30" t="s">
        <v>1472</v>
      </c>
      <c r="L35" s="30" t="s">
        <v>1472</v>
      </c>
      <c r="M35" s="30" t="s">
        <v>1472</v>
      </c>
      <c r="N35" s="30" t="s">
        <v>1472</v>
      </c>
      <c r="O35" s="102">
        <f t="shared" si="0"/>
        <v>0</v>
      </c>
      <c r="R35" s="27" t="s">
        <v>1475</v>
      </c>
      <c r="S35" s="6">
        <v>1.1000000000000001</v>
      </c>
      <c r="T35" s="6" t="s">
        <v>1825</v>
      </c>
    </row>
    <row r="36" spans="1:21" x14ac:dyDescent="0.35">
      <c r="A36" s="73" t="s">
        <v>1529</v>
      </c>
      <c r="B36" s="30"/>
      <c r="C36" s="30" t="e">
        <f>VLOOKUP(B36,Таблица1[#All],2)</f>
        <v>#N/A</v>
      </c>
      <c r="D36" s="30"/>
      <c r="E36" s="30"/>
      <c r="F36" s="30"/>
      <c r="G36" s="30" t="e">
        <f>VLOOKUP(F36,Таблица3[#All],2,FALSE)</f>
        <v>#N/A</v>
      </c>
      <c r="H36" s="30">
        <v>0</v>
      </c>
      <c r="I36" s="30"/>
      <c r="J36" s="30">
        <v>0</v>
      </c>
      <c r="K36" s="30" t="s">
        <v>1472</v>
      </c>
      <c r="L36" s="30" t="s">
        <v>1472</v>
      </c>
      <c r="M36" s="30" t="s">
        <v>1472</v>
      </c>
      <c r="N36" s="30" t="s">
        <v>1472</v>
      </c>
      <c r="O36" s="102">
        <f t="shared" si="0"/>
        <v>0</v>
      </c>
      <c r="R36" s="27" t="s">
        <v>1526</v>
      </c>
      <c r="S36" s="6">
        <v>1.1000000000000001</v>
      </c>
      <c r="T36" s="6">
        <v>1</v>
      </c>
    </row>
    <row r="37" spans="1:21" x14ac:dyDescent="0.35">
      <c r="A37" s="73" t="s">
        <v>1531</v>
      </c>
      <c r="B37" s="30"/>
      <c r="C37" s="30" t="e">
        <f>VLOOKUP(B37,Таблица1[#All],2)</f>
        <v>#N/A</v>
      </c>
      <c r="D37" s="30"/>
      <c r="E37" s="30"/>
      <c r="F37" s="30"/>
      <c r="G37" s="30" t="e">
        <f>VLOOKUP(F37,Таблица3[#All],2,FALSE)</f>
        <v>#N/A</v>
      </c>
      <c r="H37" s="30">
        <v>0</v>
      </c>
      <c r="I37" s="30"/>
      <c r="J37" s="30">
        <v>0</v>
      </c>
      <c r="K37" s="30" t="s">
        <v>1472</v>
      </c>
      <c r="L37" s="30" t="s">
        <v>1472</v>
      </c>
      <c r="M37" s="30" t="s">
        <v>1472</v>
      </c>
      <c r="N37" s="30" t="s">
        <v>1472</v>
      </c>
      <c r="O37" s="102">
        <f t="shared" si="0"/>
        <v>0</v>
      </c>
      <c r="R37" s="27" t="s">
        <v>1528</v>
      </c>
      <c r="S37" s="6">
        <v>1.1000000000000001</v>
      </c>
      <c r="T37" s="6">
        <v>3</v>
      </c>
    </row>
    <row r="38" spans="1:21" x14ac:dyDescent="0.35">
      <c r="A38" s="73" t="s">
        <v>1533</v>
      </c>
      <c r="B38" s="30"/>
      <c r="C38" s="30" t="e">
        <f>VLOOKUP(B38,Таблица1[#All],2)</f>
        <v>#N/A</v>
      </c>
      <c r="D38" s="30"/>
      <c r="E38" s="30"/>
      <c r="F38" s="30"/>
      <c r="G38" s="30" t="e">
        <f>VLOOKUP(F38,Таблица3[#All],2,FALSE)</f>
        <v>#N/A</v>
      </c>
      <c r="H38" s="30">
        <v>0</v>
      </c>
      <c r="I38" s="30"/>
      <c r="J38" s="30">
        <v>0</v>
      </c>
      <c r="K38" s="30" t="s">
        <v>1472</v>
      </c>
      <c r="L38" s="30" t="s">
        <v>1472</v>
      </c>
      <c r="M38" s="30" t="s">
        <v>1472</v>
      </c>
      <c r="N38" s="30" t="s">
        <v>1472</v>
      </c>
      <c r="O38" s="102">
        <f t="shared" si="0"/>
        <v>0</v>
      </c>
      <c r="R38" s="27" t="s">
        <v>1530</v>
      </c>
      <c r="S38" s="6">
        <v>1.1000000000000001</v>
      </c>
      <c r="T38" s="6">
        <v>1</v>
      </c>
    </row>
    <row r="39" spans="1:21" x14ac:dyDescent="0.35">
      <c r="A39" s="73" t="s">
        <v>1535</v>
      </c>
      <c r="B39" s="30"/>
      <c r="C39" s="30" t="e">
        <f>VLOOKUP(B39,Таблица1[#All],2)</f>
        <v>#N/A</v>
      </c>
      <c r="D39" s="30"/>
      <c r="E39" s="30"/>
      <c r="F39" s="30"/>
      <c r="G39" s="30" t="e">
        <f>VLOOKUP(F39,Таблица3[#All],2,FALSE)</f>
        <v>#N/A</v>
      </c>
      <c r="H39" s="30">
        <v>0</v>
      </c>
      <c r="I39" s="30"/>
      <c r="J39" s="30">
        <v>0</v>
      </c>
      <c r="K39" s="30" t="s">
        <v>1472</v>
      </c>
      <c r="L39" s="30" t="s">
        <v>1472</v>
      </c>
      <c r="M39" s="30" t="s">
        <v>1472</v>
      </c>
      <c r="N39" s="30" t="s">
        <v>1472</v>
      </c>
      <c r="O39" s="102">
        <f t="shared" si="0"/>
        <v>0</v>
      </c>
      <c r="R39" s="27" t="s">
        <v>1532</v>
      </c>
      <c r="S39" s="6">
        <v>1</v>
      </c>
      <c r="T39" s="6">
        <v>2</v>
      </c>
    </row>
    <row r="40" spans="1:21" x14ac:dyDescent="0.35">
      <c r="A40" s="73" t="s">
        <v>1537</v>
      </c>
      <c r="B40" s="30"/>
      <c r="C40" s="30" t="e">
        <f>VLOOKUP(B40,Таблица1[#All],2)</f>
        <v>#N/A</v>
      </c>
      <c r="D40" s="30"/>
      <c r="E40" s="30"/>
      <c r="F40" s="30"/>
      <c r="G40" s="30" t="e">
        <f>VLOOKUP(F40,Таблица3[#All],2,FALSE)</f>
        <v>#N/A</v>
      </c>
      <c r="H40" s="30">
        <v>0</v>
      </c>
      <c r="I40" s="30"/>
      <c r="J40" s="30">
        <v>0</v>
      </c>
      <c r="K40" s="30" t="s">
        <v>1472</v>
      </c>
      <c r="L40" s="30" t="s">
        <v>1472</v>
      </c>
      <c r="M40" s="30" t="s">
        <v>1472</v>
      </c>
      <c r="N40" s="30" t="s">
        <v>1472</v>
      </c>
      <c r="O40" s="102">
        <f t="shared" si="0"/>
        <v>0</v>
      </c>
      <c r="R40" s="27" t="s">
        <v>1534</v>
      </c>
      <c r="S40" s="6">
        <v>1</v>
      </c>
      <c r="T40" s="6">
        <v>2</v>
      </c>
    </row>
    <row r="41" spans="1:21" x14ac:dyDescent="0.35">
      <c r="A41" s="73" t="s">
        <v>1539</v>
      </c>
      <c r="B41" s="30"/>
      <c r="C41" s="30" t="e">
        <f>VLOOKUP(B41,Таблица1[#All],2)</f>
        <v>#N/A</v>
      </c>
      <c r="D41" s="30"/>
      <c r="E41" s="30"/>
      <c r="F41" s="30"/>
      <c r="G41" s="30" t="e">
        <f>VLOOKUP(F41,Таблица3[#All],2,FALSE)</f>
        <v>#N/A</v>
      </c>
      <c r="H41" s="30">
        <v>0</v>
      </c>
      <c r="I41" s="30"/>
      <c r="J41" s="30">
        <v>0</v>
      </c>
      <c r="K41" s="30" t="s">
        <v>1472</v>
      </c>
      <c r="L41" s="30" t="s">
        <v>1472</v>
      </c>
      <c r="M41" s="30" t="s">
        <v>1472</v>
      </c>
      <c r="N41" s="30" t="s">
        <v>1472</v>
      </c>
      <c r="O41" s="102">
        <f t="shared" si="0"/>
        <v>0</v>
      </c>
      <c r="R41" s="27" t="s">
        <v>1536</v>
      </c>
      <c r="S41" s="6">
        <v>1</v>
      </c>
      <c r="T41" s="6">
        <v>3</v>
      </c>
    </row>
    <row r="42" spans="1:21" x14ac:dyDescent="0.35">
      <c r="A42" s="73" t="s">
        <v>1541</v>
      </c>
      <c r="B42" s="30"/>
      <c r="C42" s="30" t="e">
        <f>VLOOKUP(B42,Таблица1[#All],2)</f>
        <v>#N/A</v>
      </c>
      <c r="D42" s="30"/>
      <c r="E42" s="30"/>
      <c r="F42" s="30"/>
      <c r="G42" s="30" t="e">
        <f>VLOOKUP(F42,Таблица3[#All],2,FALSE)</f>
        <v>#N/A</v>
      </c>
      <c r="H42" s="30">
        <v>0</v>
      </c>
      <c r="I42" s="30"/>
      <c r="J42" s="30">
        <v>0</v>
      </c>
      <c r="K42" s="30" t="s">
        <v>1472</v>
      </c>
      <c r="L42" s="30" t="s">
        <v>1472</v>
      </c>
      <c r="M42" s="30" t="s">
        <v>1472</v>
      </c>
      <c r="N42" s="30" t="s">
        <v>1472</v>
      </c>
      <c r="O42" s="102">
        <f t="shared" si="0"/>
        <v>0</v>
      </c>
      <c r="R42" s="27" t="s">
        <v>1538</v>
      </c>
      <c r="S42" s="6">
        <v>1.1000000000000001</v>
      </c>
      <c r="T42" s="6" t="s">
        <v>1822</v>
      </c>
      <c r="U42" s="6" t="s">
        <v>1823</v>
      </c>
    </row>
    <row r="43" spans="1:21" x14ac:dyDescent="0.35">
      <c r="A43" s="73" t="s">
        <v>1543</v>
      </c>
      <c r="B43" s="30"/>
      <c r="C43" s="30" t="e">
        <f>VLOOKUP(B43,Таблица1[#All],2)</f>
        <v>#N/A</v>
      </c>
      <c r="D43" s="30"/>
      <c r="E43" s="30"/>
      <c r="F43" s="30"/>
      <c r="G43" s="30" t="e">
        <f>VLOOKUP(F43,Таблица3[#All],2,FALSE)</f>
        <v>#N/A</v>
      </c>
      <c r="H43" s="30">
        <v>0</v>
      </c>
      <c r="I43" s="30"/>
      <c r="J43" s="30">
        <v>0</v>
      </c>
      <c r="K43" s="30" t="s">
        <v>1472</v>
      </c>
      <c r="L43" s="30" t="s">
        <v>1472</v>
      </c>
      <c r="M43" s="30" t="s">
        <v>1472</v>
      </c>
      <c r="N43" s="30" t="s">
        <v>1472</v>
      </c>
      <c r="O43" s="102">
        <f t="shared" si="0"/>
        <v>0</v>
      </c>
      <c r="R43" s="27" t="s">
        <v>1540</v>
      </c>
      <c r="S43" s="6">
        <v>1.1000000000000001</v>
      </c>
      <c r="T43" s="6">
        <v>3</v>
      </c>
    </row>
    <row r="44" spans="1:21" x14ac:dyDescent="0.35">
      <c r="A44" s="73" t="s">
        <v>1545</v>
      </c>
      <c r="B44" s="30"/>
      <c r="C44" s="30" t="e">
        <f>VLOOKUP(B44,Таблица1[#All],2)</f>
        <v>#N/A</v>
      </c>
      <c r="D44" s="30"/>
      <c r="E44" s="30"/>
      <c r="F44" s="30"/>
      <c r="G44" s="30" t="e">
        <f>VLOOKUP(F44,Таблица3[#All],2,FALSE)</f>
        <v>#N/A</v>
      </c>
      <c r="H44" s="30">
        <v>0</v>
      </c>
      <c r="I44" s="30"/>
      <c r="J44" s="30">
        <v>0</v>
      </c>
      <c r="K44" s="30" t="s">
        <v>1472</v>
      </c>
      <c r="L44" s="30" t="s">
        <v>1472</v>
      </c>
      <c r="M44" s="30" t="s">
        <v>1472</v>
      </c>
      <c r="N44" s="30" t="s">
        <v>1472</v>
      </c>
      <c r="O44" s="102">
        <f t="shared" si="0"/>
        <v>0</v>
      </c>
      <c r="R44" s="27" t="s">
        <v>1542</v>
      </c>
      <c r="S44" s="6">
        <v>1.1000000000000001</v>
      </c>
      <c r="T44" s="6">
        <v>1</v>
      </c>
      <c r="U44" s="6" t="s">
        <v>1824</v>
      </c>
    </row>
    <row r="45" spans="1:21" x14ac:dyDescent="0.35">
      <c r="A45" s="73" t="s">
        <v>1547</v>
      </c>
      <c r="B45" s="30"/>
      <c r="C45" s="30" t="e">
        <f>VLOOKUP(B45,Таблица1[#All],2)</f>
        <v>#N/A</v>
      </c>
      <c r="D45" s="30"/>
      <c r="E45" s="30"/>
      <c r="F45" s="30"/>
      <c r="G45" s="30" t="e">
        <f>VLOOKUP(F45,Таблица3[#All],2,FALSE)</f>
        <v>#N/A</v>
      </c>
      <c r="H45" s="30">
        <v>0</v>
      </c>
      <c r="I45" s="30"/>
      <c r="J45" s="30">
        <v>0</v>
      </c>
      <c r="K45" s="30" t="s">
        <v>1472</v>
      </c>
      <c r="L45" s="30" t="s">
        <v>1472</v>
      </c>
      <c r="M45" s="30" t="s">
        <v>1472</v>
      </c>
      <c r="N45" s="30" t="s">
        <v>1472</v>
      </c>
      <c r="O45" s="102">
        <f t="shared" si="0"/>
        <v>0</v>
      </c>
      <c r="R45" s="27" t="s">
        <v>1544</v>
      </c>
      <c r="S45" s="6">
        <v>1.3</v>
      </c>
      <c r="T45" s="6">
        <v>1</v>
      </c>
    </row>
    <row r="46" spans="1:21" x14ac:dyDescent="0.35">
      <c r="A46" s="73" t="s">
        <v>1549</v>
      </c>
      <c r="B46" s="30"/>
      <c r="C46" s="30" t="e">
        <f>VLOOKUP(B46,Таблица1[#All],2)</f>
        <v>#N/A</v>
      </c>
      <c r="D46" s="30"/>
      <c r="E46" s="30"/>
      <c r="F46" s="30"/>
      <c r="G46" s="30" t="e">
        <f>VLOOKUP(F46,Таблица3[#All],2,FALSE)</f>
        <v>#N/A</v>
      </c>
      <c r="H46" s="30">
        <v>0</v>
      </c>
      <c r="I46" s="30"/>
      <c r="J46" s="30">
        <v>0</v>
      </c>
      <c r="K46" s="30" t="s">
        <v>1472</v>
      </c>
      <c r="L46" s="30" t="s">
        <v>1472</v>
      </c>
      <c r="M46" s="30" t="s">
        <v>1472</v>
      </c>
      <c r="N46" s="30" t="s">
        <v>1472</v>
      </c>
      <c r="O46" s="102">
        <f t="shared" si="0"/>
        <v>0</v>
      </c>
      <c r="R46" s="27" t="s">
        <v>1546</v>
      </c>
      <c r="S46" s="6">
        <v>1.3</v>
      </c>
      <c r="T46" s="6">
        <v>1</v>
      </c>
    </row>
    <row r="47" spans="1:21" x14ac:dyDescent="0.35">
      <c r="A47" s="73" t="s">
        <v>1551</v>
      </c>
      <c r="B47" s="30"/>
      <c r="C47" s="30" t="e">
        <f>VLOOKUP(B47,Таблица1[#All],2)</f>
        <v>#N/A</v>
      </c>
      <c r="D47" s="30"/>
      <c r="E47" s="30"/>
      <c r="F47" s="30"/>
      <c r="G47" s="30" t="e">
        <f>VLOOKUP(F47,Таблица3[#All],2,FALSE)</f>
        <v>#N/A</v>
      </c>
      <c r="H47" s="30">
        <v>0</v>
      </c>
      <c r="I47" s="30"/>
      <c r="J47" s="30">
        <v>0</v>
      </c>
      <c r="K47" s="30" t="s">
        <v>1472</v>
      </c>
      <c r="L47" s="30" t="s">
        <v>1472</v>
      </c>
      <c r="M47" s="30" t="s">
        <v>1472</v>
      </c>
      <c r="N47" s="30" t="s">
        <v>1472</v>
      </c>
      <c r="O47" s="102">
        <f t="shared" si="0"/>
        <v>0</v>
      </c>
      <c r="R47" s="27" t="s">
        <v>1548</v>
      </c>
      <c r="S47" s="6">
        <v>1.1000000000000001</v>
      </c>
      <c r="T47" s="6">
        <v>5</v>
      </c>
    </row>
    <row r="48" spans="1:21" x14ac:dyDescent="0.35">
      <c r="A48" s="73" t="s">
        <v>1553</v>
      </c>
      <c r="B48" s="30"/>
      <c r="C48" s="30" t="e">
        <f>VLOOKUP(B48,Таблица1[#All],2)</f>
        <v>#N/A</v>
      </c>
      <c r="D48" s="30"/>
      <c r="E48" s="30"/>
      <c r="F48" s="30"/>
      <c r="G48" s="30" t="e">
        <f>VLOOKUP(F48,Таблица3[#All],2,FALSE)</f>
        <v>#N/A</v>
      </c>
      <c r="H48" s="30">
        <v>0</v>
      </c>
      <c r="I48" s="30"/>
      <c r="J48" s="30">
        <v>0</v>
      </c>
      <c r="K48" s="30" t="s">
        <v>1472</v>
      </c>
      <c r="L48" s="30" t="s">
        <v>1472</v>
      </c>
      <c r="M48" s="30" t="s">
        <v>1472</v>
      </c>
      <c r="N48" s="30" t="s">
        <v>1472</v>
      </c>
      <c r="O48" s="102">
        <f t="shared" si="0"/>
        <v>0</v>
      </c>
      <c r="R48" s="27" t="s">
        <v>1550</v>
      </c>
      <c r="S48" s="6">
        <v>1.1000000000000001</v>
      </c>
      <c r="T48" s="6">
        <v>4</v>
      </c>
      <c r="U48" s="6" t="s">
        <v>1827</v>
      </c>
    </row>
    <row r="49" spans="1:20" x14ac:dyDescent="0.35">
      <c r="A49" s="73" t="s">
        <v>1555</v>
      </c>
      <c r="B49" s="30"/>
      <c r="C49" s="30" t="e">
        <f>VLOOKUP(B49,Таблица1[#All],2)</f>
        <v>#N/A</v>
      </c>
      <c r="D49" s="30"/>
      <c r="E49" s="30"/>
      <c r="F49" s="30"/>
      <c r="G49" s="30" t="e">
        <f>VLOOKUP(F49,Таблица3[#All],2,FALSE)</f>
        <v>#N/A</v>
      </c>
      <c r="H49" s="30">
        <v>0</v>
      </c>
      <c r="I49" s="30"/>
      <c r="J49" s="30">
        <v>0</v>
      </c>
      <c r="K49" s="30" t="s">
        <v>1472</v>
      </c>
      <c r="L49" s="30" t="s">
        <v>1472</v>
      </c>
      <c r="M49" s="30" t="s">
        <v>1472</v>
      </c>
      <c r="N49" s="30" t="s">
        <v>1472</v>
      </c>
      <c r="O49" s="102">
        <f t="shared" si="0"/>
        <v>0</v>
      </c>
      <c r="R49" s="27" t="s">
        <v>1552</v>
      </c>
      <c r="S49" s="6">
        <v>1.1000000000000001</v>
      </c>
      <c r="T49" s="6" t="s">
        <v>1822</v>
      </c>
    </row>
    <row r="50" spans="1:20" x14ac:dyDescent="0.35">
      <c r="A50" s="73" t="s">
        <v>1557</v>
      </c>
      <c r="B50" s="30"/>
      <c r="C50" s="30" t="e">
        <f>VLOOKUP(B50,Таблица1[#All],2)</f>
        <v>#N/A</v>
      </c>
      <c r="D50" s="30"/>
      <c r="E50" s="30"/>
      <c r="F50" s="30"/>
      <c r="G50" s="30" t="e">
        <f>VLOOKUP(F50,Таблица3[#All],2,FALSE)</f>
        <v>#N/A</v>
      </c>
      <c r="H50" s="30">
        <v>0</v>
      </c>
      <c r="I50" s="30"/>
      <c r="J50" s="30">
        <v>0</v>
      </c>
      <c r="K50" s="30" t="s">
        <v>1472</v>
      </c>
      <c r="L50" s="30" t="s">
        <v>1472</v>
      </c>
      <c r="M50" s="30" t="s">
        <v>1472</v>
      </c>
      <c r="N50" s="30" t="s">
        <v>1472</v>
      </c>
      <c r="O50" s="102">
        <f t="shared" si="0"/>
        <v>0</v>
      </c>
      <c r="R50" s="27" t="s">
        <v>1554</v>
      </c>
      <c r="S50" s="6">
        <v>1.1000000000000001</v>
      </c>
      <c r="T50" s="6">
        <v>3</v>
      </c>
    </row>
    <row r="51" spans="1:20" x14ac:dyDescent="0.35">
      <c r="A51" s="73" t="s">
        <v>1559</v>
      </c>
      <c r="B51" s="30"/>
      <c r="C51" s="30" t="e">
        <f>VLOOKUP(B51,Таблица1[#All],2)</f>
        <v>#N/A</v>
      </c>
      <c r="D51" s="30"/>
      <c r="E51" s="30"/>
      <c r="F51" s="30"/>
      <c r="G51" s="30" t="e">
        <f>VLOOKUP(F51,Таблица3[#All],2,FALSE)</f>
        <v>#N/A</v>
      </c>
      <c r="H51" s="30">
        <v>0</v>
      </c>
      <c r="I51" s="30"/>
      <c r="J51" s="30">
        <v>0</v>
      </c>
      <c r="K51" s="30" t="s">
        <v>1472</v>
      </c>
      <c r="L51" s="30" t="s">
        <v>1472</v>
      </c>
      <c r="M51" s="30" t="s">
        <v>1472</v>
      </c>
      <c r="N51" s="30" t="s">
        <v>1472</v>
      </c>
      <c r="O51" s="102">
        <f t="shared" si="0"/>
        <v>0</v>
      </c>
      <c r="R51" s="27" t="s">
        <v>1556</v>
      </c>
      <c r="S51" s="6">
        <v>1.1000000000000001</v>
      </c>
      <c r="T51" s="6">
        <v>1</v>
      </c>
    </row>
    <row r="52" spans="1:20" x14ac:dyDescent="0.35">
      <c r="A52" s="73" t="s">
        <v>1561</v>
      </c>
      <c r="B52" s="30"/>
      <c r="C52" s="30" t="e">
        <f>VLOOKUP(B52,Таблица1[#All],2)</f>
        <v>#N/A</v>
      </c>
      <c r="D52" s="30"/>
      <c r="E52" s="30"/>
      <c r="F52" s="30"/>
      <c r="G52" s="30" t="e">
        <f>VLOOKUP(F52,Таблица3[#All],2,FALSE)</f>
        <v>#N/A</v>
      </c>
      <c r="H52" s="30">
        <v>0</v>
      </c>
      <c r="I52" s="30"/>
      <c r="J52" s="30">
        <v>0</v>
      </c>
      <c r="K52" s="30" t="s">
        <v>1472</v>
      </c>
      <c r="L52" s="30" t="s">
        <v>1472</v>
      </c>
      <c r="M52" s="30" t="s">
        <v>1472</v>
      </c>
      <c r="N52" s="30" t="s">
        <v>1472</v>
      </c>
      <c r="O52" s="102">
        <f t="shared" si="0"/>
        <v>0</v>
      </c>
      <c r="R52" s="27" t="s">
        <v>1558</v>
      </c>
      <c r="S52" s="6">
        <v>1.1000000000000001</v>
      </c>
      <c r="T52" s="6">
        <v>1</v>
      </c>
    </row>
    <row r="53" spans="1:20" x14ac:dyDescent="0.35">
      <c r="A53" s="73" t="s">
        <v>1563</v>
      </c>
      <c r="B53" s="30"/>
      <c r="C53" s="30" t="e">
        <f>VLOOKUP(B53,Таблица1[#All],2)</f>
        <v>#N/A</v>
      </c>
      <c r="D53" s="30"/>
      <c r="E53" s="30"/>
      <c r="F53" s="30"/>
      <c r="G53" s="30" t="e">
        <f>VLOOKUP(F53,Таблица3[#All],2,FALSE)</f>
        <v>#N/A</v>
      </c>
      <c r="H53" s="30">
        <v>0</v>
      </c>
      <c r="I53" s="30"/>
      <c r="J53" s="30">
        <v>0</v>
      </c>
      <c r="K53" s="30" t="s">
        <v>1472</v>
      </c>
      <c r="L53" s="30" t="s">
        <v>1472</v>
      </c>
      <c r="M53" s="30" t="s">
        <v>1472</v>
      </c>
      <c r="N53" s="30" t="s">
        <v>1472</v>
      </c>
      <c r="O53" s="102">
        <f t="shared" si="0"/>
        <v>0</v>
      </c>
      <c r="R53" s="27" t="s">
        <v>1560</v>
      </c>
      <c r="S53" s="6">
        <v>1.1000000000000001</v>
      </c>
      <c r="T53" s="6">
        <v>1</v>
      </c>
    </row>
    <row r="54" spans="1:20" x14ac:dyDescent="0.35">
      <c r="A54" s="73" t="s">
        <v>1565</v>
      </c>
      <c r="B54" s="30"/>
      <c r="C54" s="30" t="e">
        <f>VLOOKUP(B54,Таблица1[#All],2)</f>
        <v>#N/A</v>
      </c>
      <c r="D54" s="30"/>
      <c r="E54" s="30"/>
      <c r="F54" s="30"/>
      <c r="G54" s="30" t="e">
        <f>VLOOKUP(F54,Таблица3[#All],2,FALSE)</f>
        <v>#N/A</v>
      </c>
      <c r="H54" s="30">
        <v>0</v>
      </c>
      <c r="I54" s="30"/>
      <c r="J54" s="30">
        <v>0</v>
      </c>
      <c r="K54" s="30" t="s">
        <v>1472</v>
      </c>
      <c r="L54" s="30" t="s">
        <v>1472</v>
      </c>
      <c r="M54" s="30" t="s">
        <v>1472</v>
      </c>
      <c r="N54" s="30" t="s">
        <v>1472</v>
      </c>
      <c r="O54" s="102">
        <f t="shared" si="0"/>
        <v>0</v>
      </c>
      <c r="R54" s="27" t="s">
        <v>1562</v>
      </c>
      <c r="S54" s="6">
        <v>1.1000000000000001</v>
      </c>
      <c r="T54" s="6">
        <v>1</v>
      </c>
    </row>
    <row r="55" spans="1:20" x14ac:dyDescent="0.35">
      <c r="A55" s="73" t="s">
        <v>1567</v>
      </c>
      <c r="B55" s="30"/>
      <c r="C55" s="30" t="e">
        <f>VLOOKUP(B55,Таблица1[#All],2)</f>
        <v>#N/A</v>
      </c>
      <c r="D55" s="30"/>
      <c r="E55" s="30"/>
      <c r="F55" s="30"/>
      <c r="G55" s="30" t="e">
        <f>VLOOKUP(F55,Таблица3[#All],2,FALSE)</f>
        <v>#N/A</v>
      </c>
      <c r="H55" s="30">
        <v>0</v>
      </c>
      <c r="I55" s="30"/>
      <c r="J55" s="30">
        <v>0</v>
      </c>
      <c r="K55" s="30" t="s">
        <v>1472</v>
      </c>
      <c r="L55" s="30" t="s">
        <v>1472</v>
      </c>
      <c r="M55" s="30" t="s">
        <v>1472</v>
      </c>
      <c r="N55" s="30" t="s">
        <v>1472</v>
      </c>
      <c r="O55" s="102">
        <f t="shared" si="0"/>
        <v>0</v>
      </c>
      <c r="R55" s="27" t="s">
        <v>1564</v>
      </c>
      <c r="S55" s="6">
        <v>1.3</v>
      </c>
      <c r="T55" s="6">
        <v>5</v>
      </c>
    </row>
    <row r="56" spans="1:20" x14ac:dyDescent="0.35">
      <c r="A56" s="73" t="s">
        <v>1569</v>
      </c>
      <c r="B56" s="30"/>
      <c r="C56" s="30" t="e">
        <f>VLOOKUP(B56,Таблица1[#All],2)</f>
        <v>#N/A</v>
      </c>
      <c r="D56" s="30"/>
      <c r="E56" s="30"/>
      <c r="F56" s="30"/>
      <c r="G56" s="30" t="e">
        <f>VLOOKUP(F56,Таблица3[#All],2,FALSE)</f>
        <v>#N/A</v>
      </c>
      <c r="H56" s="30">
        <v>0</v>
      </c>
      <c r="I56" s="30"/>
      <c r="J56" s="30">
        <v>0</v>
      </c>
      <c r="K56" s="30" t="s">
        <v>1472</v>
      </c>
      <c r="L56" s="30" t="s">
        <v>1472</v>
      </c>
      <c r="M56" s="30" t="s">
        <v>1472</v>
      </c>
      <c r="N56" s="30" t="s">
        <v>1472</v>
      </c>
      <c r="O56" s="102">
        <f t="shared" si="0"/>
        <v>0</v>
      </c>
      <c r="R56" s="27" t="s">
        <v>1566</v>
      </c>
      <c r="S56" s="6">
        <v>1.3</v>
      </c>
      <c r="T56" s="6">
        <v>5</v>
      </c>
    </row>
    <row r="57" spans="1:20" x14ac:dyDescent="0.35">
      <c r="A57" s="73" t="s">
        <v>1571</v>
      </c>
      <c r="B57" s="30"/>
      <c r="C57" s="30" t="e">
        <f>VLOOKUP(B57,Таблица1[#All],2)</f>
        <v>#N/A</v>
      </c>
      <c r="D57" s="30"/>
      <c r="E57" s="30"/>
      <c r="F57" s="30"/>
      <c r="G57" s="30" t="e">
        <f>VLOOKUP(F57,Таблица3[#All],2,FALSE)</f>
        <v>#N/A</v>
      </c>
      <c r="H57" s="30">
        <v>0</v>
      </c>
      <c r="I57" s="30"/>
      <c r="J57" s="30">
        <v>0</v>
      </c>
      <c r="K57" s="30" t="s">
        <v>1472</v>
      </c>
      <c r="L57" s="30" t="s">
        <v>1472</v>
      </c>
      <c r="M57" s="30" t="s">
        <v>1472</v>
      </c>
      <c r="N57" s="30" t="s">
        <v>1472</v>
      </c>
      <c r="O57" s="102">
        <f t="shared" si="0"/>
        <v>0</v>
      </c>
      <c r="R57" s="27" t="s">
        <v>1568</v>
      </c>
      <c r="S57" s="6">
        <v>1</v>
      </c>
      <c r="T57" s="6">
        <v>3</v>
      </c>
    </row>
    <row r="58" spans="1:20" x14ac:dyDescent="0.35">
      <c r="A58" s="73" t="s">
        <v>1572</v>
      </c>
      <c r="B58" s="30"/>
      <c r="C58" s="30" t="e">
        <f>VLOOKUP(B58,Таблица1[#All],2)</f>
        <v>#N/A</v>
      </c>
      <c r="D58" s="30"/>
      <c r="E58" s="30"/>
      <c r="F58" s="30"/>
      <c r="G58" s="30" t="e">
        <f>VLOOKUP(F58,Таблица3[#All],2,FALSE)</f>
        <v>#N/A</v>
      </c>
      <c r="H58" s="30">
        <v>0</v>
      </c>
      <c r="I58" s="30"/>
      <c r="J58" s="30">
        <v>0</v>
      </c>
      <c r="K58" s="30" t="s">
        <v>1472</v>
      </c>
      <c r="L58" s="30" t="s">
        <v>1472</v>
      </c>
      <c r="M58" s="30" t="s">
        <v>1472</v>
      </c>
      <c r="N58" s="30" t="s">
        <v>1472</v>
      </c>
      <c r="O58" s="102">
        <f t="shared" si="0"/>
        <v>0</v>
      </c>
      <c r="R58" s="27" t="s">
        <v>1570</v>
      </c>
      <c r="S58" s="6">
        <v>1</v>
      </c>
      <c r="T58" s="6">
        <v>2</v>
      </c>
    </row>
    <row r="59" spans="1:20" x14ac:dyDescent="0.35">
      <c r="A59" s="73" t="s">
        <v>1573</v>
      </c>
      <c r="B59" s="30"/>
      <c r="C59" s="30" t="e">
        <f>VLOOKUP(B59,Таблица1[#All],2)</f>
        <v>#N/A</v>
      </c>
      <c r="D59" s="30"/>
      <c r="E59" s="30"/>
      <c r="F59" s="30"/>
      <c r="G59" s="30" t="e">
        <f>VLOOKUP(F59,Таблица3[#All],2,FALSE)</f>
        <v>#N/A</v>
      </c>
      <c r="H59" s="30">
        <v>0</v>
      </c>
      <c r="I59" s="30"/>
      <c r="J59" s="30">
        <v>0</v>
      </c>
      <c r="K59" s="30" t="s">
        <v>1472</v>
      </c>
      <c r="L59" s="30" t="s">
        <v>1472</v>
      </c>
      <c r="M59" s="30" t="s">
        <v>1472</v>
      </c>
      <c r="N59" s="30" t="s">
        <v>1472</v>
      </c>
      <c r="O59" s="102">
        <f t="shared" si="0"/>
        <v>0</v>
      </c>
      <c r="R59" s="27" t="s">
        <v>1478</v>
      </c>
      <c r="S59" s="6">
        <v>1</v>
      </c>
      <c r="T59" s="6">
        <v>3</v>
      </c>
    </row>
    <row r="60" spans="1:20" x14ac:dyDescent="0.35">
      <c r="A60" s="73" t="s">
        <v>1574</v>
      </c>
      <c r="B60" s="30"/>
      <c r="C60" s="30" t="e">
        <f>VLOOKUP(B60,Таблица1[#All],2)</f>
        <v>#N/A</v>
      </c>
      <c r="D60" s="30"/>
      <c r="E60" s="30"/>
      <c r="F60" s="30"/>
      <c r="G60" s="30" t="e">
        <f>VLOOKUP(F60,Таблица3[#All],2,FALSE)</f>
        <v>#N/A</v>
      </c>
      <c r="H60" s="30">
        <v>0</v>
      </c>
      <c r="I60" s="30"/>
      <c r="J60" s="30">
        <v>0</v>
      </c>
      <c r="K60" s="30" t="s">
        <v>1472</v>
      </c>
      <c r="L60" s="30" t="s">
        <v>1472</v>
      </c>
      <c r="M60" s="30" t="s">
        <v>1472</v>
      </c>
      <c r="N60" s="30" t="s">
        <v>1472</v>
      </c>
      <c r="O60" s="102">
        <f t="shared" si="0"/>
        <v>0</v>
      </c>
    </row>
    <row r="61" spans="1:20" x14ac:dyDescent="0.35">
      <c r="A61" s="73" t="s">
        <v>1575</v>
      </c>
      <c r="B61" s="30"/>
      <c r="C61" s="30" t="e">
        <f>VLOOKUP(B61,Таблица1[#All],2)</f>
        <v>#N/A</v>
      </c>
      <c r="D61" s="30"/>
      <c r="E61" s="30"/>
      <c r="F61" s="30"/>
      <c r="G61" s="30" t="e">
        <f>VLOOKUP(F61,Таблица3[#All],2,FALSE)</f>
        <v>#N/A</v>
      </c>
      <c r="H61" s="30">
        <v>0</v>
      </c>
      <c r="I61" s="30"/>
      <c r="J61" s="30">
        <v>0</v>
      </c>
      <c r="K61" s="30" t="s">
        <v>1472</v>
      </c>
      <c r="L61" s="30" t="s">
        <v>1472</v>
      </c>
      <c r="M61" s="30" t="s">
        <v>1472</v>
      </c>
      <c r="N61" s="30" t="s">
        <v>1472</v>
      </c>
      <c r="O61" s="102">
        <f t="shared" si="0"/>
        <v>0</v>
      </c>
    </row>
    <row r="62" spans="1:20" x14ac:dyDescent="0.35">
      <c r="A62" s="73" t="s">
        <v>1576</v>
      </c>
      <c r="B62" s="30"/>
      <c r="C62" s="30" t="e">
        <f>VLOOKUP(B62,Таблица1[#All],2)</f>
        <v>#N/A</v>
      </c>
      <c r="D62" s="30"/>
      <c r="E62" s="30"/>
      <c r="F62" s="30"/>
      <c r="G62" s="30" t="e">
        <f>VLOOKUP(F62,Таблица3[#All],2,FALSE)</f>
        <v>#N/A</v>
      </c>
      <c r="H62" s="30">
        <v>0</v>
      </c>
      <c r="I62" s="30"/>
      <c r="J62" s="30">
        <v>0</v>
      </c>
      <c r="K62" s="30" t="s">
        <v>1472</v>
      </c>
      <c r="L62" s="30" t="s">
        <v>1472</v>
      </c>
      <c r="M62" s="30" t="s">
        <v>1472</v>
      </c>
      <c r="N62" s="30" t="s">
        <v>1472</v>
      </c>
      <c r="O62" s="102">
        <f t="shared" si="0"/>
        <v>0</v>
      </c>
    </row>
    <row r="63" spans="1:20" x14ac:dyDescent="0.35">
      <c r="A63" s="73" t="s">
        <v>1577</v>
      </c>
      <c r="B63" s="30"/>
      <c r="C63" s="30" t="e">
        <f>VLOOKUP(B63,Таблица1[#All],2)</f>
        <v>#N/A</v>
      </c>
      <c r="D63" s="30"/>
      <c r="E63" s="30"/>
      <c r="F63" s="30"/>
      <c r="G63" s="30" t="e">
        <f>VLOOKUP(F63,Таблица3[#All],2,FALSE)</f>
        <v>#N/A</v>
      </c>
      <c r="H63" s="30">
        <v>0</v>
      </c>
      <c r="I63" s="30"/>
      <c r="J63" s="30">
        <v>0</v>
      </c>
      <c r="K63" s="30" t="s">
        <v>1472</v>
      </c>
      <c r="L63" s="30" t="s">
        <v>1472</v>
      </c>
      <c r="M63" s="30" t="s">
        <v>1472</v>
      </c>
      <c r="N63" s="30" t="s">
        <v>1472</v>
      </c>
      <c r="O63" s="102">
        <f t="shared" si="0"/>
        <v>0</v>
      </c>
    </row>
    <row r="64" spans="1:20" x14ac:dyDescent="0.35">
      <c r="A64" s="73" t="s">
        <v>1578</v>
      </c>
      <c r="B64" s="30"/>
      <c r="C64" s="30" t="e">
        <f>VLOOKUP(B64,Таблица1[#All],2)</f>
        <v>#N/A</v>
      </c>
      <c r="D64" s="30"/>
      <c r="E64" s="30"/>
      <c r="F64" s="30"/>
      <c r="G64" s="30" t="e">
        <f>VLOOKUP(F64,Таблица3[#All],2,FALSE)</f>
        <v>#N/A</v>
      </c>
      <c r="H64" s="30">
        <v>0</v>
      </c>
      <c r="I64" s="30"/>
      <c r="J64" s="30">
        <v>0</v>
      </c>
      <c r="K64" s="30" t="s">
        <v>1472</v>
      </c>
      <c r="L64" s="30" t="s">
        <v>1472</v>
      </c>
      <c r="M64" s="30" t="s">
        <v>1472</v>
      </c>
      <c r="N64" s="30" t="s">
        <v>1472</v>
      </c>
      <c r="O64" s="102">
        <f t="shared" si="0"/>
        <v>0</v>
      </c>
    </row>
    <row r="65" spans="1:15" x14ac:dyDescent="0.35">
      <c r="A65" s="73" t="s">
        <v>1579</v>
      </c>
      <c r="B65" s="30"/>
      <c r="C65" s="30" t="e">
        <f>VLOOKUP(B65,Таблица1[#All],2)</f>
        <v>#N/A</v>
      </c>
      <c r="D65" s="30"/>
      <c r="E65" s="30"/>
      <c r="F65" s="30"/>
      <c r="G65" s="30" t="e">
        <f>VLOOKUP(F65,Таблица3[#All],2,FALSE)</f>
        <v>#N/A</v>
      </c>
      <c r="H65" s="30">
        <v>0</v>
      </c>
      <c r="I65" s="30"/>
      <c r="J65" s="30">
        <v>0</v>
      </c>
      <c r="K65" s="30" t="s">
        <v>1472</v>
      </c>
      <c r="L65" s="30" t="s">
        <v>1472</v>
      </c>
      <c r="M65" s="30" t="s">
        <v>1472</v>
      </c>
      <c r="N65" s="30" t="s">
        <v>1472</v>
      </c>
      <c r="O65" s="102">
        <f t="shared" si="0"/>
        <v>0</v>
      </c>
    </row>
    <row r="66" spans="1:15" x14ac:dyDescent="0.35">
      <c r="A66" s="73" t="s">
        <v>1580</v>
      </c>
      <c r="B66" s="30"/>
      <c r="C66" s="30" t="e">
        <f>VLOOKUP(B66,Таблица1[#All],2)</f>
        <v>#N/A</v>
      </c>
      <c r="D66" s="30"/>
      <c r="E66" s="30"/>
      <c r="F66" s="30"/>
      <c r="G66" s="30" t="e">
        <f>VLOOKUP(F66,Таблица3[#All],2,FALSE)</f>
        <v>#N/A</v>
      </c>
      <c r="H66" s="30">
        <v>0</v>
      </c>
      <c r="I66" s="30"/>
      <c r="J66" s="30">
        <v>0</v>
      </c>
      <c r="K66" s="30" t="s">
        <v>1472</v>
      </c>
      <c r="L66" s="30" t="s">
        <v>1472</v>
      </c>
      <c r="M66" s="30" t="s">
        <v>1472</v>
      </c>
      <c r="N66" s="30" t="s">
        <v>1472</v>
      </c>
      <c r="O66" s="102">
        <f t="shared" si="0"/>
        <v>0</v>
      </c>
    </row>
    <row r="67" spans="1:15" x14ac:dyDescent="0.35">
      <c r="A67" s="73" t="s">
        <v>1581</v>
      </c>
      <c r="B67" s="30"/>
      <c r="C67" s="30" t="e">
        <f>VLOOKUP(B67,Таблица1[#All],2)</f>
        <v>#N/A</v>
      </c>
      <c r="D67" s="30"/>
      <c r="E67" s="30"/>
      <c r="F67" s="30"/>
      <c r="G67" s="30" t="e">
        <f>VLOOKUP(F67,Таблица3[#All],2,FALSE)</f>
        <v>#N/A</v>
      </c>
      <c r="H67" s="30">
        <v>0</v>
      </c>
      <c r="I67" s="30"/>
      <c r="J67" s="30">
        <v>0</v>
      </c>
      <c r="K67" s="30" t="s">
        <v>1472</v>
      </c>
      <c r="L67" s="30" t="s">
        <v>1472</v>
      </c>
      <c r="M67" s="30" t="s">
        <v>1472</v>
      </c>
      <c r="N67" s="30" t="s">
        <v>1472</v>
      </c>
      <c r="O67" s="102">
        <f t="shared" ref="O67:O130" si="1">$S$10*I67*(IF(K67="Да",1,0)*$S$11+IF(L67="Да",1,0)*$S$12+IF(M67="Да",1,0)*$S$13+IF(N67="Да",1,0)*$S$14)*J67*IF($P$2="Да",0.5,1)+$S$10*H67*(IF(K67="Да",1,0)*$S$11+IF(L67="Да",1,0)*$S$12+IF(M67="Да",1,0)*$S$13+IF(N67="Да",1,0)*$S$14)*IF($P$2="Да",0.5,1)</f>
        <v>0</v>
      </c>
    </row>
    <row r="68" spans="1:15" x14ac:dyDescent="0.35">
      <c r="A68" s="73" t="s">
        <v>1582</v>
      </c>
      <c r="B68" s="30"/>
      <c r="C68" s="30" t="e">
        <f>VLOOKUP(B68,Таблица1[#All],2)</f>
        <v>#N/A</v>
      </c>
      <c r="D68" s="30"/>
      <c r="E68" s="30"/>
      <c r="F68" s="30"/>
      <c r="G68" s="30" t="e">
        <f>VLOOKUP(F68,Таблица3[#All],2,FALSE)</f>
        <v>#N/A</v>
      </c>
      <c r="H68" s="30">
        <v>0</v>
      </c>
      <c r="I68" s="30"/>
      <c r="J68" s="30">
        <v>0</v>
      </c>
      <c r="K68" s="30" t="s">
        <v>1472</v>
      </c>
      <c r="L68" s="30" t="s">
        <v>1472</v>
      </c>
      <c r="M68" s="30" t="s">
        <v>1472</v>
      </c>
      <c r="N68" s="30" t="s">
        <v>1472</v>
      </c>
      <c r="O68" s="102">
        <f t="shared" si="1"/>
        <v>0</v>
      </c>
    </row>
    <row r="69" spans="1:15" x14ac:dyDescent="0.35">
      <c r="A69" s="73" t="s">
        <v>1583</v>
      </c>
      <c r="B69" s="30"/>
      <c r="C69" s="30" t="e">
        <f>VLOOKUP(B69,Таблица1[#All],2)</f>
        <v>#N/A</v>
      </c>
      <c r="D69" s="30"/>
      <c r="E69" s="30"/>
      <c r="F69" s="30"/>
      <c r="G69" s="30" t="e">
        <f>VLOOKUP(F69,Таблица3[#All],2,FALSE)</f>
        <v>#N/A</v>
      </c>
      <c r="H69" s="30">
        <v>0</v>
      </c>
      <c r="I69" s="30"/>
      <c r="J69" s="30">
        <v>0</v>
      </c>
      <c r="K69" s="30" t="s">
        <v>1472</v>
      </c>
      <c r="L69" s="30" t="s">
        <v>1472</v>
      </c>
      <c r="M69" s="30" t="s">
        <v>1472</v>
      </c>
      <c r="N69" s="30" t="s">
        <v>1472</v>
      </c>
      <c r="O69" s="102">
        <f t="shared" si="1"/>
        <v>0</v>
      </c>
    </row>
    <row r="70" spans="1:15" x14ac:dyDescent="0.35">
      <c r="A70" s="73" t="s">
        <v>1584</v>
      </c>
      <c r="B70" s="30"/>
      <c r="C70" s="30" t="e">
        <f>VLOOKUP(B70,Таблица1[#All],2)</f>
        <v>#N/A</v>
      </c>
      <c r="D70" s="30"/>
      <c r="E70" s="30"/>
      <c r="F70" s="30"/>
      <c r="G70" s="30" t="e">
        <f>VLOOKUP(F70,Таблица3[#All],2,FALSE)</f>
        <v>#N/A</v>
      </c>
      <c r="H70" s="30">
        <v>0</v>
      </c>
      <c r="I70" s="30"/>
      <c r="J70" s="30">
        <v>0</v>
      </c>
      <c r="K70" s="30" t="s">
        <v>1472</v>
      </c>
      <c r="L70" s="30" t="s">
        <v>1472</v>
      </c>
      <c r="M70" s="30" t="s">
        <v>1472</v>
      </c>
      <c r="N70" s="30" t="s">
        <v>1472</v>
      </c>
      <c r="O70" s="102">
        <f t="shared" si="1"/>
        <v>0</v>
      </c>
    </row>
    <row r="71" spans="1:15" x14ac:dyDescent="0.35">
      <c r="A71" s="73" t="s">
        <v>1585</v>
      </c>
      <c r="B71" s="30"/>
      <c r="C71" s="30" t="e">
        <f>VLOOKUP(B71,Таблица1[#All],2)</f>
        <v>#N/A</v>
      </c>
      <c r="D71" s="30"/>
      <c r="E71" s="30"/>
      <c r="F71" s="30"/>
      <c r="G71" s="30" t="e">
        <f>VLOOKUP(F71,Таблица3[#All],2,FALSE)</f>
        <v>#N/A</v>
      </c>
      <c r="H71" s="30">
        <v>0</v>
      </c>
      <c r="I71" s="30"/>
      <c r="J71" s="30">
        <v>0</v>
      </c>
      <c r="K71" s="30" t="s">
        <v>1472</v>
      </c>
      <c r="L71" s="30" t="s">
        <v>1472</v>
      </c>
      <c r="M71" s="30" t="s">
        <v>1472</v>
      </c>
      <c r="N71" s="30" t="s">
        <v>1472</v>
      </c>
      <c r="O71" s="102">
        <f t="shared" si="1"/>
        <v>0</v>
      </c>
    </row>
    <row r="72" spans="1:15" x14ac:dyDescent="0.35">
      <c r="A72" s="73" t="s">
        <v>1586</v>
      </c>
      <c r="B72" s="30"/>
      <c r="C72" s="30" t="e">
        <f>VLOOKUP(B72,Таблица1[#All],2)</f>
        <v>#N/A</v>
      </c>
      <c r="D72" s="30"/>
      <c r="E72" s="30"/>
      <c r="F72" s="30"/>
      <c r="G72" s="30" t="e">
        <f>VLOOKUP(F72,Таблица3[#All],2,FALSE)</f>
        <v>#N/A</v>
      </c>
      <c r="H72" s="30">
        <v>0</v>
      </c>
      <c r="I72" s="30"/>
      <c r="J72" s="30">
        <v>0</v>
      </c>
      <c r="K72" s="30" t="s">
        <v>1472</v>
      </c>
      <c r="L72" s="30" t="s">
        <v>1472</v>
      </c>
      <c r="M72" s="30" t="s">
        <v>1472</v>
      </c>
      <c r="N72" s="30" t="s">
        <v>1472</v>
      </c>
      <c r="O72" s="102">
        <f t="shared" si="1"/>
        <v>0</v>
      </c>
    </row>
    <row r="73" spans="1:15" x14ac:dyDescent="0.35">
      <c r="A73" s="73" t="s">
        <v>1587</v>
      </c>
      <c r="B73" s="30"/>
      <c r="C73" s="30" t="e">
        <f>VLOOKUP(B73,Таблица1[#All],2)</f>
        <v>#N/A</v>
      </c>
      <c r="D73" s="30"/>
      <c r="E73" s="30"/>
      <c r="F73" s="30"/>
      <c r="G73" s="30" t="e">
        <f>VLOOKUP(F73,Таблица3[#All],2,FALSE)</f>
        <v>#N/A</v>
      </c>
      <c r="H73" s="30">
        <v>0</v>
      </c>
      <c r="I73" s="30"/>
      <c r="J73" s="30">
        <v>0</v>
      </c>
      <c r="K73" s="30" t="s">
        <v>1472</v>
      </c>
      <c r="L73" s="30" t="s">
        <v>1472</v>
      </c>
      <c r="M73" s="30" t="s">
        <v>1472</v>
      </c>
      <c r="N73" s="30" t="s">
        <v>1472</v>
      </c>
      <c r="O73" s="102">
        <f t="shared" si="1"/>
        <v>0</v>
      </c>
    </row>
    <row r="74" spans="1:15" x14ac:dyDescent="0.35">
      <c r="A74" s="73" t="s">
        <v>1588</v>
      </c>
      <c r="B74" s="30"/>
      <c r="C74" s="30" t="e">
        <f>VLOOKUP(B74,Таблица1[#All],2)</f>
        <v>#N/A</v>
      </c>
      <c r="D74" s="30"/>
      <c r="E74" s="30"/>
      <c r="F74" s="30"/>
      <c r="G74" s="30" t="e">
        <f>VLOOKUP(F74,Таблица3[#All],2,FALSE)</f>
        <v>#N/A</v>
      </c>
      <c r="H74" s="30">
        <v>0</v>
      </c>
      <c r="I74" s="30"/>
      <c r="J74" s="30">
        <v>0</v>
      </c>
      <c r="K74" s="30" t="s">
        <v>1472</v>
      </c>
      <c r="L74" s="30" t="s">
        <v>1472</v>
      </c>
      <c r="M74" s="30" t="s">
        <v>1472</v>
      </c>
      <c r="N74" s="30" t="s">
        <v>1472</v>
      </c>
      <c r="O74" s="102">
        <f t="shared" si="1"/>
        <v>0</v>
      </c>
    </row>
    <row r="75" spans="1:15" x14ac:dyDescent="0.35">
      <c r="A75" s="73" t="s">
        <v>1589</v>
      </c>
      <c r="B75" s="30"/>
      <c r="C75" s="30" t="e">
        <f>VLOOKUP(B75,Таблица1[#All],2)</f>
        <v>#N/A</v>
      </c>
      <c r="D75" s="30"/>
      <c r="E75" s="30"/>
      <c r="F75" s="30"/>
      <c r="G75" s="30" t="e">
        <f>VLOOKUP(F75,Таблица3[#All],2,FALSE)</f>
        <v>#N/A</v>
      </c>
      <c r="H75" s="30">
        <v>0</v>
      </c>
      <c r="I75" s="30"/>
      <c r="J75" s="30">
        <v>0</v>
      </c>
      <c r="K75" s="30" t="s">
        <v>1472</v>
      </c>
      <c r="L75" s="30" t="s">
        <v>1472</v>
      </c>
      <c r="M75" s="30" t="s">
        <v>1472</v>
      </c>
      <c r="N75" s="30" t="s">
        <v>1472</v>
      </c>
      <c r="O75" s="102">
        <f t="shared" si="1"/>
        <v>0</v>
      </c>
    </row>
    <row r="76" spans="1:15" x14ac:dyDescent="0.35">
      <c r="A76" s="73" t="s">
        <v>1590</v>
      </c>
      <c r="B76" s="30"/>
      <c r="C76" s="30" t="e">
        <f>VLOOKUP(B76,Таблица1[#All],2)</f>
        <v>#N/A</v>
      </c>
      <c r="D76" s="30"/>
      <c r="E76" s="30"/>
      <c r="F76" s="30"/>
      <c r="G76" s="30" t="e">
        <f>VLOOKUP(F76,Таблица3[#All],2,FALSE)</f>
        <v>#N/A</v>
      </c>
      <c r="H76" s="30">
        <v>0</v>
      </c>
      <c r="I76" s="30"/>
      <c r="J76" s="30">
        <v>0</v>
      </c>
      <c r="K76" s="30" t="s">
        <v>1472</v>
      </c>
      <c r="L76" s="30" t="s">
        <v>1472</v>
      </c>
      <c r="M76" s="30" t="s">
        <v>1472</v>
      </c>
      <c r="N76" s="30" t="s">
        <v>1472</v>
      </c>
      <c r="O76" s="102">
        <f t="shared" si="1"/>
        <v>0</v>
      </c>
    </row>
    <row r="77" spans="1:15" x14ac:dyDescent="0.35">
      <c r="A77" s="73" t="s">
        <v>1591</v>
      </c>
      <c r="B77" s="30"/>
      <c r="C77" s="30" t="e">
        <f>VLOOKUP(B77,Таблица1[#All],2)</f>
        <v>#N/A</v>
      </c>
      <c r="D77" s="30"/>
      <c r="E77" s="30"/>
      <c r="F77" s="30"/>
      <c r="G77" s="30" t="e">
        <f>VLOOKUP(F77,Таблица3[#All],2,FALSE)</f>
        <v>#N/A</v>
      </c>
      <c r="H77" s="30">
        <v>0</v>
      </c>
      <c r="I77" s="30"/>
      <c r="J77" s="30">
        <v>0</v>
      </c>
      <c r="K77" s="30" t="s">
        <v>1472</v>
      </c>
      <c r="L77" s="30" t="s">
        <v>1472</v>
      </c>
      <c r="M77" s="30" t="s">
        <v>1472</v>
      </c>
      <c r="N77" s="30" t="s">
        <v>1472</v>
      </c>
      <c r="O77" s="102">
        <f t="shared" si="1"/>
        <v>0</v>
      </c>
    </row>
    <row r="78" spans="1:15" x14ac:dyDescent="0.35">
      <c r="A78" s="73" t="s">
        <v>1592</v>
      </c>
      <c r="B78" s="30"/>
      <c r="C78" s="30" t="e">
        <f>VLOOKUP(B78,Таблица1[#All],2)</f>
        <v>#N/A</v>
      </c>
      <c r="D78" s="30"/>
      <c r="E78" s="30"/>
      <c r="F78" s="30"/>
      <c r="G78" s="30" t="e">
        <f>VLOOKUP(F78,Таблица3[#All],2,FALSE)</f>
        <v>#N/A</v>
      </c>
      <c r="H78" s="30">
        <v>0</v>
      </c>
      <c r="I78" s="30"/>
      <c r="J78" s="30">
        <v>0</v>
      </c>
      <c r="K78" s="30" t="s">
        <v>1472</v>
      </c>
      <c r="L78" s="30" t="s">
        <v>1472</v>
      </c>
      <c r="M78" s="30" t="s">
        <v>1472</v>
      </c>
      <c r="N78" s="30" t="s">
        <v>1472</v>
      </c>
      <c r="O78" s="102">
        <f t="shared" si="1"/>
        <v>0</v>
      </c>
    </row>
    <row r="79" spans="1:15" x14ac:dyDescent="0.35">
      <c r="A79" s="73" t="s">
        <v>1593</v>
      </c>
      <c r="B79" s="30"/>
      <c r="C79" s="30" t="e">
        <f>VLOOKUP(B79,Таблица1[#All],2)</f>
        <v>#N/A</v>
      </c>
      <c r="D79" s="30"/>
      <c r="E79" s="30"/>
      <c r="F79" s="30"/>
      <c r="G79" s="30" t="e">
        <f>VLOOKUP(F79,Таблица3[#All],2,FALSE)</f>
        <v>#N/A</v>
      </c>
      <c r="H79" s="30">
        <v>0</v>
      </c>
      <c r="I79" s="30"/>
      <c r="J79" s="30">
        <v>0</v>
      </c>
      <c r="K79" s="30" t="s">
        <v>1472</v>
      </c>
      <c r="L79" s="30" t="s">
        <v>1472</v>
      </c>
      <c r="M79" s="30" t="s">
        <v>1472</v>
      </c>
      <c r="N79" s="30" t="s">
        <v>1472</v>
      </c>
      <c r="O79" s="102">
        <f t="shared" si="1"/>
        <v>0</v>
      </c>
    </row>
    <row r="80" spans="1:15" x14ac:dyDescent="0.35">
      <c r="A80" s="73" t="s">
        <v>1594</v>
      </c>
      <c r="B80" s="30"/>
      <c r="C80" s="30" t="e">
        <f>VLOOKUP(B80,Таблица1[#All],2)</f>
        <v>#N/A</v>
      </c>
      <c r="D80" s="30"/>
      <c r="E80" s="30"/>
      <c r="F80" s="30"/>
      <c r="G80" s="30" t="e">
        <f>VLOOKUP(F80,Таблица3[#All],2,FALSE)</f>
        <v>#N/A</v>
      </c>
      <c r="H80" s="30">
        <v>0</v>
      </c>
      <c r="I80" s="30"/>
      <c r="J80" s="30">
        <v>0</v>
      </c>
      <c r="K80" s="30" t="s">
        <v>1472</v>
      </c>
      <c r="L80" s="30" t="s">
        <v>1472</v>
      </c>
      <c r="M80" s="30" t="s">
        <v>1472</v>
      </c>
      <c r="N80" s="30" t="s">
        <v>1472</v>
      </c>
      <c r="O80" s="102">
        <f t="shared" si="1"/>
        <v>0</v>
      </c>
    </row>
    <row r="81" spans="1:15" x14ac:dyDescent="0.35">
      <c r="A81" s="73" t="s">
        <v>1595</v>
      </c>
      <c r="B81" s="30"/>
      <c r="C81" s="30" t="e">
        <f>VLOOKUP(B81,Таблица1[#All],2)</f>
        <v>#N/A</v>
      </c>
      <c r="D81" s="30"/>
      <c r="E81" s="30"/>
      <c r="F81" s="30"/>
      <c r="G81" s="30" t="e">
        <f>VLOOKUP(F81,Таблица3[#All],2,FALSE)</f>
        <v>#N/A</v>
      </c>
      <c r="H81" s="30">
        <v>0</v>
      </c>
      <c r="I81" s="30"/>
      <c r="J81" s="30">
        <v>0</v>
      </c>
      <c r="K81" s="30" t="s">
        <v>1472</v>
      </c>
      <c r="L81" s="30" t="s">
        <v>1472</v>
      </c>
      <c r="M81" s="30" t="s">
        <v>1472</v>
      </c>
      <c r="N81" s="30" t="s">
        <v>1472</v>
      </c>
      <c r="O81" s="102">
        <f t="shared" si="1"/>
        <v>0</v>
      </c>
    </row>
    <row r="82" spans="1:15" x14ac:dyDescent="0.35">
      <c r="A82" s="73" t="s">
        <v>1596</v>
      </c>
      <c r="B82" s="30"/>
      <c r="C82" s="30" t="e">
        <f>VLOOKUP(B82,Таблица1[#All],2)</f>
        <v>#N/A</v>
      </c>
      <c r="D82" s="30"/>
      <c r="E82" s="30"/>
      <c r="F82" s="30"/>
      <c r="G82" s="30" t="e">
        <f>VLOOKUP(F82,Таблица3[#All],2,FALSE)</f>
        <v>#N/A</v>
      </c>
      <c r="H82" s="30">
        <v>0</v>
      </c>
      <c r="I82" s="30"/>
      <c r="J82" s="30">
        <v>0</v>
      </c>
      <c r="K82" s="30" t="s">
        <v>1472</v>
      </c>
      <c r="L82" s="30" t="s">
        <v>1472</v>
      </c>
      <c r="M82" s="30" t="s">
        <v>1472</v>
      </c>
      <c r="N82" s="30" t="s">
        <v>1472</v>
      </c>
      <c r="O82" s="102">
        <f t="shared" si="1"/>
        <v>0</v>
      </c>
    </row>
    <row r="83" spans="1:15" x14ac:dyDescent="0.35">
      <c r="A83" s="73" t="s">
        <v>1597</v>
      </c>
      <c r="B83" s="30"/>
      <c r="C83" s="30" t="e">
        <f>VLOOKUP(B83,Таблица1[#All],2)</f>
        <v>#N/A</v>
      </c>
      <c r="D83" s="30"/>
      <c r="E83" s="30"/>
      <c r="F83" s="30"/>
      <c r="G83" s="30" t="e">
        <f>VLOOKUP(F83,Таблица3[#All],2,FALSE)</f>
        <v>#N/A</v>
      </c>
      <c r="H83" s="30">
        <v>0</v>
      </c>
      <c r="I83" s="30"/>
      <c r="J83" s="30">
        <v>0</v>
      </c>
      <c r="K83" s="30" t="s">
        <v>1472</v>
      </c>
      <c r="L83" s="30" t="s">
        <v>1472</v>
      </c>
      <c r="M83" s="30" t="s">
        <v>1472</v>
      </c>
      <c r="N83" s="30" t="s">
        <v>1472</v>
      </c>
      <c r="O83" s="102">
        <f t="shared" si="1"/>
        <v>0</v>
      </c>
    </row>
    <row r="84" spans="1:15" x14ac:dyDescent="0.35">
      <c r="A84" s="73" t="s">
        <v>1598</v>
      </c>
      <c r="B84" s="30"/>
      <c r="C84" s="30" t="e">
        <f>VLOOKUP(B84,Таблица1[#All],2)</f>
        <v>#N/A</v>
      </c>
      <c r="D84" s="30"/>
      <c r="E84" s="30"/>
      <c r="F84" s="30"/>
      <c r="G84" s="30" t="e">
        <f>VLOOKUP(F84,Таблица3[#All],2,FALSE)</f>
        <v>#N/A</v>
      </c>
      <c r="H84" s="30">
        <v>0</v>
      </c>
      <c r="I84" s="30"/>
      <c r="J84" s="30">
        <v>0</v>
      </c>
      <c r="K84" s="30" t="s">
        <v>1472</v>
      </c>
      <c r="L84" s="30" t="s">
        <v>1472</v>
      </c>
      <c r="M84" s="30" t="s">
        <v>1472</v>
      </c>
      <c r="N84" s="30" t="s">
        <v>1472</v>
      </c>
      <c r="O84" s="102">
        <f t="shared" si="1"/>
        <v>0</v>
      </c>
    </row>
    <row r="85" spans="1:15" x14ac:dyDescent="0.35">
      <c r="A85" s="73" t="s">
        <v>1599</v>
      </c>
      <c r="B85" s="30"/>
      <c r="C85" s="30" t="e">
        <f>VLOOKUP(B85,Таблица1[#All],2)</f>
        <v>#N/A</v>
      </c>
      <c r="D85" s="30"/>
      <c r="E85" s="30"/>
      <c r="F85" s="30"/>
      <c r="G85" s="30" t="e">
        <f>VLOOKUP(F85,Таблица3[#All],2,FALSE)</f>
        <v>#N/A</v>
      </c>
      <c r="H85" s="30">
        <v>0</v>
      </c>
      <c r="I85" s="30"/>
      <c r="J85" s="30">
        <v>0</v>
      </c>
      <c r="K85" s="30" t="s">
        <v>1472</v>
      </c>
      <c r="L85" s="30" t="s">
        <v>1472</v>
      </c>
      <c r="M85" s="30" t="s">
        <v>1472</v>
      </c>
      <c r="N85" s="30" t="s">
        <v>1472</v>
      </c>
      <c r="O85" s="102">
        <f t="shared" si="1"/>
        <v>0</v>
      </c>
    </row>
    <row r="86" spans="1:15" x14ac:dyDescent="0.35">
      <c r="A86" s="73" t="s">
        <v>1600</v>
      </c>
      <c r="B86" s="30"/>
      <c r="C86" s="30" t="e">
        <f>VLOOKUP(B86,Таблица1[#All],2)</f>
        <v>#N/A</v>
      </c>
      <c r="D86" s="30"/>
      <c r="E86" s="30"/>
      <c r="F86" s="30"/>
      <c r="G86" s="30" t="e">
        <f>VLOOKUP(F86,Таблица3[#All],2,FALSE)</f>
        <v>#N/A</v>
      </c>
      <c r="H86" s="30">
        <v>0</v>
      </c>
      <c r="I86" s="30"/>
      <c r="J86" s="30">
        <v>0</v>
      </c>
      <c r="K86" s="30" t="s">
        <v>1472</v>
      </c>
      <c r="L86" s="30" t="s">
        <v>1472</v>
      </c>
      <c r="M86" s="30" t="s">
        <v>1472</v>
      </c>
      <c r="N86" s="30" t="s">
        <v>1472</v>
      </c>
      <c r="O86" s="102">
        <f t="shared" si="1"/>
        <v>0</v>
      </c>
    </row>
    <row r="87" spans="1:15" x14ac:dyDescent="0.35">
      <c r="A87" s="73" t="s">
        <v>1601</v>
      </c>
      <c r="B87" s="30"/>
      <c r="C87" s="30" t="e">
        <f>VLOOKUP(B87,Таблица1[#All],2)</f>
        <v>#N/A</v>
      </c>
      <c r="D87" s="30"/>
      <c r="E87" s="30"/>
      <c r="F87" s="30"/>
      <c r="G87" s="30" t="e">
        <f>VLOOKUP(F87,Таблица3[#All],2,FALSE)</f>
        <v>#N/A</v>
      </c>
      <c r="H87" s="30">
        <v>0</v>
      </c>
      <c r="I87" s="30"/>
      <c r="J87" s="30">
        <v>0</v>
      </c>
      <c r="K87" s="30" t="s">
        <v>1472</v>
      </c>
      <c r="L87" s="30" t="s">
        <v>1472</v>
      </c>
      <c r="M87" s="30" t="s">
        <v>1472</v>
      </c>
      <c r="N87" s="30" t="s">
        <v>1472</v>
      </c>
      <c r="O87" s="102">
        <f t="shared" si="1"/>
        <v>0</v>
      </c>
    </row>
    <row r="88" spans="1:15" x14ac:dyDescent="0.35">
      <c r="A88" s="73" t="s">
        <v>1602</v>
      </c>
      <c r="B88" s="30"/>
      <c r="C88" s="30" t="e">
        <f>VLOOKUP(B88,Таблица1[#All],2)</f>
        <v>#N/A</v>
      </c>
      <c r="D88" s="30"/>
      <c r="E88" s="30"/>
      <c r="F88" s="30"/>
      <c r="G88" s="30" t="e">
        <f>VLOOKUP(F88,Таблица3[#All],2,FALSE)</f>
        <v>#N/A</v>
      </c>
      <c r="H88" s="30">
        <v>0</v>
      </c>
      <c r="I88" s="30"/>
      <c r="J88" s="30">
        <v>0</v>
      </c>
      <c r="K88" s="30" t="s">
        <v>1472</v>
      </c>
      <c r="L88" s="30" t="s">
        <v>1472</v>
      </c>
      <c r="M88" s="30" t="s">
        <v>1472</v>
      </c>
      <c r="N88" s="30" t="s">
        <v>1472</v>
      </c>
      <c r="O88" s="102">
        <f t="shared" si="1"/>
        <v>0</v>
      </c>
    </row>
    <row r="89" spans="1:15" x14ac:dyDescent="0.35">
      <c r="A89" s="73" t="s">
        <v>1603</v>
      </c>
      <c r="B89" s="30"/>
      <c r="C89" s="30" t="e">
        <f>VLOOKUP(B89,Таблица1[#All],2)</f>
        <v>#N/A</v>
      </c>
      <c r="D89" s="30"/>
      <c r="E89" s="30"/>
      <c r="F89" s="30"/>
      <c r="G89" s="30" t="e">
        <f>VLOOKUP(F89,Таблица3[#All],2,FALSE)</f>
        <v>#N/A</v>
      </c>
      <c r="H89" s="30">
        <v>0</v>
      </c>
      <c r="I89" s="30"/>
      <c r="J89" s="30">
        <v>0</v>
      </c>
      <c r="K89" s="30" t="s">
        <v>1472</v>
      </c>
      <c r="L89" s="30" t="s">
        <v>1472</v>
      </c>
      <c r="M89" s="30" t="s">
        <v>1472</v>
      </c>
      <c r="N89" s="30" t="s">
        <v>1472</v>
      </c>
      <c r="O89" s="102">
        <f t="shared" si="1"/>
        <v>0</v>
      </c>
    </row>
    <row r="90" spans="1:15" x14ac:dyDescent="0.35">
      <c r="A90" s="73" t="s">
        <v>1604</v>
      </c>
      <c r="B90" s="30"/>
      <c r="C90" s="30" t="e">
        <f>VLOOKUP(B90,Таблица1[#All],2)</f>
        <v>#N/A</v>
      </c>
      <c r="D90" s="30"/>
      <c r="E90" s="30"/>
      <c r="F90" s="30"/>
      <c r="G90" s="30" t="e">
        <f>VLOOKUP(F90,Таблица3[#All],2,FALSE)</f>
        <v>#N/A</v>
      </c>
      <c r="H90" s="30">
        <v>0</v>
      </c>
      <c r="I90" s="30"/>
      <c r="J90" s="30">
        <v>0</v>
      </c>
      <c r="K90" s="30" t="s">
        <v>1472</v>
      </c>
      <c r="L90" s="30" t="s">
        <v>1472</v>
      </c>
      <c r="M90" s="30" t="s">
        <v>1472</v>
      </c>
      <c r="N90" s="30" t="s">
        <v>1472</v>
      </c>
      <c r="O90" s="102">
        <f t="shared" si="1"/>
        <v>0</v>
      </c>
    </row>
    <row r="91" spans="1:15" x14ac:dyDescent="0.35">
      <c r="A91" s="73" t="s">
        <v>1605</v>
      </c>
      <c r="B91" s="30"/>
      <c r="C91" s="30" t="e">
        <f>VLOOKUP(B91,Таблица1[#All],2)</f>
        <v>#N/A</v>
      </c>
      <c r="D91" s="30"/>
      <c r="E91" s="30"/>
      <c r="F91" s="30"/>
      <c r="G91" s="30" t="e">
        <f>VLOOKUP(F91,Таблица3[#All],2,FALSE)</f>
        <v>#N/A</v>
      </c>
      <c r="H91" s="30">
        <v>0</v>
      </c>
      <c r="I91" s="30"/>
      <c r="J91" s="30">
        <v>0</v>
      </c>
      <c r="K91" s="30" t="s">
        <v>1472</v>
      </c>
      <c r="L91" s="30" t="s">
        <v>1472</v>
      </c>
      <c r="M91" s="30" t="s">
        <v>1472</v>
      </c>
      <c r="N91" s="30" t="s">
        <v>1472</v>
      </c>
      <c r="O91" s="102">
        <f t="shared" si="1"/>
        <v>0</v>
      </c>
    </row>
    <row r="92" spans="1:15" x14ac:dyDescent="0.35">
      <c r="A92" s="73" t="s">
        <v>1606</v>
      </c>
      <c r="B92" s="30"/>
      <c r="C92" s="30" t="e">
        <f>VLOOKUP(B92,Таблица1[#All],2)</f>
        <v>#N/A</v>
      </c>
      <c r="D92" s="30"/>
      <c r="E92" s="30"/>
      <c r="F92" s="30"/>
      <c r="G92" s="30" t="e">
        <f>VLOOKUP(F92,Таблица3[#All],2,FALSE)</f>
        <v>#N/A</v>
      </c>
      <c r="H92" s="30">
        <v>0</v>
      </c>
      <c r="I92" s="30"/>
      <c r="J92" s="30">
        <v>0</v>
      </c>
      <c r="K92" s="30" t="s">
        <v>1472</v>
      </c>
      <c r="L92" s="30" t="s">
        <v>1472</v>
      </c>
      <c r="M92" s="30" t="s">
        <v>1472</v>
      </c>
      <c r="N92" s="30" t="s">
        <v>1472</v>
      </c>
      <c r="O92" s="102">
        <f t="shared" si="1"/>
        <v>0</v>
      </c>
    </row>
    <row r="93" spans="1:15" x14ac:dyDescent="0.35">
      <c r="A93" s="73" t="s">
        <v>1607</v>
      </c>
      <c r="B93" s="30"/>
      <c r="C93" s="30" t="e">
        <f>VLOOKUP(B93,Таблица1[#All],2)</f>
        <v>#N/A</v>
      </c>
      <c r="D93" s="30"/>
      <c r="E93" s="30"/>
      <c r="F93" s="30"/>
      <c r="G93" s="30" t="e">
        <f>VLOOKUP(F93,Таблица3[#All],2,FALSE)</f>
        <v>#N/A</v>
      </c>
      <c r="H93" s="30">
        <v>0</v>
      </c>
      <c r="I93" s="30"/>
      <c r="J93" s="30">
        <v>0</v>
      </c>
      <c r="K93" s="30" t="s">
        <v>1472</v>
      </c>
      <c r="L93" s="30" t="s">
        <v>1472</v>
      </c>
      <c r="M93" s="30" t="s">
        <v>1472</v>
      </c>
      <c r="N93" s="30" t="s">
        <v>1472</v>
      </c>
      <c r="O93" s="102">
        <f t="shared" si="1"/>
        <v>0</v>
      </c>
    </row>
    <row r="94" spans="1:15" x14ac:dyDescent="0.35">
      <c r="A94" s="73" t="s">
        <v>1608</v>
      </c>
      <c r="B94" s="30"/>
      <c r="C94" s="30" t="e">
        <f>VLOOKUP(B94,Таблица1[#All],2)</f>
        <v>#N/A</v>
      </c>
      <c r="D94" s="30"/>
      <c r="E94" s="30"/>
      <c r="F94" s="30"/>
      <c r="G94" s="30" t="e">
        <f>VLOOKUP(F94,Таблица3[#All],2,FALSE)</f>
        <v>#N/A</v>
      </c>
      <c r="H94" s="30">
        <v>0</v>
      </c>
      <c r="I94" s="30"/>
      <c r="J94" s="30">
        <v>0</v>
      </c>
      <c r="K94" s="30" t="s">
        <v>1472</v>
      </c>
      <c r="L94" s="30" t="s">
        <v>1472</v>
      </c>
      <c r="M94" s="30" t="s">
        <v>1472</v>
      </c>
      <c r="N94" s="30" t="s">
        <v>1472</v>
      </c>
      <c r="O94" s="102">
        <f t="shared" si="1"/>
        <v>0</v>
      </c>
    </row>
    <row r="95" spans="1:15" x14ac:dyDescent="0.35">
      <c r="A95" s="73" t="s">
        <v>1609</v>
      </c>
      <c r="B95" s="30"/>
      <c r="C95" s="30" t="e">
        <f>VLOOKUP(B95,Таблица1[#All],2)</f>
        <v>#N/A</v>
      </c>
      <c r="D95" s="30"/>
      <c r="E95" s="30"/>
      <c r="F95" s="30"/>
      <c r="G95" s="30" t="e">
        <f>VLOOKUP(F95,Таблица3[#All],2,FALSE)</f>
        <v>#N/A</v>
      </c>
      <c r="H95" s="30">
        <v>0</v>
      </c>
      <c r="I95" s="30"/>
      <c r="J95" s="30">
        <v>0</v>
      </c>
      <c r="K95" s="30" t="s">
        <v>1472</v>
      </c>
      <c r="L95" s="30" t="s">
        <v>1472</v>
      </c>
      <c r="M95" s="30" t="s">
        <v>1472</v>
      </c>
      <c r="N95" s="30" t="s">
        <v>1472</v>
      </c>
      <c r="O95" s="102">
        <f t="shared" si="1"/>
        <v>0</v>
      </c>
    </row>
    <row r="96" spans="1:15" x14ac:dyDescent="0.35">
      <c r="A96" s="73" t="s">
        <v>1610</v>
      </c>
      <c r="B96" s="30"/>
      <c r="C96" s="30" t="e">
        <f>VLOOKUP(B96,Таблица1[#All],2)</f>
        <v>#N/A</v>
      </c>
      <c r="D96" s="30"/>
      <c r="E96" s="30"/>
      <c r="F96" s="30"/>
      <c r="G96" s="30" t="e">
        <f>VLOOKUP(F96,Таблица3[#All],2,FALSE)</f>
        <v>#N/A</v>
      </c>
      <c r="H96" s="30">
        <v>0</v>
      </c>
      <c r="I96" s="30"/>
      <c r="J96" s="30">
        <v>0</v>
      </c>
      <c r="K96" s="30" t="s">
        <v>1472</v>
      </c>
      <c r="L96" s="30" t="s">
        <v>1472</v>
      </c>
      <c r="M96" s="30" t="s">
        <v>1472</v>
      </c>
      <c r="N96" s="30" t="s">
        <v>1472</v>
      </c>
      <c r="O96" s="102">
        <f t="shared" si="1"/>
        <v>0</v>
      </c>
    </row>
    <row r="97" spans="1:15" x14ac:dyDescent="0.35">
      <c r="A97" s="73" t="s">
        <v>1611</v>
      </c>
      <c r="B97" s="30"/>
      <c r="C97" s="30" t="e">
        <f>VLOOKUP(B97,Таблица1[#All],2)</f>
        <v>#N/A</v>
      </c>
      <c r="D97" s="30"/>
      <c r="E97" s="30"/>
      <c r="F97" s="30"/>
      <c r="G97" s="30" t="e">
        <f>VLOOKUP(F97,Таблица3[#All],2,FALSE)</f>
        <v>#N/A</v>
      </c>
      <c r="H97" s="30">
        <v>0</v>
      </c>
      <c r="I97" s="30"/>
      <c r="J97" s="30">
        <v>0</v>
      </c>
      <c r="K97" s="30" t="s">
        <v>1472</v>
      </c>
      <c r="L97" s="30" t="s">
        <v>1472</v>
      </c>
      <c r="M97" s="30" t="s">
        <v>1472</v>
      </c>
      <c r="N97" s="30" t="s">
        <v>1472</v>
      </c>
      <c r="O97" s="102">
        <f t="shared" si="1"/>
        <v>0</v>
      </c>
    </row>
    <row r="98" spans="1:15" x14ac:dyDescent="0.35">
      <c r="A98" s="73" t="s">
        <v>1612</v>
      </c>
      <c r="B98" s="30"/>
      <c r="C98" s="30" t="e">
        <f>VLOOKUP(B98,Таблица1[#All],2)</f>
        <v>#N/A</v>
      </c>
      <c r="D98" s="30"/>
      <c r="E98" s="30"/>
      <c r="F98" s="30"/>
      <c r="G98" s="30" t="e">
        <f>VLOOKUP(F98,Таблица3[#All],2,FALSE)</f>
        <v>#N/A</v>
      </c>
      <c r="H98" s="30">
        <v>0</v>
      </c>
      <c r="I98" s="30"/>
      <c r="J98" s="30">
        <v>0</v>
      </c>
      <c r="K98" s="30" t="s">
        <v>1472</v>
      </c>
      <c r="L98" s="30" t="s">
        <v>1472</v>
      </c>
      <c r="M98" s="30" t="s">
        <v>1472</v>
      </c>
      <c r="N98" s="30" t="s">
        <v>1472</v>
      </c>
      <c r="O98" s="102">
        <f t="shared" si="1"/>
        <v>0</v>
      </c>
    </row>
    <row r="99" spans="1:15" x14ac:dyDescent="0.35">
      <c r="A99" s="73" t="s">
        <v>1613</v>
      </c>
      <c r="B99" s="30"/>
      <c r="C99" s="30" t="e">
        <f>VLOOKUP(B99,Таблица1[#All],2)</f>
        <v>#N/A</v>
      </c>
      <c r="D99" s="30"/>
      <c r="E99" s="30"/>
      <c r="F99" s="30"/>
      <c r="G99" s="30" t="e">
        <f>VLOOKUP(F99,Таблица3[#All],2,FALSE)</f>
        <v>#N/A</v>
      </c>
      <c r="H99" s="30">
        <v>0</v>
      </c>
      <c r="I99" s="30"/>
      <c r="J99" s="30">
        <v>0</v>
      </c>
      <c r="K99" s="30" t="s">
        <v>1472</v>
      </c>
      <c r="L99" s="30" t="s">
        <v>1472</v>
      </c>
      <c r="M99" s="30" t="s">
        <v>1472</v>
      </c>
      <c r="N99" s="30" t="s">
        <v>1472</v>
      </c>
      <c r="O99" s="102">
        <f t="shared" si="1"/>
        <v>0</v>
      </c>
    </row>
    <row r="100" spans="1:15" x14ac:dyDescent="0.35">
      <c r="A100" s="73" t="s">
        <v>1614</v>
      </c>
      <c r="B100" s="30"/>
      <c r="C100" s="30" t="e">
        <f>VLOOKUP(B100,Таблица1[#All],2)</f>
        <v>#N/A</v>
      </c>
      <c r="D100" s="30"/>
      <c r="E100" s="30"/>
      <c r="F100" s="30"/>
      <c r="G100" s="30" t="e">
        <f>VLOOKUP(F100,Таблица3[#All],2,FALSE)</f>
        <v>#N/A</v>
      </c>
      <c r="H100" s="30">
        <v>0</v>
      </c>
      <c r="I100" s="30"/>
      <c r="J100" s="30">
        <v>0</v>
      </c>
      <c r="K100" s="30" t="s">
        <v>1472</v>
      </c>
      <c r="L100" s="30" t="s">
        <v>1472</v>
      </c>
      <c r="M100" s="30" t="s">
        <v>1472</v>
      </c>
      <c r="N100" s="30" t="s">
        <v>1472</v>
      </c>
      <c r="O100" s="102">
        <f t="shared" si="1"/>
        <v>0</v>
      </c>
    </row>
    <row r="101" spans="1:15" ht="29" x14ac:dyDescent="0.35">
      <c r="A101" s="73" t="s">
        <v>1615</v>
      </c>
      <c r="B101" s="30"/>
      <c r="C101" s="30" t="e">
        <f>VLOOKUP(B101,Таблица1[#All],2)</f>
        <v>#N/A</v>
      </c>
      <c r="D101" s="30"/>
      <c r="E101" s="30"/>
      <c r="F101" s="30"/>
      <c r="G101" s="30" t="e">
        <f>VLOOKUP(F101,Таблица3[#All],2,FALSE)</f>
        <v>#N/A</v>
      </c>
      <c r="H101" s="30">
        <v>0</v>
      </c>
      <c r="I101" s="30"/>
      <c r="J101" s="30">
        <v>0</v>
      </c>
      <c r="K101" s="30" t="s">
        <v>1472</v>
      </c>
      <c r="L101" s="30" t="s">
        <v>1472</v>
      </c>
      <c r="M101" s="30" t="s">
        <v>1472</v>
      </c>
      <c r="N101" s="30" t="s">
        <v>1472</v>
      </c>
      <c r="O101" s="102">
        <f t="shared" si="1"/>
        <v>0</v>
      </c>
    </row>
    <row r="102" spans="1:15" ht="29" x14ac:dyDescent="0.35">
      <c r="A102" s="73" t="s">
        <v>1616</v>
      </c>
      <c r="B102" s="30"/>
      <c r="C102" s="30" t="e">
        <f>VLOOKUP(B102,Таблица1[#All],2)</f>
        <v>#N/A</v>
      </c>
      <c r="D102" s="30"/>
      <c r="E102" s="30"/>
      <c r="F102" s="30"/>
      <c r="G102" s="30" t="e">
        <f>VLOOKUP(F102,Таблица3[#All],2,FALSE)</f>
        <v>#N/A</v>
      </c>
      <c r="H102" s="30">
        <v>0</v>
      </c>
      <c r="I102" s="30"/>
      <c r="J102" s="30">
        <v>0</v>
      </c>
      <c r="K102" s="30" t="s">
        <v>1472</v>
      </c>
      <c r="L102" s="30" t="s">
        <v>1472</v>
      </c>
      <c r="M102" s="30" t="s">
        <v>1472</v>
      </c>
      <c r="N102" s="30" t="s">
        <v>1472</v>
      </c>
      <c r="O102" s="102">
        <f t="shared" si="1"/>
        <v>0</v>
      </c>
    </row>
    <row r="103" spans="1:15" ht="29" x14ac:dyDescent="0.35">
      <c r="A103" s="73" t="s">
        <v>1617</v>
      </c>
      <c r="B103" s="30"/>
      <c r="C103" s="30" t="e">
        <f>VLOOKUP(B103,Таблица1[#All],2)</f>
        <v>#N/A</v>
      </c>
      <c r="D103" s="30"/>
      <c r="E103" s="30"/>
      <c r="F103" s="30"/>
      <c r="G103" s="30" t="e">
        <f>VLOOKUP(F103,Таблица3[#All],2,FALSE)</f>
        <v>#N/A</v>
      </c>
      <c r="H103" s="30">
        <v>0</v>
      </c>
      <c r="I103" s="30"/>
      <c r="J103" s="30">
        <v>0</v>
      </c>
      <c r="K103" s="30" t="s">
        <v>1472</v>
      </c>
      <c r="L103" s="30" t="s">
        <v>1472</v>
      </c>
      <c r="M103" s="30" t="s">
        <v>1472</v>
      </c>
      <c r="N103" s="30" t="s">
        <v>1472</v>
      </c>
      <c r="O103" s="102">
        <f t="shared" si="1"/>
        <v>0</v>
      </c>
    </row>
    <row r="104" spans="1:15" ht="29" x14ac:dyDescent="0.35">
      <c r="A104" s="73" t="s">
        <v>1618</v>
      </c>
      <c r="B104" s="30"/>
      <c r="C104" s="30" t="e">
        <f>VLOOKUP(B104,Таблица1[#All],2)</f>
        <v>#N/A</v>
      </c>
      <c r="D104" s="30"/>
      <c r="E104" s="30"/>
      <c r="F104" s="30"/>
      <c r="G104" s="30" t="e">
        <f>VLOOKUP(F104,Таблица3[#All],2,FALSE)</f>
        <v>#N/A</v>
      </c>
      <c r="H104" s="30">
        <v>0</v>
      </c>
      <c r="I104" s="30"/>
      <c r="J104" s="30">
        <v>0</v>
      </c>
      <c r="K104" s="30" t="s">
        <v>1472</v>
      </c>
      <c r="L104" s="30" t="s">
        <v>1472</v>
      </c>
      <c r="M104" s="30" t="s">
        <v>1472</v>
      </c>
      <c r="N104" s="30" t="s">
        <v>1472</v>
      </c>
      <c r="O104" s="102">
        <f t="shared" si="1"/>
        <v>0</v>
      </c>
    </row>
    <row r="105" spans="1:15" ht="29" x14ac:dyDescent="0.35">
      <c r="A105" s="73" t="s">
        <v>1619</v>
      </c>
      <c r="B105" s="30"/>
      <c r="C105" s="30" t="e">
        <f>VLOOKUP(B105,Таблица1[#All],2)</f>
        <v>#N/A</v>
      </c>
      <c r="D105" s="30"/>
      <c r="E105" s="30"/>
      <c r="F105" s="30"/>
      <c r="G105" s="30" t="e">
        <f>VLOOKUP(F105,Таблица3[#All],2,FALSE)</f>
        <v>#N/A</v>
      </c>
      <c r="H105" s="30">
        <v>0</v>
      </c>
      <c r="I105" s="30"/>
      <c r="J105" s="30">
        <v>0</v>
      </c>
      <c r="K105" s="30" t="s">
        <v>1472</v>
      </c>
      <c r="L105" s="30" t="s">
        <v>1472</v>
      </c>
      <c r="M105" s="30" t="s">
        <v>1472</v>
      </c>
      <c r="N105" s="30" t="s">
        <v>1472</v>
      </c>
      <c r="O105" s="102">
        <f t="shared" si="1"/>
        <v>0</v>
      </c>
    </row>
    <row r="106" spans="1:15" ht="29" x14ac:dyDescent="0.35">
      <c r="A106" s="73" t="s">
        <v>1620</v>
      </c>
      <c r="B106" s="30"/>
      <c r="C106" s="30" t="e">
        <f>VLOOKUP(B106,Таблица1[#All],2)</f>
        <v>#N/A</v>
      </c>
      <c r="D106" s="30"/>
      <c r="E106" s="30"/>
      <c r="F106" s="30"/>
      <c r="G106" s="30" t="e">
        <f>VLOOKUP(F106,Таблица3[#All],2,FALSE)</f>
        <v>#N/A</v>
      </c>
      <c r="H106" s="30">
        <v>0</v>
      </c>
      <c r="I106" s="30"/>
      <c r="J106" s="30">
        <v>0</v>
      </c>
      <c r="K106" s="30" t="s">
        <v>1472</v>
      </c>
      <c r="L106" s="30" t="s">
        <v>1472</v>
      </c>
      <c r="M106" s="30" t="s">
        <v>1472</v>
      </c>
      <c r="N106" s="30" t="s">
        <v>1472</v>
      </c>
      <c r="O106" s="102">
        <f t="shared" si="1"/>
        <v>0</v>
      </c>
    </row>
    <row r="107" spans="1:15" ht="29" x14ac:dyDescent="0.35">
      <c r="A107" s="73" t="s">
        <v>1621</v>
      </c>
      <c r="B107" s="30"/>
      <c r="C107" s="30" t="e">
        <f>VLOOKUP(B107,Таблица1[#All],2)</f>
        <v>#N/A</v>
      </c>
      <c r="D107" s="30"/>
      <c r="E107" s="30"/>
      <c r="F107" s="30"/>
      <c r="G107" s="30" t="e">
        <f>VLOOKUP(F107,Таблица3[#All],2,FALSE)</f>
        <v>#N/A</v>
      </c>
      <c r="H107" s="30">
        <v>0</v>
      </c>
      <c r="I107" s="30"/>
      <c r="J107" s="30">
        <v>0</v>
      </c>
      <c r="K107" s="30" t="s">
        <v>1472</v>
      </c>
      <c r="L107" s="30" t="s">
        <v>1472</v>
      </c>
      <c r="M107" s="30" t="s">
        <v>1472</v>
      </c>
      <c r="N107" s="30" t="s">
        <v>1472</v>
      </c>
      <c r="O107" s="102">
        <f t="shared" si="1"/>
        <v>0</v>
      </c>
    </row>
    <row r="108" spans="1:15" ht="29" x14ac:dyDescent="0.35">
      <c r="A108" s="73" t="s">
        <v>1622</v>
      </c>
      <c r="B108" s="30"/>
      <c r="C108" s="30" t="e">
        <f>VLOOKUP(B108,Таблица1[#All],2)</f>
        <v>#N/A</v>
      </c>
      <c r="D108" s="30"/>
      <c r="E108" s="30"/>
      <c r="F108" s="30"/>
      <c r="G108" s="30" t="e">
        <f>VLOOKUP(F108,Таблица3[#All],2,FALSE)</f>
        <v>#N/A</v>
      </c>
      <c r="H108" s="30">
        <v>0</v>
      </c>
      <c r="I108" s="30"/>
      <c r="J108" s="30">
        <v>0</v>
      </c>
      <c r="K108" s="30" t="s">
        <v>1472</v>
      </c>
      <c r="L108" s="30" t="s">
        <v>1472</v>
      </c>
      <c r="M108" s="30" t="s">
        <v>1472</v>
      </c>
      <c r="N108" s="30" t="s">
        <v>1472</v>
      </c>
      <c r="O108" s="102">
        <f t="shared" si="1"/>
        <v>0</v>
      </c>
    </row>
    <row r="109" spans="1:15" ht="29" x14ac:dyDescent="0.35">
      <c r="A109" s="73" t="s">
        <v>1623</v>
      </c>
      <c r="B109" s="30"/>
      <c r="C109" s="30" t="e">
        <f>VLOOKUP(B109,Таблица1[#All],2)</f>
        <v>#N/A</v>
      </c>
      <c r="D109" s="30"/>
      <c r="E109" s="30"/>
      <c r="F109" s="30"/>
      <c r="G109" s="30" t="e">
        <f>VLOOKUP(F109,Таблица3[#All],2,FALSE)</f>
        <v>#N/A</v>
      </c>
      <c r="H109" s="30">
        <v>0</v>
      </c>
      <c r="I109" s="30"/>
      <c r="J109" s="30">
        <v>0</v>
      </c>
      <c r="K109" s="30" t="s">
        <v>1472</v>
      </c>
      <c r="L109" s="30" t="s">
        <v>1472</v>
      </c>
      <c r="M109" s="30" t="s">
        <v>1472</v>
      </c>
      <c r="N109" s="30" t="s">
        <v>1472</v>
      </c>
      <c r="O109" s="102">
        <f t="shared" si="1"/>
        <v>0</v>
      </c>
    </row>
    <row r="110" spans="1:15" ht="29" x14ac:dyDescent="0.35">
      <c r="A110" s="73" t="s">
        <v>1624</v>
      </c>
      <c r="B110" s="30"/>
      <c r="C110" s="30" t="e">
        <f>VLOOKUP(B110,Таблица1[#All],2)</f>
        <v>#N/A</v>
      </c>
      <c r="D110" s="30"/>
      <c r="E110" s="30"/>
      <c r="F110" s="30"/>
      <c r="G110" s="30" t="e">
        <f>VLOOKUP(F110,Таблица3[#All],2,FALSE)</f>
        <v>#N/A</v>
      </c>
      <c r="H110" s="30">
        <v>0</v>
      </c>
      <c r="I110" s="30"/>
      <c r="J110" s="30">
        <v>0</v>
      </c>
      <c r="K110" s="30" t="s">
        <v>1472</v>
      </c>
      <c r="L110" s="30" t="s">
        <v>1472</v>
      </c>
      <c r="M110" s="30" t="s">
        <v>1472</v>
      </c>
      <c r="N110" s="30" t="s">
        <v>1472</v>
      </c>
      <c r="O110" s="102">
        <f t="shared" si="1"/>
        <v>0</v>
      </c>
    </row>
    <row r="111" spans="1:15" ht="29" x14ac:dyDescent="0.35">
      <c r="A111" s="73" t="s">
        <v>1625</v>
      </c>
      <c r="B111" s="30"/>
      <c r="C111" s="30" t="e">
        <f>VLOOKUP(B111,Таблица1[#All],2)</f>
        <v>#N/A</v>
      </c>
      <c r="D111" s="30"/>
      <c r="E111" s="30"/>
      <c r="F111" s="30"/>
      <c r="G111" s="30" t="e">
        <f>VLOOKUP(F111,Таблица3[#All],2,FALSE)</f>
        <v>#N/A</v>
      </c>
      <c r="H111" s="30">
        <v>0</v>
      </c>
      <c r="I111" s="30"/>
      <c r="J111" s="30">
        <v>0</v>
      </c>
      <c r="K111" s="30" t="s">
        <v>1472</v>
      </c>
      <c r="L111" s="30" t="s">
        <v>1472</v>
      </c>
      <c r="M111" s="30" t="s">
        <v>1472</v>
      </c>
      <c r="N111" s="30" t="s">
        <v>1472</v>
      </c>
      <c r="O111" s="102">
        <f t="shared" si="1"/>
        <v>0</v>
      </c>
    </row>
    <row r="112" spans="1:15" ht="29" x14ac:dyDescent="0.35">
      <c r="A112" s="73" t="s">
        <v>1626</v>
      </c>
      <c r="B112" s="30"/>
      <c r="C112" s="30" t="e">
        <f>VLOOKUP(B112,Таблица1[#All],2)</f>
        <v>#N/A</v>
      </c>
      <c r="D112" s="30"/>
      <c r="E112" s="30"/>
      <c r="F112" s="30"/>
      <c r="G112" s="30" t="e">
        <f>VLOOKUP(F112,Таблица3[#All],2,FALSE)</f>
        <v>#N/A</v>
      </c>
      <c r="H112" s="30">
        <v>0</v>
      </c>
      <c r="I112" s="30"/>
      <c r="J112" s="30">
        <v>0</v>
      </c>
      <c r="K112" s="30" t="s">
        <v>1472</v>
      </c>
      <c r="L112" s="30" t="s">
        <v>1472</v>
      </c>
      <c r="M112" s="30" t="s">
        <v>1472</v>
      </c>
      <c r="N112" s="30" t="s">
        <v>1472</v>
      </c>
      <c r="O112" s="102">
        <f t="shared" si="1"/>
        <v>0</v>
      </c>
    </row>
    <row r="113" spans="1:15" ht="29" x14ac:dyDescent="0.35">
      <c r="A113" s="73" t="s">
        <v>1627</v>
      </c>
      <c r="B113" s="30"/>
      <c r="C113" s="30" t="e">
        <f>VLOOKUP(B113,Таблица1[#All],2)</f>
        <v>#N/A</v>
      </c>
      <c r="D113" s="30"/>
      <c r="E113" s="30"/>
      <c r="F113" s="30"/>
      <c r="G113" s="30" t="e">
        <f>VLOOKUP(F113,Таблица3[#All],2,FALSE)</f>
        <v>#N/A</v>
      </c>
      <c r="H113" s="30">
        <v>0</v>
      </c>
      <c r="I113" s="30"/>
      <c r="J113" s="30">
        <v>0</v>
      </c>
      <c r="K113" s="30" t="s">
        <v>1472</v>
      </c>
      <c r="L113" s="30" t="s">
        <v>1472</v>
      </c>
      <c r="M113" s="30" t="s">
        <v>1472</v>
      </c>
      <c r="N113" s="30" t="s">
        <v>1472</v>
      </c>
      <c r="O113" s="102">
        <f t="shared" si="1"/>
        <v>0</v>
      </c>
    </row>
    <row r="114" spans="1:15" ht="29" x14ac:dyDescent="0.35">
      <c r="A114" s="73" t="s">
        <v>1628</v>
      </c>
      <c r="B114" s="30"/>
      <c r="C114" s="30" t="e">
        <f>VLOOKUP(B114,Таблица1[#All],2)</f>
        <v>#N/A</v>
      </c>
      <c r="D114" s="30"/>
      <c r="E114" s="30"/>
      <c r="F114" s="30"/>
      <c r="G114" s="30" t="e">
        <f>VLOOKUP(F114,Таблица3[#All],2,FALSE)</f>
        <v>#N/A</v>
      </c>
      <c r="H114" s="30">
        <v>0</v>
      </c>
      <c r="I114" s="30"/>
      <c r="J114" s="30">
        <v>0</v>
      </c>
      <c r="K114" s="30" t="s">
        <v>1472</v>
      </c>
      <c r="L114" s="30" t="s">
        <v>1472</v>
      </c>
      <c r="M114" s="30" t="s">
        <v>1472</v>
      </c>
      <c r="N114" s="30" t="s">
        <v>1472</v>
      </c>
      <c r="O114" s="102">
        <f t="shared" si="1"/>
        <v>0</v>
      </c>
    </row>
    <row r="115" spans="1:15" ht="29" x14ac:dyDescent="0.35">
      <c r="A115" s="73" t="s">
        <v>1629</v>
      </c>
      <c r="B115" s="30"/>
      <c r="C115" s="30" t="e">
        <f>VLOOKUP(B115,Таблица1[#All],2)</f>
        <v>#N/A</v>
      </c>
      <c r="D115" s="30"/>
      <c r="E115" s="30"/>
      <c r="F115" s="30"/>
      <c r="G115" s="30" t="e">
        <f>VLOOKUP(F115,Таблица3[#All],2,FALSE)</f>
        <v>#N/A</v>
      </c>
      <c r="H115" s="30">
        <v>0</v>
      </c>
      <c r="I115" s="30"/>
      <c r="J115" s="30">
        <v>0</v>
      </c>
      <c r="K115" s="30" t="s">
        <v>1472</v>
      </c>
      <c r="L115" s="30" t="s">
        <v>1472</v>
      </c>
      <c r="M115" s="30" t="s">
        <v>1472</v>
      </c>
      <c r="N115" s="30" t="s">
        <v>1472</v>
      </c>
      <c r="O115" s="102">
        <f t="shared" si="1"/>
        <v>0</v>
      </c>
    </row>
    <row r="116" spans="1:15" ht="29" x14ac:dyDescent="0.35">
      <c r="A116" s="73" t="s">
        <v>1630</v>
      </c>
      <c r="B116" s="30"/>
      <c r="C116" s="30" t="e">
        <f>VLOOKUP(B116,Таблица1[#All],2)</f>
        <v>#N/A</v>
      </c>
      <c r="D116" s="30"/>
      <c r="E116" s="30"/>
      <c r="F116" s="30"/>
      <c r="G116" s="30" t="e">
        <f>VLOOKUP(F116,Таблица3[#All],2,FALSE)</f>
        <v>#N/A</v>
      </c>
      <c r="H116" s="30">
        <v>0</v>
      </c>
      <c r="I116" s="30"/>
      <c r="J116" s="30">
        <v>0</v>
      </c>
      <c r="K116" s="30" t="s">
        <v>1472</v>
      </c>
      <c r="L116" s="30" t="s">
        <v>1472</v>
      </c>
      <c r="M116" s="30" t="s">
        <v>1472</v>
      </c>
      <c r="N116" s="30" t="s">
        <v>1472</v>
      </c>
      <c r="O116" s="102">
        <f t="shared" si="1"/>
        <v>0</v>
      </c>
    </row>
    <row r="117" spans="1:15" ht="29" x14ac:dyDescent="0.35">
      <c r="A117" s="73" t="s">
        <v>1631</v>
      </c>
      <c r="B117" s="30"/>
      <c r="C117" s="30" t="e">
        <f>VLOOKUP(B117,Таблица1[#All],2)</f>
        <v>#N/A</v>
      </c>
      <c r="D117" s="30"/>
      <c r="E117" s="30"/>
      <c r="F117" s="30"/>
      <c r="G117" s="30" t="e">
        <f>VLOOKUP(F117,Таблица3[#All],2,FALSE)</f>
        <v>#N/A</v>
      </c>
      <c r="H117" s="30">
        <v>0</v>
      </c>
      <c r="I117" s="30"/>
      <c r="J117" s="30">
        <v>0</v>
      </c>
      <c r="K117" s="30" t="s">
        <v>1472</v>
      </c>
      <c r="L117" s="30" t="s">
        <v>1472</v>
      </c>
      <c r="M117" s="30" t="s">
        <v>1472</v>
      </c>
      <c r="N117" s="30" t="s">
        <v>1472</v>
      </c>
      <c r="O117" s="102">
        <f t="shared" si="1"/>
        <v>0</v>
      </c>
    </row>
    <row r="118" spans="1:15" ht="29" x14ac:dyDescent="0.35">
      <c r="A118" s="73" t="s">
        <v>1632</v>
      </c>
      <c r="B118" s="30"/>
      <c r="C118" s="30" t="e">
        <f>VLOOKUP(B118,Таблица1[#All],2)</f>
        <v>#N/A</v>
      </c>
      <c r="D118" s="30"/>
      <c r="E118" s="30"/>
      <c r="F118" s="30"/>
      <c r="G118" s="30" t="e">
        <f>VLOOKUP(F118,Таблица3[#All],2,FALSE)</f>
        <v>#N/A</v>
      </c>
      <c r="H118" s="30">
        <v>0</v>
      </c>
      <c r="I118" s="30"/>
      <c r="J118" s="30">
        <v>0</v>
      </c>
      <c r="K118" s="30" t="s">
        <v>1472</v>
      </c>
      <c r="L118" s="30" t="s">
        <v>1472</v>
      </c>
      <c r="M118" s="30" t="s">
        <v>1472</v>
      </c>
      <c r="N118" s="30" t="s">
        <v>1472</v>
      </c>
      <c r="O118" s="102">
        <f t="shared" si="1"/>
        <v>0</v>
      </c>
    </row>
    <row r="119" spans="1:15" ht="29" x14ac:dyDescent="0.35">
      <c r="A119" s="73" t="s">
        <v>1633</v>
      </c>
      <c r="B119" s="30"/>
      <c r="C119" s="30" t="e">
        <f>VLOOKUP(B119,Таблица1[#All],2)</f>
        <v>#N/A</v>
      </c>
      <c r="D119" s="30"/>
      <c r="E119" s="30"/>
      <c r="F119" s="30"/>
      <c r="G119" s="30" t="e">
        <f>VLOOKUP(F119,Таблица3[#All],2,FALSE)</f>
        <v>#N/A</v>
      </c>
      <c r="H119" s="30">
        <v>0</v>
      </c>
      <c r="I119" s="30"/>
      <c r="J119" s="30">
        <v>0</v>
      </c>
      <c r="K119" s="30" t="s">
        <v>1472</v>
      </c>
      <c r="L119" s="30" t="s">
        <v>1472</v>
      </c>
      <c r="M119" s="30" t="s">
        <v>1472</v>
      </c>
      <c r="N119" s="30" t="s">
        <v>1472</v>
      </c>
      <c r="O119" s="102">
        <f t="shared" si="1"/>
        <v>0</v>
      </c>
    </row>
    <row r="120" spans="1:15" ht="29" x14ac:dyDescent="0.35">
      <c r="A120" s="73" t="s">
        <v>1634</v>
      </c>
      <c r="B120" s="30"/>
      <c r="C120" s="30" t="e">
        <f>VLOOKUP(B120,Таблица1[#All],2)</f>
        <v>#N/A</v>
      </c>
      <c r="D120" s="30"/>
      <c r="E120" s="30"/>
      <c r="F120" s="30"/>
      <c r="G120" s="30" t="e">
        <f>VLOOKUP(F120,Таблица3[#All],2,FALSE)</f>
        <v>#N/A</v>
      </c>
      <c r="H120" s="30">
        <v>0</v>
      </c>
      <c r="I120" s="30"/>
      <c r="J120" s="30">
        <v>0</v>
      </c>
      <c r="K120" s="30" t="s">
        <v>1472</v>
      </c>
      <c r="L120" s="30" t="s">
        <v>1472</v>
      </c>
      <c r="M120" s="30" t="s">
        <v>1472</v>
      </c>
      <c r="N120" s="30" t="s">
        <v>1472</v>
      </c>
      <c r="O120" s="102">
        <f t="shared" si="1"/>
        <v>0</v>
      </c>
    </row>
    <row r="121" spans="1:15" ht="29" x14ac:dyDescent="0.35">
      <c r="A121" s="73" t="s">
        <v>1635</v>
      </c>
      <c r="B121" s="30"/>
      <c r="C121" s="30" t="e">
        <f>VLOOKUP(B121,Таблица1[#All],2)</f>
        <v>#N/A</v>
      </c>
      <c r="D121" s="30"/>
      <c r="E121" s="30"/>
      <c r="F121" s="30"/>
      <c r="G121" s="30" t="e">
        <f>VLOOKUP(F121,Таблица3[#All],2,FALSE)</f>
        <v>#N/A</v>
      </c>
      <c r="H121" s="30">
        <v>0</v>
      </c>
      <c r="I121" s="30"/>
      <c r="J121" s="30">
        <v>0</v>
      </c>
      <c r="K121" s="30" t="s">
        <v>1472</v>
      </c>
      <c r="L121" s="30" t="s">
        <v>1472</v>
      </c>
      <c r="M121" s="30" t="s">
        <v>1472</v>
      </c>
      <c r="N121" s="30" t="s">
        <v>1472</v>
      </c>
      <c r="O121" s="102">
        <f t="shared" si="1"/>
        <v>0</v>
      </c>
    </row>
    <row r="122" spans="1:15" ht="29" x14ac:dyDescent="0.35">
      <c r="A122" s="73" t="s">
        <v>1636</v>
      </c>
      <c r="B122" s="30"/>
      <c r="C122" s="30" t="e">
        <f>VLOOKUP(B122,Таблица1[#All],2)</f>
        <v>#N/A</v>
      </c>
      <c r="D122" s="30"/>
      <c r="E122" s="30"/>
      <c r="F122" s="30"/>
      <c r="G122" s="30" t="e">
        <f>VLOOKUP(F122,Таблица3[#All],2,FALSE)</f>
        <v>#N/A</v>
      </c>
      <c r="H122" s="30">
        <v>0</v>
      </c>
      <c r="I122" s="30"/>
      <c r="J122" s="30">
        <v>0</v>
      </c>
      <c r="K122" s="30" t="s">
        <v>1472</v>
      </c>
      <c r="L122" s="30" t="s">
        <v>1472</v>
      </c>
      <c r="M122" s="30" t="s">
        <v>1472</v>
      </c>
      <c r="N122" s="30" t="s">
        <v>1472</v>
      </c>
      <c r="O122" s="102">
        <f t="shared" si="1"/>
        <v>0</v>
      </c>
    </row>
    <row r="123" spans="1:15" ht="29" x14ac:dyDescent="0.35">
      <c r="A123" s="73" t="s">
        <v>1637</v>
      </c>
      <c r="B123" s="30"/>
      <c r="C123" s="30" t="e">
        <f>VLOOKUP(B123,Таблица1[#All],2)</f>
        <v>#N/A</v>
      </c>
      <c r="D123" s="30"/>
      <c r="E123" s="30"/>
      <c r="F123" s="30"/>
      <c r="G123" s="30" t="e">
        <f>VLOOKUP(F123,Таблица3[#All],2,FALSE)</f>
        <v>#N/A</v>
      </c>
      <c r="H123" s="30">
        <v>0</v>
      </c>
      <c r="I123" s="30"/>
      <c r="J123" s="30">
        <v>0</v>
      </c>
      <c r="K123" s="30" t="s">
        <v>1472</v>
      </c>
      <c r="L123" s="30" t="s">
        <v>1472</v>
      </c>
      <c r="M123" s="30" t="s">
        <v>1472</v>
      </c>
      <c r="N123" s="30" t="s">
        <v>1472</v>
      </c>
      <c r="O123" s="102">
        <f t="shared" si="1"/>
        <v>0</v>
      </c>
    </row>
    <row r="124" spans="1:15" ht="29" x14ac:dyDescent="0.35">
      <c r="A124" s="73" t="s">
        <v>1638</v>
      </c>
      <c r="B124" s="30"/>
      <c r="C124" s="30" t="e">
        <f>VLOOKUP(B124,Таблица1[#All],2)</f>
        <v>#N/A</v>
      </c>
      <c r="D124" s="30"/>
      <c r="E124" s="30"/>
      <c r="F124" s="30"/>
      <c r="G124" s="30" t="e">
        <f>VLOOKUP(F124,Таблица3[#All],2,FALSE)</f>
        <v>#N/A</v>
      </c>
      <c r="H124" s="30">
        <v>0</v>
      </c>
      <c r="I124" s="30"/>
      <c r="J124" s="30">
        <v>0</v>
      </c>
      <c r="K124" s="30" t="s">
        <v>1472</v>
      </c>
      <c r="L124" s="30" t="s">
        <v>1472</v>
      </c>
      <c r="M124" s="30" t="s">
        <v>1472</v>
      </c>
      <c r="N124" s="30" t="s">
        <v>1472</v>
      </c>
      <c r="O124" s="102">
        <f t="shared" si="1"/>
        <v>0</v>
      </c>
    </row>
    <row r="125" spans="1:15" ht="29" x14ac:dyDescent="0.35">
      <c r="A125" s="73" t="s">
        <v>1639</v>
      </c>
      <c r="B125" s="30"/>
      <c r="C125" s="30" t="e">
        <f>VLOOKUP(B125,Таблица1[#All],2)</f>
        <v>#N/A</v>
      </c>
      <c r="D125" s="30"/>
      <c r="E125" s="30"/>
      <c r="F125" s="30"/>
      <c r="G125" s="30" t="e">
        <f>VLOOKUP(F125,Таблица3[#All],2,FALSE)</f>
        <v>#N/A</v>
      </c>
      <c r="H125" s="30">
        <v>0</v>
      </c>
      <c r="I125" s="30"/>
      <c r="J125" s="30">
        <v>0</v>
      </c>
      <c r="K125" s="30" t="s">
        <v>1472</v>
      </c>
      <c r="L125" s="30" t="s">
        <v>1472</v>
      </c>
      <c r="M125" s="30" t="s">
        <v>1472</v>
      </c>
      <c r="N125" s="30" t="s">
        <v>1472</v>
      </c>
      <c r="O125" s="102">
        <f t="shared" si="1"/>
        <v>0</v>
      </c>
    </row>
    <row r="126" spans="1:15" ht="29" x14ac:dyDescent="0.35">
      <c r="A126" s="73" t="s">
        <v>1640</v>
      </c>
      <c r="B126" s="30"/>
      <c r="C126" s="30" t="e">
        <f>VLOOKUP(B126,Таблица1[#All],2)</f>
        <v>#N/A</v>
      </c>
      <c r="D126" s="30"/>
      <c r="E126" s="30"/>
      <c r="F126" s="30"/>
      <c r="G126" s="30" t="e">
        <f>VLOOKUP(F126,Таблица3[#All],2,FALSE)</f>
        <v>#N/A</v>
      </c>
      <c r="H126" s="30">
        <v>0</v>
      </c>
      <c r="I126" s="30"/>
      <c r="J126" s="30">
        <v>0</v>
      </c>
      <c r="K126" s="30" t="s">
        <v>1472</v>
      </c>
      <c r="L126" s="30" t="s">
        <v>1472</v>
      </c>
      <c r="M126" s="30" t="s">
        <v>1472</v>
      </c>
      <c r="N126" s="30" t="s">
        <v>1472</v>
      </c>
      <c r="O126" s="102">
        <f t="shared" si="1"/>
        <v>0</v>
      </c>
    </row>
    <row r="127" spans="1:15" ht="29" x14ac:dyDescent="0.35">
      <c r="A127" s="73" t="s">
        <v>1641</v>
      </c>
      <c r="B127" s="30"/>
      <c r="C127" s="30" t="e">
        <f>VLOOKUP(B127,Таблица1[#All],2)</f>
        <v>#N/A</v>
      </c>
      <c r="D127" s="30"/>
      <c r="E127" s="30"/>
      <c r="F127" s="30"/>
      <c r="G127" s="30" t="e">
        <f>VLOOKUP(F127,Таблица3[#All],2,FALSE)</f>
        <v>#N/A</v>
      </c>
      <c r="H127" s="30">
        <v>0</v>
      </c>
      <c r="I127" s="30"/>
      <c r="J127" s="30">
        <v>0</v>
      </c>
      <c r="K127" s="30" t="s">
        <v>1472</v>
      </c>
      <c r="L127" s="30" t="s">
        <v>1472</v>
      </c>
      <c r="M127" s="30" t="s">
        <v>1472</v>
      </c>
      <c r="N127" s="30" t="s">
        <v>1472</v>
      </c>
      <c r="O127" s="102">
        <f t="shared" si="1"/>
        <v>0</v>
      </c>
    </row>
    <row r="128" spans="1:15" ht="29" x14ac:dyDescent="0.35">
      <c r="A128" s="73" t="s">
        <v>1642</v>
      </c>
      <c r="B128" s="30"/>
      <c r="C128" s="30" t="e">
        <f>VLOOKUP(B128,Таблица1[#All],2)</f>
        <v>#N/A</v>
      </c>
      <c r="D128" s="30"/>
      <c r="E128" s="30"/>
      <c r="F128" s="30"/>
      <c r="G128" s="30" t="e">
        <f>VLOOKUP(F128,Таблица3[#All],2,FALSE)</f>
        <v>#N/A</v>
      </c>
      <c r="H128" s="30">
        <v>0</v>
      </c>
      <c r="I128" s="30"/>
      <c r="J128" s="30">
        <v>0</v>
      </c>
      <c r="K128" s="30" t="s">
        <v>1472</v>
      </c>
      <c r="L128" s="30" t="s">
        <v>1472</v>
      </c>
      <c r="M128" s="30" t="s">
        <v>1472</v>
      </c>
      <c r="N128" s="30" t="s">
        <v>1472</v>
      </c>
      <c r="O128" s="102">
        <f t="shared" si="1"/>
        <v>0</v>
      </c>
    </row>
    <row r="129" spans="1:15" ht="29" x14ac:dyDescent="0.35">
      <c r="A129" s="73" t="s">
        <v>1643</v>
      </c>
      <c r="B129" s="30"/>
      <c r="C129" s="30" t="e">
        <f>VLOOKUP(B129,Таблица1[#All],2)</f>
        <v>#N/A</v>
      </c>
      <c r="D129" s="30"/>
      <c r="E129" s="30"/>
      <c r="F129" s="30"/>
      <c r="G129" s="30" t="e">
        <f>VLOOKUP(F129,Таблица3[#All],2,FALSE)</f>
        <v>#N/A</v>
      </c>
      <c r="H129" s="30">
        <v>0</v>
      </c>
      <c r="I129" s="30"/>
      <c r="J129" s="30">
        <v>0</v>
      </c>
      <c r="K129" s="30" t="s">
        <v>1472</v>
      </c>
      <c r="L129" s="30" t="s">
        <v>1472</v>
      </c>
      <c r="M129" s="30" t="s">
        <v>1472</v>
      </c>
      <c r="N129" s="30" t="s">
        <v>1472</v>
      </c>
      <c r="O129" s="102">
        <f t="shared" si="1"/>
        <v>0</v>
      </c>
    </row>
    <row r="130" spans="1:15" ht="29" x14ac:dyDescent="0.35">
      <c r="A130" s="73" t="s">
        <v>1644</v>
      </c>
      <c r="B130" s="30"/>
      <c r="C130" s="30" t="e">
        <f>VLOOKUP(B130,Таблица1[#All],2)</f>
        <v>#N/A</v>
      </c>
      <c r="D130" s="30"/>
      <c r="E130" s="30"/>
      <c r="F130" s="30"/>
      <c r="G130" s="30" t="e">
        <f>VLOOKUP(F130,Таблица3[#All],2,FALSE)</f>
        <v>#N/A</v>
      </c>
      <c r="H130" s="30">
        <v>0</v>
      </c>
      <c r="I130" s="30"/>
      <c r="J130" s="30">
        <v>0</v>
      </c>
      <c r="K130" s="30" t="s">
        <v>1472</v>
      </c>
      <c r="L130" s="30" t="s">
        <v>1472</v>
      </c>
      <c r="M130" s="30" t="s">
        <v>1472</v>
      </c>
      <c r="N130" s="30" t="s">
        <v>1472</v>
      </c>
      <c r="O130" s="102">
        <f t="shared" si="1"/>
        <v>0</v>
      </c>
    </row>
    <row r="131" spans="1:15" ht="29" x14ac:dyDescent="0.35">
      <c r="A131" s="73" t="s">
        <v>1645</v>
      </c>
      <c r="B131" s="30"/>
      <c r="C131" s="30" t="e">
        <f>VLOOKUP(B131,Таблица1[#All],2)</f>
        <v>#N/A</v>
      </c>
      <c r="D131" s="30"/>
      <c r="E131" s="30"/>
      <c r="F131" s="30"/>
      <c r="G131" s="30" t="e">
        <f>VLOOKUP(F131,Таблица3[#All],2,FALSE)</f>
        <v>#N/A</v>
      </c>
      <c r="H131" s="30">
        <v>0</v>
      </c>
      <c r="I131" s="30"/>
      <c r="J131" s="30">
        <v>0</v>
      </c>
      <c r="K131" s="30" t="s">
        <v>1472</v>
      </c>
      <c r="L131" s="30" t="s">
        <v>1472</v>
      </c>
      <c r="M131" s="30" t="s">
        <v>1472</v>
      </c>
      <c r="N131" s="30" t="s">
        <v>1472</v>
      </c>
      <c r="O131" s="102">
        <f t="shared" ref="O131:O194" si="2">$S$10*I131*(IF(K131="Да",1,0)*$S$11+IF(L131="Да",1,0)*$S$12+IF(M131="Да",1,0)*$S$13+IF(N131="Да",1,0)*$S$14)*J131*IF($P$2="Да",0.5,1)+$S$10*H131*(IF(K131="Да",1,0)*$S$11+IF(L131="Да",1,0)*$S$12+IF(M131="Да",1,0)*$S$13+IF(N131="Да",1,0)*$S$14)*IF($P$2="Да",0.5,1)</f>
        <v>0</v>
      </c>
    </row>
    <row r="132" spans="1:15" ht="29" x14ac:dyDescent="0.35">
      <c r="A132" s="73" t="s">
        <v>1646</v>
      </c>
      <c r="B132" s="30"/>
      <c r="C132" s="30" t="e">
        <f>VLOOKUP(B132,Таблица1[#All],2)</f>
        <v>#N/A</v>
      </c>
      <c r="D132" s="30"/>
      <c r="E132" s="30"/>
      <c r="F132" s="30"/>
      <c r="G132" s="30" t="e">
        <f>VLOOKUP(F132,Таблица3[#All],2,FALSE)</f>
        <v>#N/A</v>
      </c>
      <c r="H132" s="30">
        <v>0</v>
      </c>
      <c r="I132" s="30"/>
      <c r="J132" s="30">
        <v>0</v>
      </c>
      <c r="K132" s="30" t="s">
        <v>1472</v>
      </c>
      <c r="L132" s="30" t="s">
        <v>1472</v>
      </c>
      <c r="M132" s="30" t="s">
        <v>1472</v>
      </c>
      <c r="N132" s="30" t="s">
        <v>1472</v>
      </c>
      <c r="O132" s="102">
        <f t="shared" si="2"/>
        <v>0</v>
      </c>
    </row>
    <row r="133" spans="1:15" ht="29" x14ac:dyDescent="0.35">
      <c r="A133" s="73" t="s">
        <v>1647</v>
      </c>
      <c r="B133" s="30"/>
      <c r="C133" s="30" t="e">
        <f>VLOOKUP(B133,Таблица1[#All],2)</f>
        <v>#N/A</v>
      </c>
      <c r="D133" s="30"/>
      <c r="E133" s="30"/>
      <c r="F133" s="30"/>
      <c r="G133" s="30" t="e">
        <f>VLOOKUP(F133,Таблица3[#All],2,FALSE)</f>
        <v>#N/A</v>
      </c>
      <c r="H133" s="30">
        <v>0</v>
      </c>
      <c r="I133" s="30"/>
      <c r="J133" s="30">
        <v>0</v>
      </c>
      <c r="K133" s="30" t="s">
        <v>1472</v>
      </c>
      <c r="L133" s="30" t="s">
        <v>1472</v>
      </c>
      <c r="M133" s="30" t="s">
        <v>1472</v>
      </c>
      <c r="N133" s="30" t="s">
        <v>1472</v>
      </c>
      <c r="O133" s="102">
        <f t="shared" si="2"/>
        <v>0</v>
      </c>
    </row>
    <row r="134" spans="1:15" ht="29" x14ac:dyDescent="0.35">
      <c r="A134" s="73" t="s">
        <v>1648</v>
      </c>
      <c r="B134" s="30"/>
      <c r="C134" s="30" t="e">
        <f>VLOOKUP(B134,Таблица1[#All],2)</f>
        <v>#N/A</v>
      </c>
      <c r="D134" s="30"/>
      <c r="E134" s="30"/>
      <c r="F134" s="30"/>
      <c r="G134" s="30" t="e">
        <f>VLOOKUP(F134,Таблица3[#All],2,FALSE)</f>
        <v>#N/A</v>
      </c>
      <c r="H134" s="30">
        <v>0</v>
      </c>
      <c r="I134" s="30"/>
      <c r="J134" s="30">
        <v>0</v>
      </c>
      <c r="K134" s="30" t="s">
        <v>1472</v>
      </c>
      <c r="L134" s="30" t="s">
        <v>1472</v>
      </c>
      <c r="M134" s="30" t="s">
        <v>1472</v>
      </c>
      <c r="N134" s="30" t="s">
        <v>1472</v>
      </c>
      <c r="O134" s="102">
        <f t="shared" si="2"/>
        <v>0</v>
      </c>
    </row>
    <row r="135" spans="1:15" ht="29" x14ac:dyDescent="0.35">
      <c r="A135" s="73" t="s">
        <v>1649</v>
      </c>
      <c r="B135" s="30"/>
      <c r="C135" s="30" t="e">
        <f>VLOOKUP(B135,Таблица1[#All],2)</f>
        <v>#N/A</v>
      </c>
      <c r="D135" s="30"/>
      <c r="E135" s="30"/>
      <c r="F135" s="30"/>
      <c r="G135" s="30" t="e">
        <f>VLOOKUP(F135,Таблица3[#All],2,FALSE)</f>
        <v>#N/A</v>
      </c>
      <c r="H135" s="30">
        <v>0</v>
      </c>
      <c r="I135" s="30"/>
      <c r="J135" s="30">
        <v>0</v>
      </c>
      <c r="K135" s="30" t="s">
        <v>1472</v>
      </c>
      <c r="L135" s="30" t="s">
        <v>1472</v>
      </c>
      <c r="M135" s="30" t="s">
        <v>1472</v>
      </c>
      <c r="N135" s="30" t="s">
        <v>1472</v>
      </c>
      <c r="O135" s="102">
        <f t="shared" si="2"/>
        <v>0</v>
      </c>
    </row>
    <row r="136" spans="1:15" ht="29" x14ac:dyDescent="0.35">
      <c r="A136" s="73" t="s">
        <v>1650</v>
      </c>
      <c r="B136" s="30"/>
      <c r="C136" s="30" t="e">
        <f>VLOOKUP(B136,Таблица1[#All],2)</f>
        <v>#N/A</v>
      </c>
      <c r="D136" s="30"/>
      <c r="E136" s="30"/>
      <c r="F136" s="30"/>
      <c r="G136" s="30" t="e">
        <f>VLOOKUP(F136,Таблица3[#All],2,FALSE)</f>
        <v>#N/A</v>
      </c>
      <c r="H136" s="30">
        <v>0</v>
      </c>
      <c r="I136" s="30"/>
      <c r="J136" s="30">
        <v>0</v>
      </c>
      <c r="K136" s="30" t="s">
        <v>1472</v>
      </c>
      <c r="L136" s="30" t="s">
        <v>1472</v>
      </c>
      <c r="M136" s="30" t="s">
        <v>1472</v>
      </c>
      <c r="N136" s="30" t="s">
        <v>1472</v>
      </c>
      <c r="O136" s="102">
        <f t="shared" si="2"/>
        <v>0</v>
      </c>
    </row>
    <row r="137" spans="1:15" ht="29" x14ac:dyDescent="0.35">
      <c r="A137" s="73" t="s">
        <v>1651</v>
      </c>
      <c r="B137" s="30"/>
      <c r="C137" s="30" t="e">
        <f>VLOOKUP(B137,Таблица1[#All],2)</f>
        <v>#N/A</v>
      </c>
      <c r="D137" s="30"/>
      <c r="E137" s="30"/>
      <c r="F137" s="30"/>
      <c r="G137" s="30" t="e">
        <f>VLOOKUP(F137,Таблица3[#All],2,FALSE)</f>
        <v>#N/A</v>
      </c>
      <c r="H137" s="30">
        <v>0</v>
      </c>
      <c r="I137" s="30"/>
      <c r="J137" s="30">
        <v>0</v>
      </c>
      <c r="K137" s="30" t="s">
        <v>1472</v>
      </c>
      <c r="L137" s="30" t="s">
        <v>1472</v>
      </c>
      <c r="M137" s="30" t="s">
        <v>1472</v>
      </c>
      <c r="N137" s="30" t="s">
        <v>1472</v>
      </c>
      <c r="O137" s="102">
        <f t="shared" si="2"/>
        <v>0</v>
      </c>
    </row>
    <row r="138" spans="1:15" ht="29" x14ac:dyDescent="0.35">
      <c r="A138" s="73" t="s">
        <v>1652</v>
      </c>
      <c r="B138" s="30"/>
      <c r="C138" s="30" t="e">
        <f>VLOOKUP(B138,Таблица1[#All],2)</f>
        <v>#N/A</v>
      </c>
      <c r="D138" s="30"/>
      <c r="E138" s="30"/>
      <c r="F138" s="30"/>
      <c r="G138" s="30" t="e">
        <f>VLOOKUP(F138,Таблица3[#All],2,FALSE)</f>
        <v>#N/A</v>
      </c>
      <c r="H138" s="30">
        <v>0</v>
      </c>
      <c r="I138" s="30"/>
      <c r="J138" s="30">
        <v>0</v>
      </c>
      <c r="K138" s="30" t="s">
        <v>1472</v>
      </c>
      <c r="L138" s="30" t="s">
        <v>1472</v>
      </c>
      <c r="M138" s="30" t="s">
        <v>1472</v>
      </c>
      <c r="N138" s="30" t="s">
        <v>1472</v>
      </c>
      <c r="O138" s="102">
        <f t="shared" si="2"/>
        <v>0</v>
      </c>
    </row>
    <row r="139" spans="1:15" ht="29" x14ac:dyDescent="0.35">
      <c r="A139" s="73" t="s">
        <v>1653</v>
      </c>
      <c r="B139" s="30"/>
      <c r="C139" s="30" t="e">
        <f>VLOOKUP(B139,Таблица1[#All],2)</f>
        <v>#N/A</v>
      </c>
      <c r="D139" s="30"/>
      <c r="E139" s="30"/>
      <c r="F139" s="30"/>
      <c r="G139" s="30" t="e">
        <f>VLOOKUP(F139,Таблица3[#All],2,FALSE)</f>
        <v>#N/A</v>
      </c>
      <c r="H139" s="30">
        <v>0</v>
      </c>
      <c r="I139" s="30"/>
      <c r="J139" s="30">
        <v>0</v>
      </c>
      <c r="K139" s="30" t="s">
        <v>1472</v>
      </c>
      <c r="L139" s="30" t="s">
        <v>1472</v>
      </c>
      <c r="M139" s="30" t="s">
        <v>1472</v>
      </c>
      <c r="N139" s="30" t="s">
        <v>1472</v>
      </c>
      <c r="O139" s="102">
        <f t="shared" si="2"/>
        <v>0</v>
      </c>
    </row>
    <row r="140" spans="1:15" ht="29" x14ac:dyDescent="0.35">
      <c r="A140" s="73" t="s">
        <v>1654</v>
      </c>
      <c r="B140" s="30"/>
      <c r="C140" s="30" t="e">
        <f>VLOOKUP(B140,Таблица1[#All],2)</f>
        <v>#N/A</v>
      </c>
      <c r="D140" s="30"/>
      <c r="E140" s="30"/>
      <c r="F140" s="30"/>
      <c r="G140" s="30" t="e">
        <f>VLOOKUP(F140,Таблица3[#All],2,FALSE)</f>
        <v>#N/A</v>
      </c>
      <c r="H140" s="30">
        <v>0</v>
      </c>
      <c r="I140" s="30"/>
      <c r="J140" s="30">
        <v>0</v>
      </c>
      <c r="K140" s="30" t="s">
        <v>1472</v>
      </c>
      <c r="L140" s="30" t="s">
        <v>1472</v>
      </c>
      <c r="M140" s="30" t="s">
        <v>1472</v>
      </c>
      <c r="N140" s="30" t="s">
        <v>1472</v>
      </c>
      <c r="O140" s="102">
        <f t="shared" si="2"/>
        <v>0</v>
      </c>
    </row>
    <row r="141" spans="1:15" ht="29" x14ac:dyDescent="0.35">
      <c r="A141" s="73" t="s">
        <v>1655</v>
      </c>
      <c r="B141" s="30"/>
      <c r="C141" s="30" t="e">
        <f>VLOOKUP(B141,Таблица1[#All],2)</f>
        <v>#N/A</v>
      </c>
      <c r="D141" s="30"/>
      <c r="E141" s="30"/>
      <c r="F141" s="30"/>
      <c r="G141" s="30" t="e">
        <f>VLOOKUP(F141,Таблица3[#All],2,FALSE)</f>
        <v>#N/A</v>
      </c>
      <c r="H141" s="30">
        <v>0</v>
      </c>
      <c r="I141" s="30"/>
      <c r="J141" s="30">
        <v>0</v>
      </c>
      <c r="K141" s="30" t="s">
        <v>1472</v>
      </c>
      <c r="L141" s="30" t="s">
        <v>1472</v>
      </c>
      <c r="M141" s="30" t="s">
        <v>1472</v>
      </c>
      <c r="N141" s="30" t="s">
        <v>1472</v>
      </c>
      <c r="O141" s="102">
        <f t="shared" si="2"/>
        <v>0</v>
      </c>
    </row>
    <row r="142" spans="1:15" ht="29" x14ac:dyDescent="0.35">
      <c r="A142" s="73" t="s">
        <v>1656</v>
      </c>
      <c r="B142" s="30"/>
      <c r="C142" s="30" t="e">
        <f>VLOOKUP(B142,Таблица1[#All],2)</f>
        <v>#N/A</v>
      </c>
      <c r="D142" s="30"/>
      <c r="E142" s="30"/>
      <c r="F142" s="30"/>
      <c r="G142" s="30" t="e">
        <f>VLOOKUP(F142,Таблица3[#All],2,FALSE)</f>
        <v>#N/A</v>
      </c>
      <c r="H142" s="30">
        <v>0</v>
      </c>
      <c r="I142" s="30"/>
      <c r="J142" s="30">
        <v>0</v>
      </c>
      <c r="K142" s="30" t="s">
        <v>1472</v>
      </c>
      <c r="L142" s="30" t="s">
        <v>1472</v>
      </c>
      <c r="M142" s="30" t="s">
        <v>1472</v>
      </c>
      <c r="N142" s="30" t="s">
        <v>1472</v>
      </c>
      <c r="O142" s="102">
        <f t="shared" si="2"/>
        <v>0</v>
      </c>
    </row>
    <row r="143" spans="1:15" ht="29" x14ac:dyDescent="0.35">
      <c r="A143" s="73" t="s">
        <v>1657</v>
      </c>
      <c r="B143" s="30"/>
      <c r="C143" s="30" t="e">
        <f>VLOOKUP(B143,Таблица1[#All],2)</f>
        <v>#N/A</v>
      </c>
      <c r="D143" s="30"/>
      <c r="E143" s="30"/>
      <c r="F143" s="30"/>
      <c r="G143" s="30" t="e">
        <f>VLOOKUP(F143,Таблица3[#All],2,FALSE)</f>
        <v>#N/A</v>
      </c>
      <c r="H143" s="30">
        <v>0</v>
      </c>
      <c r="I143" s="30"/>
      <c r="J143" s="30">
        <v>0</v>
      </c>
      <c r="K143" s="30" t="s">
        <v>1472</v>
      </c>
      <c r="L143" s="30" t="s">
        <v>1472</v>
      </c>
      <c r="M143" s="30" t="s">
        <v>1472</v>
      </c>
      <c r="N143" s="30" t="s">
        <v>1472</v>
      </c>
      <c r="O143" s="102">
        <f t="shared" si="2"/>
        <v>0</v>
      </c>
    </row>
    <row r="144" spans="1:15" ht="29" x14ac:dyDescent="0.35">
      <c r="A144" s="73" t="s">
        <v>1658</v>
      </c>
      <c r="B144" s="30"/>
      <c r="C144" s="30" t="e">
        <f>VLOOKUP(B144,Таблица1[#All],2)</f>
        <v>#N/A</v>
      </c>
      <c r="D144" s="30"/>
      <c r="E144" s="30"/>
      <c r="F144" s="30"/>
      <c r="G144" s="30" t="e">
        <f>VLOOKUP(F144,Таблица3[#All],2,FALSE)</f>
        <v>#N/A</v>
      </c>
      <c r="H144" s="30">
        <v>0</v>
      </c>
      <c r="I144" s="30"/>
      <c r="J144" s="30">
        <v>0</v>
      </c>
      <c r="K144" s="30" t="s">
        <v>1472</v>
      </c>
      <c r="L144" s="30" t="s">
        <v>1472</v>
      </c>
      <c r="M144" s="30" t="s">
        <v>1472</v>
      </c>
      <c r="N144" s="30" t="s">
        <v>1472</v>
      </c>
      <c r="O144" s="102">
        <f t="shared" si="2"/>
        <v>0</v>
      </c>
    </row>
    <row r="145" spans="1:15" ht="29" x14ac:dyDescent="0.35">
      <c r="A145" s="73" t="s">
        <v>1659</v>
      </c>
      <c r="B145" s="30"/>
      <c r="C145" s="30" t="e">
        <f>VLOOKUP(B145,Таблица1[#All],2)</f>
        <v>#N/A</v>
      </c>
      <c r="D145" s="30"/>
      <c r="E145" s="30"/>
      <c r="F145" s="30"/>
      <c r="G145" s="30" t="e">
        <f>VLOOKUP(F145,Таблица3[#All],2,FALSE)</f>
        <v>#N/A</v>
      </c>
      <c r="H145" s="30">
        <v>0</v>
      </c>
      <c r="I145" s="30"/>
      <c r="J145" s="30">
        <v>0</v>
      </c>
      <c r="K145" s="30" t="s">
        <v>1472</v>
      </c>
      <c r="L145" s="30" t="s">
        <v>1472</v>
      </c>
      <c r="M145" s="30" t="s">
        <v>1472</v>
      </c>
      <c r="N145" s="30" t="s">
        <v>1472</v>
      </c>
      <c r="O145" s="102">
        <f t="shared" si="2"/>
        <v>0</v>
      </c>
    </row>
    <row r="146" spans="1:15" ht="29" x14ac:dyDescent="0.35">
      <c r="A146" s="73" t="s">
        <v>1660</v>
      </c>
      <c r="B146" s="30"/>
      <c r="C146" s="30" t="e">
        <f>VLOOKUP(B146,Таблица1[#All],2)</f>
        <v>#N/A</v>
      </c>
      <c r="D146" s="30"/>
      <c r="E146" s="30"/>
      <c r="F146" s="30"/>
      <c r="G146" s="30" t="e">
        <f>VLOOKUP(F146,Таблица3[#All],2,FALSE)</f>
        <v>#N/A</v>
      </c>
      <c r="H146" s="30">
        <v>0</v>
      </c>
      <c r="I146" s="30"/>
      <c r="J146" s="30">
        <v>0</v>
      </c>
      <c r="K146" s="30" t="s">
        <v>1472</v>
      </c>
      <c r="L146" s="30" t="s">
        <v>1472</v>
      </c>
      <c r="M146" s="30" t="s">
        <v>1472</v>
      </c>
      <c r="N146" s="30" t="s">
        <v>1472</v>
      </c>
      <c r="O146" s="102">
        <f t="shared" si="2"/>
        <v>0</v>
      </c>
    </row>
    <row r="147" spans="1:15" ht="29" x14ac:dyDescent="0.35">
      <c r="A147" s="73" t="s">
        <v>1661</v>
      </c>
      <c r="B147" s="30"/>
      <c r="C147" s="30" t="e">
        <f>VLOOKUP(B147,Таблица1[#All],2)</f>
        <v>#N/A</v>
      </c>
      <c r="D147" s="30"/>
      <c r="E147" s="30"/>
      <c r="F147" s="30"/>
      <c r="G147" s="30" t="e">
        <f>VLOOKUP(F147,Таблица3[#All],2,FALSE)</f>
        <v>#N/A</v>
      </c>
      <c r="H147" s="30">
        <v>0</v>
      </c>
      <c r="I147" s="30"/>
      <c r="J147" s="30">
        <v>0</v>
      </c>
      <c r="K147" s="30" t="s">
        <v>1472</v>
      </c>
      <c r="L147" s="30" t="s">
        <v>1472</v>
      </c>
      <c r="M147" s="30" t="s">
        <v>1472</v>
      </c>
      <c r="N147" s="30" t="s">
        <v>1472</v>
      </c>
      <c r="O147" s="102">
        <f t="shared" si="2"/>
        <v>0</v>
      </c>
    </row>
    <row r="148" spans="1:15" ht="29" x14ac:dyDescent="0.35">
      <c r="A148" s="73" t="s">
        <v>1662</v>
      </c>
      <c r="B148" s="30"/>
      <c r="C148" s="30" t="e">
        <f>VLOOKUP(B148,Таблица1[#All],2)</f>
        <v>#N/A</v>
      </c>
      <c r="D148" s="30"/>
      <c r="E148" s="30"/>
      <c r="F148" s="30"/>
      <c r="G148" s="30" t="e">
        <f>VLOOKUP(F148,Таблица3[#All],2,FALSE)</f>
        <v>#N/A</v>
      </c>
      <c r="H148" s="30">
        <v>0</v>
      </c>
      <c r="I148" s="30"/>
      <c r="J148" s="30">
        <v>0</v>
      </c>
      <c r="K148" s="30" t="s">
        <v>1472</v>
      </c>
      <c r="L148" s="30" t="s">
        <v>1472</v>
      </c>
      <c r="M148" s="30" t="s">
        <v>1472</v>
      </c>
      <c r="N148" s="30" t="s">
        <v>1472</v>
      </c>
      <c r="O148" s="102">
        <f t="shared" si="2"/>
        <v>0</v>
      </c>
    </row>
    <row r="149" spans="1:15" ht="29" x14ac:dyDescent="0.35">
      <c r="A149" s="73" t="s">
        <v>1663</v>
      </c>
      <c r="B149" s="30"/>
      <c r="C149" s="30" t="e">
        <f>VLOOKUP(B149,Таблица1[#All],2)</f>
        <v>#N/A</v>
      </c>
      <c r="D149" s="30"/>
      <c r="E149" s="30"/>
      <c r="F149" s="30"/>
      <c r="G149" s="30" t="e">
        <f>VLOOKUP(F149,Таблица3[#All],2,FALSE)</f>
        <v>#N/A</v>
      </c>
      <c r="H149" s="30">
        <v>0</v>
      </c>
      <c r="I149" s="30"/>
      <c r="J149" s="30">
        <v>0</v>
      </c>
      <c r="K149" s="30" t="s">
        <v>1472</v>
      </c>
      <c r="L149" s="30" t="s">
        <v>1472</v>
      </c>
      <c r="M149" s="30" t="s">
        <v>1472</v>
      </c>
      <c r="N149" s="30" t="s">
        <v>1472</v>
      </c>
      <c r="O149" s="102">
        <f t="shared" si="2"/>
        <v>0</v>
      </c>
    </row>
    <row r="150" spans="1:15" ht="29" x14ac:dyDescent="0.35">
      <c r="A150" s="73" t="s">
        <v>1664</v>
      </c>
      <c r="B150" s="30"/>
      <c r="C150" s="30" t="e">
        <f>VLOOKUP(B150,Таблица1[#All],2)</f>
        <v>#N/A</v>
      </c>
      <c r="D150" s="30"/>
      <c r="E150" s="30"/>
      <c r="F150" s="30"/>
      <c r="G150" s="30" t="e">
        <f>VLOOKUP(F150,Таблица3[#All],2,FALSE)</f>
        <v>#N/A</v>
      </c>
      <c r="H150" s="30">
        <v>0</v>
      </c>
      <c r="I150" s="30"/>
      <c r="J150" s="30">
        <v>0</v>
      </c>
      <c r="K150" s="30" t="s">
        <v>1472</v>
      </c>
      <c r="L150" s="30" t="s">
        <v>1472</v>
      </c>
      <c r="M150" s="30" t="s">
        <v>1472</v>
      </c>
      <c r="N150" s="30" t="s">
        <v>1472</v>
      </c>
      <c r="O150" s="102">
        <f t="shared" si="2"/>
        <v>0</v>
      </c>
    </row>
    <row r="151" spans="1:15" ht="29" x14ac:dyDescent="0.35">
      <c r="A151" s="73" t="s">
        <v>1665</v>
      </c>
      <c r="B151" s="30"/>
      <c r="C151" s="30" t="e">
        <f>VLOOKUP(B151,Таблица1[#All],2)</f>
        <v>#N/A</v>
      </c>
      <c r="D151" s="30"/>
      <c r="E151" s="30"/>
      <c r="F151" s="30"/>
      <c r="G151" s="30" t="e">
        <f>VLOOKUP(F151,Таблица3[#All],2,FALSE)</f>
        <v>#N/A</v>
      </c>
      <c r="H151" s="30">
        <v>0</v>
      </c>
      <c r="I151" s="30"/>
      <c r="J151" s="30">
        <v>0</v>
      </c>
      <c r="K151" s="30" t="s">
        <v>1472</v>
      </c>
      <c r="L151" s="30" t="s">
        <v>1472</v>
      </c>
      <c r="M151" s="30" t="s">
        <v>1472</v>
      </c>
      <c r="N151" s="30" t="s">
        <v>1472</v>
      </c>
      <c r="O151" s="102">
        <f t="shared" si="2"/>
        <v>0</v>
      </c>
    </row>
    <row r="152" spans="1:15" ht="29" x14ac:dyDescent="0.35">
      <c r="A152" s="73" t="s">
        <v>1666</v>
      </c>
      <c r="B152" s="30"/>
      <c r="C152" s="30" t="e">
        <f>VLOOKUP(B152,Таблица1[#All],2)</f>
        <v>#N/A</v>
      </c>
      <c r="D152" s="30"/>
      <c r="E152" s="30"/>
      <c r="F152" s="30"/>
      <c r="G152" s="30" t="e">
        <f>VLOOKUP(F152,Таблица3[#All],2,FALSE)</f>
        <v>#N/A</v>
      </c>
      <c r="H152" s="30">
        <v>0</v>
      </c>
      <c r="I152" s="30"/>
      <c r="J152" s="30">
        <v>0</v>
      </c>
      <c r="K152" s="30" t="s">
        <v>1472</v>
      </c>
      <c r="L152" s="30" t="s">
        <v>1472</v>
      </c>
      <c r="M152" s="30" t="s">
        <v>1472</v>
      </c>
      <c r="N152" s="30" t="s">
        <v>1472</v>
      </c>
      <c r="O152" s="102">
        <f t="shared" si="2"/>
        <v>0</v>
      </c>
    </row>
    <row r="153" spans="1:15" ht="29" x14ac:dyDescent="0.35">
      <c r="A153" s="73" t="s">
        <v>1667</v>
      </c>
      <c r="B153" s="30"/>
      <c r="C153" s="30" t="e">
        <f>VLOOKUP(B153,Таблица1[#All],2)</f>
        <v>#N/A</v>
      </c>
      <c r="D153" s="30"/>
      <c r="E153" s="30"/>
      <c r="F153" s="30"/>
      <c r="G153" s="30" t="e">
        <f>VLOOKUP(F153,Таблица3[#All],2,FALSE)</f>
        <v>#N/A</v>
      </c>
      <c r="H153" s="30">
        <v>0</v>
      </c>
      <c r="I153" s="30"/>
      <c r="J153" s="30">
        <v>0</v>
      </c>
      <c r="K153" s="30" t="s">
        <v>1472</v>
      </c>
      <c r="L153" s="30" t="s">
        <v>1472</v>
      </c>
      <c r="M153" s="30" t="s">
        <v>1472</v>
      </c>
      <c r="N153" s="30" t="s">
        <v>1472</v>
      </c>
      <c r="O153" s="102">
        <f t="shared" si="2"/>
        <v>0</v>
      </c>
    </row>
    <row r="154" spans="1:15" ht="29" x14ac:dyDescent="0.35">
      <c r="A154" s="73" t="s">
        <v>1668</v>
      </c>
      <c r="B154" s="30"/>
      <c r="C154" s="30" t="e">
        <f>VLOOKUP(B154,Таблица1[#All],2)</f>
        <v>#N/A</v>
      </c>
      <c r="D154" s="30"/>
      <c r="E154" s="30"/>
      <c r="F154" s="30"/>
      <c r="G154" s="30" t="e">
        <f>VLOOKUP(F154,Таблица3[#All],2,FALSE)</f>
        <v>#N/A</v>
      </c>
      <c r="H154" s="30">
        <v>0</v>
      </c>
      <c r="I154" s="30"/>
      <c r="J154" s="30">
        <v>0</v>
      </c>
      <c r="K154" s="30" t="s">
        <v>1472</v>
      </c>
      <c r="L154" s="30" t="s">
        <v>1472</v>
      </c>
      <c r="M154" s="30" t="s">
        <v>1472</v>
      </c>
      <c r="N154" s="30" t="s">
        <v>1472</v>
      </c>
      <c r="O154" s="102">
        <f t="shared" si="2"/>
        <v>0</v>
      </c>
    </row>
    <row r="155" spans="1:15" ht="29" x14ac:dyDescent="0.35">
      <c r="A155" s="73" t="s">
        <v>1669</v>
      </c>
      <c r="B155" s="30"/>
      <c r="C155" s="30" t="e">
        <f>VLOOKUP(B155,Таблица1[#All],2)</f>
        <v>#N/A</v>
      </c>
      <c r="D155" s="30"/>
      <c r="E155" s="30"/>
      <c r="F155" s="30"/>
      <c r="G155" s="30" t="e">
        <f>VLOOKUP(F155,Таблица3[#All],2,FALSE)</f>
        <v>#N/A</v>
      </c>
      <c r="H155" s="30">
        <v>0</v>
      </c>
      <c r="I155" s="30"/>
      <c r="J155" s="30">
        <v>0</v>
      </c>
      <c r="K155" s="30" t="s">
        <v>1472</v>
      </c>
      <c r="L155" s="30" t="s">
        <v>1472</v>
      </c>
      <c r="M155" s="30" t="s">
        <v>1472</v>
      </c>
      <c r="N155" s="30" t="s">
        <v>1472</v>
      </c>
      <c r="O155" s="102">
        <f t="shared" si="2"/>
        <v>0</v>
      </c>
    </row>
    <row r="156" spans="1:15" ht="29" x14ac:dyDescent="0.35">
      <c r="A156" s="73" t="s">
        <v>1670</v>
      </c>
      <c r="B156" s="30"/>
      <c r="C156" s="30" t="e">
        <f>VLOOKUP(B156,Таблица1[#All],2)</f>
        <v>#N/A</v>
      </c>
      <c r="D156" s="30"/>
      <c r="E156" s="30"/>
      <c r="F156" s="30"/>
      <c r="G156" s="30" t="e">
        <f>VLOOKUP(F156,Таблица3[#All],2,FALSE)</f>
        <v>#N/A</v>
      </c>
      <c r="H156" s="30">
        <v>0</v>
      </c>
      <c r="I156" s="30"/>
      <c r="J156" s="30">
        <v>0</v>
      </c>
      <c r="K156" s="30" t="s">
        <v>1472</v>
      </c>
      <c r="L156" s="30" t="s">
        <v>1472</v>
      </c>
      <c r="M156" s="30" t="s">
        <v>1472</v>
      </c>
      <c r="N156" s="30" t="s">
        <v>1472</v>
      </c>
      <c r="O156" s="102">
        <f t="shared" si="2"/>
        <v>0</v>
      </c>
    </row>
    <row r="157" spans="1:15" ht="29" x14ac:dyDescent="0.35">
      <c r="A157" s="73" t="s">
        <v>1671</v>
      </c>
      <c r="B157" s="30"/>
      <c r="C157" s="30" t="e">
        <f>VLOOKUP(B157,Таблица1[#All],2)</f>
        <v>#N/A</v>
      </c>
      <c r="D157" s="30"/>
      <c r="E157" s="30"/>
      <c r="F157" s="30"/>
      <c r="G157" s="30" t="e">
        <f>VLOOKUP(F157,Таблица3[#All],2,FALSE)</f>
        <v>#N/A</v>
      </c>
      <c r="H157" s="30">
        <v>0</v>
      </c>
      <c r="I157" s="30"/>
      <c r="J157" s="30">
        <v>0</v>
      </c>
      <c r="K157" s="30" t="s">
        <v>1472</v>
      </c>
      <c r="L157" s="30" t="s">
        <v>1472</v>
      </c>
      <c r="M157" s="30" t="s">
        <v>1472</v>
      </c>
      <c r="N157" s="30" t="s">
        <v>1472</v>
      </c>
      <c r="O157" s="102">
        <f t="shared" si="2"/>
        <v>0</v>
      </c>
    </row>
    <row r="158" spans="1:15" ht="29" x14ac:dyDescent="0.35">
      <c r="A158" s="73" t="s">
        <v>1672</v>
      </c>
      <c r="B158" s="30"/>
      <c r="C158" s="30" t="e">
        <f>VLOOKUP(B158,Таблица1[#All],2)</f>
        <v>#N/A</v>
      </c>
      <c r="D158" s="30"/>
      <c r="E158" s="30"/>
      <c r="F158" s="30"/>
      <c r="G158" s="30" t="e">
        <f>VLOOKUP(F158,Таблица3[#All],2,FALSE)</f>
        <v>#N/A</v>
      </c>
      <c r="H158" s="30">
        <v>0</v>
      </c>
      <c r="I158" s="30"/>
      <c r="J158" s="30">
        <v>0</v>
      </c>
      <c r="K158" s="30" t="s">
        <v>1472</v>
      </c>
      <c r="L158" s="30" t="s">
        <v>1472</v>
      </c>
      <c r="M158" s="30" t="s">
        <v>1472</v>
      </c>
      <c r="N158" s="30" t="s">
        <v>1472</v>
      </c>
      <c r="O158" s="102">
        <f t="shared" si="2"/>
        <v>0</v>
      </c>
    </row>
    <row r="159" spans="1:15" ht="29" x14ac:dyDescent="0.35">
      <c r="A159" s="73" t="s">
        <v>1673</v>
      </c>
      <c r="B159" s="30"/>
      <c r="C159" s="30" t="e">
        <f>VLOOKUP(B159,Таблица1[#All],2)</f>
        <v>#N/A</v>
      </c>
      <c r="D159" s="30"/>
      <c r="E159" s="30"/>
      <c r="F159" s="30"/>
      <c r="G159" s="30" t="e">
        <f>VLOOKUP(F159,Таблица3[#All],2,FALSE)</f>
        <v>#N/A</v>
      </c>
      <c r="H159" s="30">
        <v>0</v>
      </c>
      <c r="I159" s="30"/>
      <c r="J159" s="30">
        <v>0</v>
      </c>
      <c r="K159" s="30" t="s">
        <v>1472</v>
      </c>
      <c r="L159" s="30" t="s">
        <v>1472</v>
      </c>
      <c r="M159" s="30" t="s">
        <v>1472</v>
      </c>
      <c r="N159" s="30" t="s">
        <v>1472</v>
      </c>
      <c r="O159" s="102">
        <f t="shared" si="2"/>
        <v>0</v>
      </c>
    </row>
    <row r="160" spans="1:15" ht="29" x14ac:dyDescent="0.35">
      <c r="A160" s="73" t="s">
        <v>1674</v>
      </c>
      <c r="B160" s="30"/>
      <c r="C160" s="30" t="e">
        <f>VLOOKUP(B160,Таблица1[#All],2)</f>
        <v>#N/A</v>
      </c>
      <c r="D160" s="30"/>
      <c r="E160" s="30"/>
      <c r="F160" s="30"/>
      <c r="G160" s="30" t="e">
        <f>VLOOKUP(F160,Таблица3[#All],2,FALSE)</f>
        <v>#N/A</v>
      </c>
      <c r="H160" s="30">
        <v>0</v>
      </c>
      <c r="I160" s="30"/>
      <c r="J160" s="30">
        <v>0</v>
      </c>
      <c r="K160" s="30" t="s">
        <v>1472</v>
      </c>
      <c r="L160" s="30" t="s">
        <v>1472</v>
      </c>
      <c r="M160" s="30" t="s">
        <v>1472</v>
      </c>
      <c r="N160" s="30" t="s">
        <v>1472</v>
      </c>
      <c r="O160" s="102">
        <f t="shared" si="2"/>
        <v>0</v>
      </c>
    </row>
    <row r="161" spans="1:15" ht="29" x14ac:dyDescent="0.35">
      <c r="A161" s="73" t="s">
        <v>1675</v>
      </c>
      <c r="B161" s="30"/>
      <c r="C161" s="30" t="e">
        <f>VLOOKUP(B161,Таблица1[#All],2)</f>
        <v>#N/A</v>
      </c>
      <c r="D161" s="30"/>
      <c r="E161" s="30"/>
      <c r="F161" s="30"/>
      <c r="G161" s="30" t="e">
        <f>VLOOKUP(F161,Таблица3[#All],2,FALSE)</f>
        <v>#N/A</v>
      </c>
      <c r="H161" s="30">
        <v>0</v>
      </c>
      <c r="I161" s="30"/>
      <c r="J161" s="30">
        <v>0</v>
      </c>
      <c r="K161" s="30" t="s">
        <v>1472</v>
      </c>
      <c r="L161" s="30" t="s">
        <v>1472</v>
      </c>
      <c r="M161" s="30" t="s">
        <v>1472</v>
      </c>
      <c r="N161" s="30" t="s">
        <v>1472</v>
      </c>
      <c r="O161" s="102">
        <f t="shared" si="2"/>
        <v>0</v>
      </c>
    </row>
    <row r="162" spans="1:15" ht="29" x14ac:dyDescent="0.35">
      <c r="A162" s="73" t="s">
        <v>1676</v>
      </c>
      <c r="B162" s="30"/>
      <c r="C162" s="30" t="e">
        <f>VLOOKUP(B162,Таблица1[#All],2)</f>
        <v>#N/A</v>
      </c>
      <c r="D162" s="30"/>
      <c r="E162" s="30"/>
      <c r="F162" s="30"/>
      <c r="G162" s="30" t="e">
        <f>VLOOKUP(F162,Таблица3[#All],2,FALSE)</f>
        <v>#N/A</v>
      </c>
      <c r="H162" s="30">
        <v>0</v>
      </c>
      <c r="I162" s="30"/>
      <c r="J162" s="30">
        <v>0</v>
      </c>
      <c r="K162" s="30" t="s">
        <v>1472</v>
      </c>
      <c r="L162" s="30" t="s">
        <v>1472</v>
      </c>
      <c r="M162" s="30" t="s">
        <v>1472</v>
      </c>
      <c r="N162" s="30" t="s">
        <v>1472</v>
      </c>
      <c r="O162" s="102">
        <f t="shared" si="2"/>
        <v>0</v>
      </c>
    </row>
    <row r="163" spans="1:15" ht="29" x14ac:dyDescent="0.35">
      <c r="A163" s="73" t="s">
        <v>1677</v>
      </c>
      <c r="B163" s="30"/>
      <c r="C163" s="30" t="e">
        <f>VLOOKUP(B163,Таблица1[#All],2)</f>
        <v>#N/A</v>
      </c>
      <c r="D163" s="30"/>
      <c r="E163" s="30"/>
      <c r="F163" s="30"/>
      <c r="G163" s="30" t="e">
        <f>VLOOKUP(F163,Таблица3[#All],2,FALSE)</f>
        <v>#N/A</v>
      </c>
      <c r="H163" s="30">
        <v>0</v>
      </c>
      <c r="I163" s="30"/>
      <c r="J163" s="30">
        <v>0</v>
      </c>
      <c r="K163" s="30" t="s">
        <v>1472</v>
      </c>
      <c r="L163" s="30" t="s">
        <v>1472</v>
      </c>
      <c r="M163" s="30" t="s">
        <v>1472</v>
      </c>
      <c r="N163" s="30" t="s">
        <v>1472</v>
      </c>
      <c r="O163" s="102">
        <f t="shared" si="2"/>
        <v>0</v>
      </c>
    </row>
    <row r="164" spans="1:15" ht="29" x14ac:dyDescent="0.35">
      <c r="A164" s="73" t="s">
        <v>1678</v>
      </c>
      <c r="B164" s="30"/>
      <c r="C164" s="30" t="e">
        <f>VLOOKUP(B164,Таблица1[#All],2)</f>
        <v>#N/A</v>
      </c>
      <c r="D164" s="30"/>
      <c r="E164" s="30"/>
      <c r="F164" s="30"/>
      <c r="G164" s="30" t="e">
        <f>VLOOKUP(F164,Таблица3[#All],2,FALSE)</f>
        <v>#N/A</v>
      </c>
      <c r="H164" s="30">
        <v>0</v>
      </c>
      <c r="I164" s="30"/>
      <c r="J164" s="30">
        <v>0</v>
      </c>
      <c r="K164" s="30" t="s">
        <v>1472</v>
      </c>
      <c r="L164" s="30" t="s">
        <v>1472</v>
      </c>
      <c r="M164" s="30" t="s">
        <v>1472</v>
      </c>
      <c r="N164" s="30" t="s">
        <v>1472</v>
      </c>
      <c r="O164" s="102">
        <f t="shared" si="2"/>
        <v>0</v>
      </c>
    </row>
    <row r="165" spans="1:15" ht="29" x14ac:dyDescent="0.35">
      <c r="A165" s="73" t="s">
        <v>1679</v>
      </c>
      <c r="B165" s="30"/>
      <c r="C165" s="30" t="e">
        <f>VLOOKUP(B165,Таблица1[#All],2)</f>
        <v>#N/A</v>
      </c>
      <c r="D165" s="30"/>
      <c r="E165" s="30"/>
      <c r="F165" s="30"/>
      <c r="G165" s="30" t="e">
        <f>VLOOKUP(F165,Таблица3[#All],2,FALSE)</f>
        <v>#N/A</v>
      </c>
      <c r="H165" s="30">
        <v>0</v>
      </c>
      <c r="I165" s="30"/>
      <c r="J165" s="30">
        <v>0</v>
      </c>
      <c r="K165" s="30" t="s">
        <v>1472</v>
      </c>
      <c r="L165" s="30" t="s">
        <v>1472</v>
      </c>
      <c r="M165" s="30" t="s">
        <v>1472</v>
      </c>
      <c r="N165" s="30" t="s">
        <v>1472</v>
      </c>
      <c r="O165" s="102">
        <f t="shared" si="2"/>
        <v>0</v>
      </c>
    </row>
    <row r="166" spans="1:15" ht="29" x14ac:dyDescent="0.35">
      <c r="A166" s="73" t="s">
        <v>1680</v>
      </c>
      <c r="B166" s="30"/>
      <c r="C166" s="30" t="e">
        <f>VLOOKUP(B166,Таблица1[#All],2)</f>
        <v>#N/A</v>
      </c>
      <c r="D166" s="30"/>
      <c r="E166" s="30"/>
      <c r="F166" s="30"/>
      <c r="G166" s="30" t="e">
        <f>VLOOKUP(F166,Таблица3[#All],2,FALSE)</f>
        <v>#N/A</v>
      </c>
      <c r="H166" s="30">
        <v>0</v>
      </c>
      <c r="I166" s="30"/>
      <c r="J166" s="30">
        <v>0</v>
      </c>
      <c r="K166" s="30" t="s">
        <v>1472</v>
      </c>
      <c r="L166" s="30" t="s">
        <v>1472</v>
      </c>
      <c r="M166" s="30" t="s">
        <v>1472</v>
      </c>
      <c r="N166" s="30" t="s">
        <v>1472</v>
      </c>
      <c r="O166" s="102">
        <f t="shared" si="2"/>
        <v>0</v>
      </c>
    </row>
    <row r="167" spans="1:15" ht="29" x14ac:dyDescent="0.35">
      <c r="A167" s="73" t="s">
        <v>1681</v>
      </c>
      <c r="B167" s="30"/>
      <c r="C167" s="30" t="e">
        <f>VLOOKUP(B167,Таблица1[#All],2)</f>
        <v>#N/A</v>
      </c>
      <c r="D167" s="30"/>
      <c r="E167" s="30"/>
      <c r="F167" s="30"/>
      <c r="G167" s="30" t="e">
        <f>VLOOKUP(F167,Таблица3[#All],2,FALSE)</f>
        <v>#N/A</v>
      </c>
      <c r="H167" s="30">
        <v>0</v>
      </c>
      <c r="I167" s="30"/>
      <c r="J167" s="30">
        <v>0</v>
      </c>
      <c r="K167" s="30" t="s">
        <v>1472</v>
      </c>
      <c r="L167" s="30" t="s">
        <v>1472</v>
      </c>
      <c r="M167" s="30" t="s">
        <v>1472</v>
      </c>
      <c r="N167" s="30" t="s">
        <v>1472</v>
      </c>
      <c r="O167" s="102">
        <f t="shared" si="2"/>
        <v>0</v>
      </c>
    </row>
    <row r="168" spans="1:15" ht="29" x14ac:dyDescent="0.35">
      <c r="A168" s="73" t="s">
        <v>1682</v>
      </c>
      <c r="B168" s="30"/>
      <c r="C168" s="30" t="e">
        <f>VLOOKUP(B168,Таблица1[#All],2)</f>
        <v>#N/A</v>
      </c>
      <c r="D168" s="30"/>
      <c r="E168" s="30"/>
      <c r="F168" s="30"/>
      <c r="G168" s="30" t="e">
        <f>VLOOKUP(F168,Таблица3[#All],2,FALSE)</f>
        <v>#N/A</v>
      </c>
      <c r="H168" s="30">
        <v>0</v>
      </c>
      <c r="I168" s="30"/>
      <c r="J168" s="30">
        <v>0</v>
      </c>
      <c r="K168" s="30" t="s">
        <v>1472</v>
      </c>
      <c r="L168" s="30" t="s">
        <v>1472</v>
      </c>
      <c r="M168" s="30" t="s">
        <v>1472</v>
      </c>
      <c r="N168" s="30" t="s">
        <v>1472</v>
      </c>
      <c r="O168" s="102">
        <f t="shared" si="2"/>
        <v>0</v>
      </c>
    </row>
    <row r="169" spans="1:15" ht="29" x14ac:dyDescent="0.35">
      <c r="A169" s="73" t="s">
        <v>1683</v>
      </c>
      <c r="B169" s="30"/>
      <c r="C169" s="30" t="e">
        <f>VLOOKUP(B169,Таблица1[#All],2)</f>
        <v>#N/A</v>
      </c>
      <c r="D169" s="30"/>
      <c r="E169" s="30"/>
      <c r="F169" s="30"/>
      <c r="G169" s="30" t="e">
        <f>VLOOKUP(F169,Таблица3[#All],2,FALSE)</f>
        <v>#N/A</v>
      </c>
      <c r="H169" s="30">
        <v>0</v>
      </c>
      <c r="I169" s="30"/>
      <c r="J169" s="30">
        <v>0</v>
      </c>
      <c r="K169" s="30" t="s">
        <v>1472</v>
      </c>
      <c r="L169" s="30" t="s">
        <v>1472</v>
      </c>
      <c r="M169" s="30" t="s">
        <v>1472</v>
      </c>
      <c r="N169" s="30" t="s">
        <v>1472</v>
      </c>
      <c r="O169" s="102">
        <f t="shared" si="2"/>
        <v>0</v>
      </c>
    </row>
    <row r="170" spans="1:15" ht="29" x14ac:dyDescent="0.35">
      <c r="A170" s="73" t="s">
        <v>1684</v>
      </c>
      <c r="B170" s="30"/>
      <c r="C170" s="30" t="e">
        <f>VLOOKUP(B170,Таблица1[#All],2)</f>
        <v>#N/A</v>
      </c>
      <c r="D170" s="30"/>
      <c r="E170" s="30"/>
      <c r="F170" s="30"/>
      <c r="G170" s="30" t="e">
        <f>VLOOKUP(F170,Таблица3[#All],2,FALSE)</f>
        <v>#N/A</v>
      </c>
      <c r="H170" s="30">
        <v>0</v>
      </c>
      <c r="I170" s="30"/>
      <c r="J170" s="30">
        <v>0</v>
      </c>
      <c r="K170" s="30" t="s">
        <v>1472</v>
      </c>
      <c r="L170" s="30" t="s">
        <v>1472</v>
      </c>
      <c r="M170" s="30" t="s">
        <v>1472</v>
      </c>
      <c r="N170" s="30" t="s">
        <v>1472</v>
      </c>
      <c r="O170" s="102">
        <f t="shared" si="2"/>
        <v>0</v>
      </c>
    </row>
    <row r="171" spans="1:15" ht="29" x14ac:dyDescent="0.35">
      <c r="A171" s="73" t="s">
        <v>1685</v>
      </c>
      <c r="B171" s="30"/>
      <c r="C171" s="30" t="e">
        <f>VLOOKUP(B171,Таблица1[#All],2)</f>
        <v>#N/A</v>
      </c>
      <c r="D171" s="30"/>
      <c r="E171" s="30"/>
      <c r="F171" s="30"/>
      <c r="G171" s="30" t="e">
        <f>VLOOKUP(F171,Таблица3[#All],2,FALSE)</f>
        <v>#N/A</v>
      </c>
      <c r="H171" s="30">
        <v>0</v>
      </c>
      <c r="I171" s="30"/>
      <c r="J171" s="30">
        <v>0</v>
      </c>
      <c r="K171" s="30" t="s">
        <v>1472</v>
      </c>
      <c r="L171" s="30" t="s">
        <v>1472</v>
      </c>
      <c r="M171" s="30" t="s">
        <v>1472</v>
      </c>
      <c r="N171" s="30" t="s">
        <v>1472</v>
      </c>
      <c r="O171" s="102">
        <f t="shared" si="2"/>
        <v>0</v>
      </c>
    </row>
    <row r="172" spans="1:15" ht="29" x14ac:dyDescent="0.35">
      <c r="A172" s="73" t="s">
        <v>1686</v>
      </c>
      <c r="B172" s="30"/>
      <c r="C172" s="30" t="e">
        <f>VLOOKUP(B172,Таблица1[#All],2)</f>
        <v>#N/A</v>
      </c>
      <c r="D172" s="30"/>
      <c r="E172" s="30"/>
      <c r="F172" s="30"/>
      <c r="G172" s="30" t="e">
        <f>VLOOKUP(F172,Таблица3[#All],2,FALSE)</f>
        <v>#N/A</v>
      </c>
      <c r="H172" s="30">
        <v>0</v>
      </c>
      <c r="I172" s="30"/>
      <c r="J172" s="30">
        <v>0</v>
      </c>
      <c r="K172" s="30" t="s">
        <v>1472</v>
      </c>
      <c r="L172" s="30" t="s">
        <v>1472</v>
      </c>
      <c r="M172" s="30" t="s">
        <v>1472</v>
      </c>
      <c r="N172" s="30" t="s">
        <v>1472</v>
      </c>
      <c r="O172" s="102">
        <f t="shared" si="2"/>
        <v>0</v>
      </c>
    </row>
    <row r="173" spans="1:15" ht="29" x14ac:dyDescent="0.35">
      <c r="A173" s="73" t="s">
        <v>1687</v>
      </c>
      <c r="B173" s="30"/>
      <c r="C173" s="30" t="e">
        <f>VLOOKUP(B173,Таблица1[#All],2)</f>
        <v>#N/A</v>
      </c>
      <c r="D173" s="30"/>
      <c r="E173" s="30"/>
      <c r="F173" s="30"/>
      <c r="G173" s="30" t="e">
        <f>VLOOKUP(F173,Таблица3[#All],2,FALSE)</f>
        <v>#N/A</v>
      </c>
      <c r="H173" s="30">
        <v>0</v>
      </c>
      <c r="I173" s="30"/>
      <c r="J173" s="30">
        <v>0</v>
      </c>
      <c r="K173" s="30" t="s">
        <v>1472</v>
      </c>
      <c r="L173" s="30" t="s">
        <v>1472</v>
      </c>
      <c r="M173" s="30" t="s">
        <v>1472</v>
      </c>
      <c r="N173" s="30" t="s">
        <v>1472</v>
      </c>
      <c r="O173" s="102">
        <f t="shared" si="2"/>
        <v>0</v>
      </c>
    </row>
    <row r="174" spans="1:15" ht="29" x14ac:dyDescent="0.35">
      <c r="A174" s="73" t="s">
        <v>1688</v>
      </c>
      <c r="B174" s="30"/>
      <c r="C174" s="30" t="e">
        <f>VLOOKUP(B174,Таблица1[#All],2)</f>
        <v>#N/A</v>
      </c>
      <c r="D174" s="30"/>
      <c r="E174" s="30"/>
      <c r="F174" s="30"/>
      <c r="G174" s="30" t="e">
        <f>VLOOKUP(F174,Таблица3[#All],2,FALSE)</f>
        <v>#N/A</v>
      </c>
      <c r="H174" s="30">
        <v>0</v>
      </c>
      <c r="I174" s="30"/>
      <c r="J174" s="30">
        <v>0</v>
      </c>
      <c r="K174" s="30" t="s">
        <v>1472</v>
      </c>
      <c r="L174" s="30" t="s">
        <v>1472</v>
      </c>
      <c r="M174" s="30" t="s">
        <v>1472</v>
      </c>
      <c r="N174" s="30" t="s">
        <v>1472</v>
      </c>
      <c r="O174" s="102">
        <f t="shared" si="2"/>
        <v>0</v>
      </c>
    </row>
    <row r="175" spans="1:15" ht="29" x14ac:dyDescent="0.35">
      <c r="A175" s="73" t="s">
        <v>1689</v>
      </c>
      <c r="B175" s="30"/>
      <c r="C175" s="30" t="e">
        <f>VLOOKUP(B175,Таблица1[#All],2)</f>
        <v>#N/A</v>
      </c>
      <c r="D175" s="30"/>
      <c r="E175" s="30"/>
      <c r="F175" s="30"/>
      <c r="G175" s="30" t="e">
        <f>VLOOKUP(F175,Таблица3[#All],2,FALSE)</f>
        <v>#N/A</v>
      </c>
      <c r="H175" s="30">
        <v>0</v>
      </c>
      <c r="I175" s="30"/>
      <c r="J175" s="30">
        <v>0</v>
      </c>
      <c r="K175" s="30" t="s">
        <v>1472</v>
      </c>
      <c r="L175" s="30" t="s">
        <v>1472</v>
      </c>
      <c r="M175" s="30" t="s">
        <v>1472</v>
      </c>
      <c r="N175" s="30" t="s">
        <v>1472</v>
      </c>
      <c r="O175" s="102">
        <f t="shared" si="2"/>
        <v>0</v>
      </c>
    </row>
    <row r="176" spans="1:15" ht="29" x14ac:dyDescent="0.35">
      <c r="A176" s="73" t="s">
        <v>1690</v>
      </c>
      <c r="B176" s="30"/>
      <c r="C176" s="30" t="e">
        <f>VLOOKUP(B176,Таблица1[#All],2)</f>
        <v>#N/A</v>
      </c>
      <c r="D176" s="30"/>
      <c r="E176" s="30"/>
      <c r="F176" s="30"/>
      <c r="G176" s="30" t="e">
        <f>VLOOKUP(F176,Таблица3[#All],2,FALSE)</f>
        <v>#N/A</v>
      </c>
      <c r="H176" s="30">
        <v>0</v>
      </c>
      <c r="I176" s="30"/>
      <c r="J176" s="30">
        <v>0</v>
      </c>
      <c r="K176" s="30" t="s">
        <v>1472</v>
      </c>
      <c r="L176" s="30" t="s">
        <v>1472</v>
      </c>
      <c r="M176" s="30" t="s">
        <v>1472</v>
      </c>
      <c r="N176" s="30" t="s">
        <v>1472</v>
      </c>
      <c r="O176" s="102">
        <f t="shared" si="2"/>
        <v>0</v>
      </c>
    </row>
    <row r="177" spans="1:15" ht="29" x14ac:dyDescent="0.35">
      <c r="A177" s="73" t="s">
        <v>1691</v>
      </c>
      <c r="B177" s="30"/>
      <c r="C177" s="30" t="e">
        <f>VLOOKUP(B177,Таблица1[#All],2)</f>
        <v>#N/A</v>
      </c>
      <c r="D177" s="30"/>
      <c r="E177" s="30"/>
      <c r="F177" s="30"/>
      <c r="G177" s="30" t="e">
        <f>VLOOKUP(F177,Таблица3[#All],2,FALSE)</f>
        <v>#N/A</v>
      </c>
      <c r="H177" s="30">
        <v>0</v>
      </c>
      <c r="I177" s="30"/>
      <c r="J177" s="30">
        <v>0</v>
      </c>
      <c r="K177" s="30" t="s">
        <v>1472</v>
      </c>
      <c r="L177" s="30" t="s">
        <v>1472</v>
      </c>
      <c r="M177" s="30" t="s">
        <v>1472</v>
      </c>
      <c r="N177" s="30" t="s">
        <v>1472</v>
      </c>
      <c r="O177" s="102">
        <f t="shared" si="2"/>
        <v>0</v>
      </c>
    </row>
    <row r="178" spans="1:15" ht="29" x14ac:dyDescent="0.35">
      <c r="A178" s="73" t="s">
        <v>1692</v>
      </c>
      <c r="B178" s="30"/>
      <c r="C178" s="30" t="e">
        <f>VLOOKUP(B178,Таблица1[#All],2)</f>
        <v>#N/A</v>
      </c>
      <c r="D178" s="30"/>
      <c r="E178" s="30"/>
      <c r="F178" s="30"/>
      <c r="G178" s="30" t="e">
        <f>VLOOKUP(F178,Таблица3[#All],2,FALSE)</f>
        <v>#N/A</v>
      </c>
      <c r="H178" s="30">
        <v>0</v>
      </c>
      <c r="I178" s="30"/>
      <c r="J178" s="30">
        <v>0</v>
      </c>
      <c r="K178" s="30" t="s">
        <v>1472</v>
      </c>
      <c r="L178" s="30" t="s">
        <v>1472</v>
      </c>
      <c r="M178" s="30" t="s">
        <v>1472</v>
      </c>
      <c r="N178" s="30" t="s">
        <v>1472</v>
      </c>
      <c r="O178" s="102">
        <f t="shared" si="2"/>
        <v>0</v>
      </c>
    </row>
    <row r="179" spans="1:15" ht="29" x14ac:dyDescent="0.35">
      <c r="A179" s="73" t="s">
        <v>1693</v>
      </c>
      <c r="B179" s="30"/>
      <c r="C179" s="30" t="e">
        <f>VLOOKUP(B179,Таблица1[#All],2)</f>
        <v>#N/A</v>
      </c>
      <c r="D179" s="30"/>
      <c r="E179" s="30"/>
      <c r="F179" s="30"/>
      <c r="G179" s="30" t="e">
        <f>VLOOKUP(F179,Таблица3[#All],2,FALSE)</f>
        <v>#N/A</v>
      </c>
      <c r="H179" s="30">
        <v>0</v>
      </c>
      <c r="I179" s="30"/>
      <c r="J179" s="30">
        <v>0</v>
      </c>
      <c r="K179" s="30" t="s">
        <v>1472</v>
      </c>
      <c r="L179" s="30" t="s">
        <v>1472</v>
      </c>
      <c r="M179" s="30" t="s">
        <v>1472</v>
      </c>
      <c r="N179" s="30" t="s">
        <v>1472</v>
      </c>
      <c r="O179" s="102">
        <f t="shared" si="2"/>
        <v>0</v>
      </c>
    </row>
    <row r="180" spans="1:15" ht="29" x14ac:dyDescent="0.35">
      <c r="A180" s="73" t="s">
        <v>1694</v>
      </c>
      <c r="B180" s="30"/>
      <c r="C180" s="30" t="e">
        <f>VLOOKUP(B180,Таблица1[#All],2)</f>
        <v>#N/A</v>
      </c>
      <c r="D180" s="30"/>
      <c r="E180" s="30"/>
      <c r="F180" s="30"/>
      <c r="G180" s="30" t="e">
        <f>VLOOKUP(F180,Таблица3[#All],2,FALSE)</f>
        <v>#N/A</v>
      </c>
      <c r="H180" s="30">
        <v>0</v>
      </c>
      <c r="I180" s="30"/>
      <c r="J180" s="30">
        <v>0</v>
      </c>
      <c r="K180" s="30" t="s">
        <v>1472</v>
      </c>
      <c r="L180" s="30" t="s">
        <v>1472</v>
      </c>
      <c r="M180" s="30" t="s">
        <v>1472</v>
      </c>
      <c r="N180" s="30" t="s">
        <v>1472</v>
      </c>
      <c r="O180" s="102">
        <f t="shared" si="2"/>
        <v>0</v>
      </c>
    </row>
    <row r="181" spans="1:15" ht="29" x14ac:dyDescent="0.35">
      <c r="A181" s="73" t="s">
        <v>1695</v>
      </c>
      <c r="B181" s="30"/>
      <c r="C181" s="30" t="e">
        <f>VLOOKUP(B181,Таблица1[#All],2)</f>
        <v>#N/A</v>
      </c>
      <c r="D181" s="30"/>
      <c r="E181" s="30"/>
      <c r="F181" s="30"/>
      <c r="G181" s="30" t="e">
        <f>VLOOKUP(F181,Таблица3[#All],2,FALSE)</f>
        <v>#N/A</v>
      </c>
      <c r="H181" s="30">
        <v>0</v>
      </c>
      <c r="I181" s="30"/>
      <c r="J181" s="30">
        <v>0</v>
      </c>
      <c r="K181" s="30" t="s">
        <v>1472</v>
      </c>
      <c r="L181" s="30" t="s">
        <v>1472</v>
      </c>
      <c r="M181" s="30" t="s">
        <v>1472</v>
      </c>
      <c r="N181" s="30" t="s">
        <v>1472</v>
      </c>
      <c r="O181" s="102">
        <f t="shared" si="2"/>
        <v>0</v>
      </c>
    </row>
    <row r="182" spans="1:15" ht="29" x14ac:dyDescent="0.35">
      <c r="A182" s="73" t="s">
        <v>1696</v>
      </c>
      <c r="B182" s="30"/>
      <c r="C182" s="30" t="e">
        <f>VLOOKUP(B182,Таблица1[#All],2)</f>
        <v>#N/A</v>
      </c>
      <c r="D182" s="30"/>
      <c r="E182" s="30"/>
      <c r="F182" s="30"/>
      <c r="G182" s="30" t="e">
        <f>VLOOKUP(F182,Таблица3[#All],2,FALSE)</f>
        <v>#N/A</v>
      </c>
      <c r="H182" s="30">
        <v>0</v>
      </c>
      <c r="I182" s="30"/>
      <c r="J182" s="30">
        <v>0</v>
      </c>
      <c r="K182" s="30" t="s">
        <v>1472</v>
      </c>
      <c r="L182" s="30" t="s">
        <v>1472</v>
      </c>
      <c r="M182" s="30" t="s">
        <v>1472</v>
      </c>
      <c r="N182" s="30" t="s">
        <v>1472</v>
      </c>
      <c r="O182" s="102">
        <f t="shared" si="2"/>
        <v>0</v>
      </c>
    </row>
    <row r="183" spans="1:15" ht="29" x14ac:dyDescent="0.35">
      <c r="A183" s="73" t="s">
        <v>1697</v>
      </c>
      <c r="B183" s="30"/>
      <c r="C183" s="30" t="e">
        <f>VLOOKUP(B183,Таблица1[#All],2)</f>
        <v>#N/A</v>
      </c>
      <c r="D183" s="30"/>
      <c r="E183" s="30"/>
      <c r="F183" s="30"/>
      <c r="G183" s="30" t="e">
        <f>VLOOKUP(F183,Таблица3[#All],2,FALSE)</f>
        <v>#N/A</v>
      </c>
      <c r="H183" s="30">
        <v>0</v>
      </c>
      <c r="I183" s="30"/>
      <c r="J183" s="30">
        <v>0</v>
      </c>
      <c r="K183" s="30" t="s">
        <v>1472</v>
      </c>
      <c r="L183" s="30" t="s">
        <v>1472</v>
      </c>
      <c r="M183" s="30" t="s">
        <v>1472</v>
      </c>
      <c r="N183" s="30" t="s">
        <v>1472</v>
      </c>
      <c r="O183" s="102">
        <f t="shared" si="2"/>
        <v>0</v>
      </c>
    </row>
    <row r="184" spans="1:15" ht="29" x14ac:dyDescent="0.35">
      <c r="A184" s="73" t="s">
        <v>1698</v>
      </c>
      <c r="B184" s="30"/>
      <c r="C184" s="30" t="e">
        <f>VLOOKUP(B184,Таблица1[#All],2)</f>
        <v>#N/A</v>
      </c>
      <c r="D184" s="30"/>
      <c r="E184" s="30"/>
      <c r="F184" s="30"/>
      <c r="G184" s="30" t="e">
        <f>VLOOKUP(F184,Таблица3[#All],2,FALSE)</f>
        <v>#N/A</v>
      </c>
      <c r="H184" s="30">
        <v>0</v>
      </c>
      <c r="I184" s="30"/>
      <c r="J184" s="30">
        <v>0</v>
      </c>
      <c r="K184" s="30" t="s">
        <v>1472</v>
      </c>
      <c r="L184" s="30" t="s">
        <v>1472</v>
      </c>
      <c r="M184" s="30" t="s">
        <v>1472</v>
      </c>
      <c r="N184" s="30" t="s">
        <v>1472</v>
      </c>
      <c r="O184" s="102">
        <f t="shared" si="2"/>
        <v>0</v>
      </c>
    </row>
    <row r="185" spans="1:15" ht="29" x14ac:dyDescent="0.35">
      <c r="A185" s="73" t="s">
        <v>1699</v>
      </c>
      <c r="B185" s="30"/>
      <c r="C185" s="30" t="e">
        <f>VLOOKUP(B185,Таблица1[#All],2)</f>
        <v>#N/A</v>
      </c>
      <c r="D185" s="30"/>
      <c r="E185" s="30"/>
      <c r="F185" s="30"/>
      <c r="G185" s="30" t="e">
        <f>VLOOKUP(F185,Таблица3[#All],2,FALSE)</f>
        <v>#N/A</v>
      </c>
      <c r="H185" s="30">
        <v>0</v>
      </c>
      <c r="I185" s="30"/>
      <c r="J185" s="30">
        <v>0</v>
      </c>
      <c r="K185" s="30" t="s">
        <v>1472</v>
      </c>
      <c r="L185" s="30" t="s">
        <v>1472</v>
      </c>
      <c r="M185" s="30" t="s">
        <v>1472</v>
      </c>
      <c r="N185" s="30" t="s">
        <v>1472</v>
      </c>
      <c r="O185" s="102">
        <f t="shared" si="2"/>
        <v>0</v>
      </c>
    </row>
    <row r="186" spans="1:15" ht="29" x14ac:dyDescent="0.35">
      <c r="A186" s="73" t="s">
        <v>1700</v>
      </c>
      <c r="B186" s="30"/>
      <c r="C186" s="30" t="e">
        <f>VLOOKUP(B186,Таблица1[#All],2)</f>
        <v>#N/A</v>
      </c>
      <c r="D186" s="30"/>
      <c r="E186" s="30"/>
      <c r="F186" s="30"/>
      <c r="G186" s="30" t="e">
        <f>VLOOKUP(F186,Таблица3[#All],2,FALSE)</f>
        <v>#N/A</v>
      </c>
      <c r="H186" s="30">
        <v>0</v>
      </c>
      <c r="I186" s="30"/>
      <c r="J186" s="30">
        <v>0</v>
      </c>
      <c r="K186" s="30" t="s">
        <v>1472</v>
      </c>
      <c r="L186" s="30" t="s">
        <v>1472</v>
      </c>
      <c r="M186" s="30" t="s">
        <v>1472</v>
      </c>
      <c r="N186" s="30" t="s">
        <v>1472</v>
      </c>
      <c r="O186" s="102">
        <f t="shared" si="2"/>
        <v>0</v>
      </c>
    </row>
    <row r="187" spans="1:15" ht="29" x14ac:dyDescent="0.35">
      <c r="A187" s="73" t="s">
        <v>1701</v>
      </c>
      <c r="B187" s="30"/>
      <c r="C187" s="30" t="e">
        <f>VLOOKUP(B187,Таблица1[#All],2)</f>
        <v>#N/A</v>
      </c>
      <c r="D187" s="30"/>
      <c r="E187" s="30"/>
      <c r="F187" s="30"/>
      <c r="G187" s="30" t="e">
        <f>VLOOKUP(F187,Таблица3[#All],2,FALSE)</f>
        <v>#N/A</v>
      </c>
      <c r="H187" s="30">
        <v>0</v>
      </c>
      <c r="I187" s="30"/>
      <c r="J187" s="30">
        <v>0</v>
      </c>
      <c r="K187" s="30" t="s">
        <v>1472</v>
      </c>
      <c r="L187" s="30" t="s">
        <v>1472</v>
      </c>
      <c r="M187" s="30" t="s">
        <v>1472</v>
      </c>
      <c r="N187" s="30" t="s">
        <v>1472</v>
      </c>
      <c r="O187" s="102">
        <f t="shared" si="2"/>
        <v>0</v>
      </c>
    </row>
    <row r="188" spans="1:15" ht="29" x14ac:dyDescent="0.35">
      <c r="A188" s="73" t="s">
        <v>1702</v>
      </c>
      <c r="B188" s="30"/>
      <c r="C188" s="30" t="e">
        <f>VLOOKUP(B188,Таблица1[#All],2)</f>
        <v>#N/A</v>
      </c>
      <c r="D188" s="30"/>
      <c r="E188" s="30"/>
      <c r="F188" s="30"/>
      <c r="G188" s="30" t="e">
        <f>VLOOKUP(F188,Таблица3[#All],2,FALSE)</f>
        <v>#N/A</v>
      </c>
      <c r="H188" s="30">
        <v>0</v>
      </c>
      <c r="I188" s="30"/>
      <c r="J188" s="30">
        <v>0</v>
      </c>
      <c r="K188" s="30" t="s">
        <v>1472</v>
      </c>
      <c r="L188" s="30" t="s">
        <v>1472</v>
      </c>
      <c r="M188" s="30" t="s">
        <v>1472</v>
      </c>
      <c r="N188" s="30" t="s">
        <v>1472</v>
      </c>
      <c r="O188" s="102">
        <f t="shared" si="2"/>
        <v>0</v>
      </c>
    </row>
    <row r="189" spans="1:15" ht="29" x14ac:dyDescent="0.35">
      <c r="A189" s="73" t="s">
        <v>1703</v>
      </c>
      <c r="B189" s="30"/>
      <c r="C189" s="30" t="e">
        <f>VLOOKUP(B189,Таблица1[#All],2)</f>
        <v>#N/A</v>
      </c>
      <c r="D189" s="30"/>
      <c r="E189" s="30"/>
      <c r="F189" s="30"/>
      <c r="G189" s="30" t="e">
        <f>VLOOKUP(F189,Таблица3[#All],2,FALSE)</f>
        <v>#N/A</v>
      </c>
      <c r="H189" s="30">
        <v>0</v>
      </c>
      <c r="I189" s="30"/>
      <c r="J189" s="30">
        <v>0</v>
      </c>
      <c r="K189" s="30" t="s">
        <v>1472</v>
      </c>
      <c r="L189" s="30" t="s">
        <v>1472</v>
      </c>
      <c r="M189" s="30" t="s">
        <v>1472</v>
      </c>
      <c r="N189" s="30" t="s">
        <v>1472</v>
      </c>
      <c r="O189" s="102">
        <f t="shared" si="2"/>
        <v>0</v>
      </c>
    </row>
    <row r="190" spans="1:15" ht="29" x14ac:dyDescent="0.35">
      <c r="A190" s="73" t="s">
        <v>1704</v>
      </c>
      <c r="B190" s="30"/>
      <c r="C190" s="30" t="e">
        <f>VLOOKUP(B190,Таблица1[#All],2)</f>
        <v>#N/A</v>
      </c>
      <c r="D190" s="30"/>
      <c r="E190" s="30"/>
      <c r="F190" s="30"/>
      <c r="G190" s="30" t="e">
        <f>VLOOKUP(F190,Таблица3[#All],2,FALSE)</f>
        <v>#N/A</v>
      </c>
      <c r="H190" s="30">
        <v>0</v>
      </c>
      <c r="I190" s="30"/>
      <c r="J190" s="30">
        <v>0</v>
      </c>
      <c r="K190" s="30" t="s">
        <v>1472</v>
      </c>
      <c r="L190" s="30" t="s">
        <v>1472</v>
      </c>
      <c r="M190" s="30" t="s">
        <v>1472</v>
      </c>
      <c r="N190" s="30" t="s">
        <v>1472</v>
      </c>
      <c r="O190" s="102">
        <f t="shared" si="2"/>
        <v>0</v>
      </c>
    </row>
    <row r="191" spans="1:15" ht="29" x14ac:dyDescent="0.35">
      <c r="A191" s="73" t="s">
        <v>1705</v>
      </c>
      <c r="B191" s="30"/>
      <c r="C191" s="30" t="e">
        <f>VLOOKUP(B191,Таблица1[#All],2)</f>
        <v>#N/A</v>
      </c>
      <c r="D191" s="30"/>
      <c r="E191" s="30"/>
      <c r="F191" s="30"/>
      <c r="G191" s="30" t="e">
        <f>VLOOKUP(F191,Таблица3[#All],2,FALSE)</f>
        <v>#N/A</v>
      </c>
      <c r="H191" s="30">
        <v>0</v>
      </c>
      <c r="I191" s="30"/>
      <c r="J191" s="30">
        <v>0</v>
      </c>
      <c r="K191" s="30" t="s">
        <v>1472</v>
      </c>
      <c r="L191" s="30" t="s">
        <v>1472</v>
      </c>
      <c r="M191" s="30" t="s">
        <v>1472</v>
      </c>
      <c r="N191" s="30" t="s">
        <v>1472</v>
      </c>
      <c r="O191" s="102">
        <f t="shared" si="2"/>
        <v>0</v>
      </c>
    </row>
    <row r="192" spans="1:15" ht="29" x14ac:dyDescent="0.35">
      <c r="A192" s="73" t="s">
        <v>1706</v>
      </c>
      <c r="B192" s="30"/>
      <c r="C192" s="30" t="e">
        <f>VLOOKUP(B192,Таблица1[#All],2)</f>
        <v>#N/A</v>
      </c>
      <c r="D192" s="30"/>
      <c r="E192" s="30"/>
      <c r="F192" s="30"/>
      <c r="G192" s="30" t="e">
        <f>VLOOKUP(F192,Таблица3[#All],2,FALSE)</f>
        <v>#N/A</v>
      </c>
      <c r="H192" s="30">
        <v>0</v>
      </c>
      <c r="I192" s="30"/>
      <c r="J192" s="30">
        <v>0</v>
      </c>
      <c r="K192" s="30" t="s">
        <v>1472</v>
      </c>
      <c r="L192" s="30" t="s">
        <v>1472</v>
      </c>
      <c r="M192" s="30" t="s">
        <v>1472</v>
      </c>
      <c r="N192" s="30" t="s">
        <v>1472</v>
      </c>
      <c r="O192" s="102">
        <f t="shared" si="2"/>
        <v>0</v>
      </c>
    </row>
    <row r="193" spans="1:15" ht="29" x14ac:dyDescent="0.35">
      <c r="A193" s="73" t="s">
        <v>1707</v>
      </c>
      <c r="B193" s="30"/>
      <c r="C193" s="30" t="e">
        <f>VLOOKUP(B193,Таблица1[#All],2)</f>
        <v>#N/A</v>
      </c>
      <c r="D193" s="30"/>
      <c r="E193" s="30"/>
      <c r="F193" s="30"/>
      <c r="G193" s="30" t="e">
        <f>VLOOKUP(F193,Таблица3[#All],2,FALSE)</f>
        <v>#N/A</v>
      </c>
      <c r="H193" s="30">
        <v>0</v>
      </c>
      <c r="I193" s="30"/>
      <c r="J193" s="30">
        <v>0</v>
      </c>
      <c r="K193" s="30" t="s">
        <v>1472</v>
      </c>
      <c r="L193" s="30" t="s">
        <v>1472</v>
      </c>
      <c r="M193" s="30" t="s">
        <v>1472</v>
      </c>
      <c r="N193" s="30" t="s">
        <v>1472</v>
      </c>
      <c r="O193" s="102">
        <f t="shared" si="2"/>
        <v>0</v>
      </c>
    </row>
    <row r="194" spans="1:15" ht="29" x14ac:dyDescent="0.35">
      <c r="A194" s="73" t="s">
        <v>1708</v>
      </c>
      <c r="B194" s="30"/>
      <c r="C194" s="30" t="e">
        <f>VLOOKUP(B194,Таблица1[#All],2)</f>
        <v>#N/A</v>
      </c>
      <c r="D194" s="30"/>
      <c r="E194" s="30"/>
      <c r="F194" s="30"/>
      <c r="G194" s="30" t="e">
        <f>VLOOKUP(F194,Таблица3[#All],2,FALSE)</f>
        <v>#N/A</v>
      </c>
      <c r="H194" s="30">
        <v>0</v>
      </c>
      <c r="I194" s="30"/>
      <c r="J194" s="30">
        <v>0</v>
      </c>
      <c r="K194" s="30" t="s">
        <v>1472</v>
      </c>
      <c r="L194" s="30" t="s">
        <v>1472</v>
      </c>
      <c r="M194" s="30" t="s">
        <v>1472</v>
      </c>
      <c r="N194" s="30" t="s">
        <v>1472</v>
      </c>
      <c r="O194" s="102">
        <f t="shared" si="2"/>
        <v>0</v>
      </c>
    </row>
    <row r="195" spans="1:15" ht="29" x14ac:dyDescent="0.35">
      <c r="A195" s="73" t="s">
        <v>1709</v>
      </c>
      <c r="B195" s="30"/>
      <c r="C195" s="30" t="e">
        <f>VLOOKUP(B195,Таблица1[#All],2)</f>
        <v>#N/A</v>
      </c>
      <c r="D195" s="30"/>
      <c r="E195" s="30"/>
      <c r="F195" s="30"/>
      <c r="G195" s="30" t="e">
        <f>VLOOKUP(F195,Таблица3[#All],2,FALSE)</f>
        <v>#N/A</v>
      </c>
      <c r="H195" s="30">
        <v>0</v>
      </c>
      <c r="I195" s="30"/>
      <c r="J195" s="30">
        <v>0</v>
      </c>
      <c r="K195" s="30" t="s">
        <v>1472</v>
      </c>
      <c r="L195" s="30" t="s">
        <v>1472</v>
      </c>
      <c r="M195" s="30" t="s">
        <v>1472</v>
      </c>
      <c r="N195" s="30" t="s">
        <v>1472</v>
      </c>
      <c r="O195" s="102">
        <f t="shared" ref="O195:O258" si="3">$S$10*I195*(IF(K195="Да",1,0)*$S$11+IF(L195="Да",1,0)*$S$12+IF(M195="Да",1,0)*$S$13+IF(N195="Да",1,0)*$S$14)*J195*IF($P$2="Да",0.5,1)+$S$10*H195*(IF(K195="Да",1,0)*$S$11+IF(L195="Да",1,0)*$S$12+IF(M195="Да",1,0)*$S$13+IF(N195="Да",1,0)*$S$14)*IF($P$2="Да",0.5,1)</f>
        <v>0</v>
      </c>
    </row>
    <row r="196" spans="1:15" ht="29" x14ac:dyDescent="0.35">
      <c r="A196" s="73" t="s">
        <v>1710</v>
      </c>
      <c r="B196" s="30"/>
      <c r="C196" s="30" t="e">
        <f>VLOOKUP(B196,Таблица1[#All],2)</f>
        <v>#N/A</v>
      </c>
      <c r="D196" s="30"/>
      <c r="E196" s="30"/>
      <c r="F196" s="30"/>
      <c r="G196" s="30" t="e">
        <f>VLOOKUP(F196,Таблица3[#All],2,FALSE)</f>
        <v>#N/A</v>
      </c>
      <c r="H196" s="30">
        <v>0</v>
      </c>
      <c r="I196" s="30"/>
      <c r="J196" s="30">
        <v>0</v>
      </c>
      <c r="K196" s="30" t="s">
        <v>1472</v>
      </c>
      <c r="L196" s="30" t="s">
        <v>1472</v>
      </c>
      <c r="M196" s="30" t="s">
        <v>1472</v>
      </c>
      <c r="N196" s="30" t="s">
        <v>1472</v>
      </c>
      <c r="O196" s="102">
        <f t="shared" si="3"/>
        <v>0</v>
      </c>
    </row>
    <row r="197" spans="1:15" ht="29" x14ac:dyDescent="0.35">
      <c r="A197" s="73" t="s">
        <v>1711</v>
      </c>
      <c r="B197" s="30"/>
      <c r="C197" s="30" t="e">
        <f>VLOOKUP(B197,Таблица1[#All],2)</f>
        <v>#N/A</v>
      </c>
      <c r="D197" s="30"/>
      <c r="E197" s="30"/>
      <c r="F197" s="30"/>
      <c r="G197" s="30" t="e">
        <f>VLOOKUP(F197,Таблица3[#All],2,FALSE)</f>
        <v>#N/A</v>
      </c>
      <c r="H197" s="30">
        <v>0</v>
      </c>
      <c r="I197" s="30"/>
      <c r="J197" s="30">
        <v>0</v>
      </c>
      <c r="K197" s="30" t="s">
        <v>1472</v>
      </c>
      <c r="L197" s="30" t="s">
        <v>1472</v>
      </c>
      <c r="M197" s="30" t="s">
        <v>1472</v>
      </c>
      <c r="N197" s="30" t="s">
        <v>1472</v>
      </c>
      <c r="O197" s="102">
        <f t="shared" si="3"/>
        <v>0</v>
      </c>
    </row>
    <row r="198" spans="1:15" ht="29" x14ac:dyDescent="0.35">
      <c r="A198" s="73" t="s">
        <v>1712</v>
      </c>
      <c r="B198" s="30"/>
      <c r="C198" s="30" t="e">
        <f>VLOOKUP(B198,Таблица1[#All],2)</f>
        <v>#N/A</v>
      </c>
      <c r="D198" s="30"/>
      <c r="E198" s="30"/>
      <c r="F198" s="30"/>
      <c r="G198" s="30" t="e">
        <f>VLOOKUP(F198,Таблица3[#All],2,FALSE)</f>
        <v>#N/A</v>
      </c>
      <c r="H198" s="30">
        <v>0</v>
      </c>
      <c r="I198" s="30"/>
      <c r="J198" s="30">
        <v>0</v>
      </c>
      <c r="K198" s="30" t="s">
        <v>1472</v>
      </c>
      <c r="L198" s="30" t="s">
        <v>1472</v>
      </c>
      <c r="M198" s="30" t="s">
        <v>1472</v>
      </c>
      <c r="N198" s="30" t="s">
        <v>1472</v>
      </c>
      <c r="O198" s="102">
        <f t="shared" si="3"/>
        <v>0</v>
      </c>
    </row>
    <row r="199" spans="1:15" ht="29" x14ac:dyDescent="0.35">
      <c r="A199" s="73" t="s">
        <v>1713</v>
      </c>
      <c r="B199" s="30"/>
      <c r="C199" s="30" t="e">
        <f>VLOOKUP(B199,Таблица1[#All],2)</f>
        <v>#N/A</v>
      </c>
      <c r="D199" s="30"/>
      <c r="E199" s="30"/>
      <c r="F199" s="30"/>
      <c r="G199" s="30" t="e">
        <f>VLOOKUP(F199,Таблица3[#All],2,FALSE)</f>
        <v>#N/A</v>
      </c>
      <c r="H199" s="30">
        <v>0</v>
      </c>
      <c r="I199" s="30"/>
      <c r="J199" s="30">
        <v>0</v>
      </c>
      <c r="K199" s="30" t="s">
        <v>1472</v>
      </c>
      <c r="L199" s="30" t="s">
        <v>1472</v>
      </c>
      <c r="M199" s="30" t="s">
        <v>1472</v>
      </c>
      <c r="N199" s="30" t="s">
        <v>1472</v>
      </c>
      <c r="O199" s="102">
        <f t="shared" si="3"/>
        <v>0</v>
      </c>
    </row>
    <row r="200" spans="1:15" ht="29" x14ac:dyDescent="0.35">
      <c r="A200" s="73" t="s">
        <v>1714</v>
      </c>
      <c r="B200" s="30"/>
      <c r="C200" s="30" t="e">
        <f>VLOOKUP(B200,Таблица1[#All],2)</f>
        <v>#N/A</v>
      </c>
      <c r="D200" s="30"/>
      <c r="E200" s="30"/>
      <c r="F200" s="30"/>
      <c r="G200" s="30" t="e">
        <f>VLOOKUP(F200,Таблица3[#All],2,FALSE)</f>
        <v>#N/A</v>
      </c>
      <c r="H200" s="30">
        <v>0</v>
      </c>
      <c r="I200" s="30"/>
      <c r="J200" s="30">
        <v>0</v>
      </c>
      <c r="K200" s="30" t="s">
        <v>1472</v>
      </c>
      <c r="L200" s="30" t="s">
        <v>1472</v>
      </c>
      <c r="M200" s="30" t="s">
        <v>1472</v>
      </c>
      <c r="N200" s="30" t="s">
        <v>1472</v>
      </c>
      <c r="O200" s="102">
        <f t="shared" si="3"/>
        <v>0</v>
      </c>
    </row>
    <row r="201" spans="1:15" ht="29" x14ac:dyDescent="0.35">
      <c r="A201" s="73" t="s">
        <v>1715</v>
      </c>
      <c r="B201" s="30"/>
      <c r="C201" s="30" t="e">
        <f>VLOOKUP(B201,Таблица1[#All],2)</f>
        <v>#N/A</v>
      </c>
      <c r="D201" s="30"/>
      <c r="E201" s="30"/>
      <c r="F201" s="30"/>
      <c r="G201" s="30" t="e">
        <f>VLOOKUP(F201,Таблица3[#All],2,FALSE)</f>
        <v>#N/A</v>
      </c>
      <c r="H201" s="30">
        <v>0</v>
      </c>
      <c r="I201" s="30"/>
      <c r="J201" s="30">
        <v>0</v>
      </c>
      <c r="K201" s="30" t="s">
        <v>1472</v>
      </c>
      <c r="L201" s="30" t="s">
        <v>1472</v>
      </c>
      <c r="M201" s="30" t="s">
        <v>1472</v>
      </c>
      <c r="N201" s="30" t="s">
        <v>1472</v>
      </c>
      <c r="O201" s="102">
        <f t="shared" si="3"/>
        <v>0</v>
      </c>
    </row>
    <row r="202" spans="1:15" ht="29" x14ac:dyDescent="0.35">
      <c r="A202" s="73" t="s">
        <v>1716</v>
      </c>
      <c r="B202" s="30"/>
      <c r="C202" s="30" t="e">
        <f>VLOOKUP(B202,Таблица1[#All],2)</f>
        <v>#N/A</v>
      </c>
      <c r="D202" s="30"/>
      <c r="E202" s="30"/>
      <c r="F202" s="30"/>
      <c r="G202" s="30" t="e">
        <f>VLOOKUP(F202,Таблица3[#All],2,FALSE)</f>
        <v>#N/A</v>
      </c>
      <c r="H202" s="30">
        <v>0</v>
      </c>
      <c r="I202" s="30"/>
      <c r="J202" s="30">
        <v>0</v>
      </c>
      <c r="K202" s="30" t="s">
        <v>1472</v>
      </c>
      <c r="L202" s="30" t="s">
        <v>1472</v>
      </c>
      <c r="M202" s="30" t="s">
        <v>1472</v>
      </c>
      <c r="N202" s="30" t="s">
        <v>1472</v>
      </c>
      <c r="O202" s="102">
        <f t="shared" si="3"/>
        <v>0</v>
      </c>
    </row>
    <row r="203" spans="1:15" ht="29" x14ac:dyDescent="0.35">
      <c r="A203" s="73" t="s">
        <v>1717</v>
      </c>
      <c r="B203" s="30"/>
      <c r="C203" s="30" t="e">
        <f>VLOOKUP(B203,Таблица1[#All],2)</f>
        <v>#N/A</v>
      </c>
      <c r="D203" s="30"/>
      <c r="E203" s="30"/>
      <c r="F203" s="30"/>
      <c r="G203" s="30" t="e">
        <f>VLOOKUP(F203,Таблица3[#All],2,FALSE)</f>
        <v>#N/A</v>
      </c>
      <c r="H203" s="30">
        <v>0</v>
      </c>
      <c r="I203" s="30"/>
      <c r="J203" s="30">
        <v>0</v>
      </c>
      <c r="K203" s="30" t="s">
        <v>1472</v>
      </c>
      <c r="L203" s="30" t="s">
        <v>1472</v>
      </c>
      <c r="M203" s="30" t="s">
        <v>1472</v>
      </c>
      <c r="N203" s="30" t="s">
        <v>1472</v>
      </c>
      <c r="O203" s="102">
        <f t="shared" si="3"/>
        <v>0</v>
      </c>
    </row>
    <row r="204" spans="1:15" ht="29" x14ac:dyDescent="0.35">
      <c r="A204" s="73" t="s">
        <v>1718</v>
      </c>
      <c r="B204" s="30"/>
      <c r="C204" s="30" t="e">
        <f>VLOOKUP(B204,Таблица1[#All],2)</f>
        <v>#N/A</v>
      </c>
      <c r="D204" s="30"/>
      <c r="E204" s="30"/>
      <c r="F204" s="30"/>
      <c r="G204" s="30" t="e">
        <f>VLOOKUP(F204,Таблица3[#All],2,FALSE)</f>
        <v>#N/A</v>
      </c>
      <c r="H204" s="30">
        <v>0</v>
      </c>
      <c r="I204" s="30"/>
      <c r="J204" s="30">
        <v>0</v>
      </c>
      <c r="K204" s="30" t="s">
        <v>1472</v>
      </c>
      <c r="L204" s="30" t="s">
        <v>1472</v>
      </c>
      <c r="M204" s="30" t="s">
        <v>1472</v>
      </c>
      <c r="N204" s="30" t="s">
        <v>1472</v>
      </c>
      <c r="O204" s="102">
        <f t="shared" si="3"/>
        <v>0</v>
      </c>
    </row>
    <row r="205" spans="1:15" ht="29" x14ac:dyDescent="0.35">
      <c r="A205" s="73" t="s">
        <v>1719</v>
      </c>
      <c r="B205" s="30"/>
      <c r="C205" s="30" t="e">
        <f>VLOOKUP(B205,Таблица1[#All],2)</f>
        <v>#N/A</v>
      </c>
      <c r="D205" s="30"/>
      <c r="E205" s="30"/>
      <c r="F205" s="30"/>
      <c r="G205" s="30" t="e">
        <f>VLOOKUP(F205,Таблица3[#All],2,FALSE)</f>
        <v>#N/A</v>
      </c>
      <c r="H205" s="30">
        <v>0</v>
      </c>
      <c r="I205" s="30"/>
      <c r="J205" s="30">
        <v>0</v>
      </c>
      <c r="K205" s="30" t="s">
        <v>1472</v>
      </c>
      <c r="L205" s="30" t="s">
        <v>1472</v>
      </c>
      <c r="M205" s="30" t="s">
        <v>1472</v>
      </c>
      <c r="N205" s="30" t="s">
        <v>1472</v>
      </c>
      <c r="O205" s="102">
        <f t="shared" si="3"/>
        <v>0</v>
      </c>
    </row>
    <row r="206" spans="1:15" ht="29" x14ac:dyDescent="0.35">
      <c r="A206" s="73" t="s">
        <v>1720</v>
      </c>
      <c r="B206" s="30"/>
      <c r="C206" s="30" t="e">
        <f>VLOOKUP(B206,Таблица1[#All],2)</f>
        <v>#N/A</v>
      </c>
      <c r="D206" s="30"/>
      <c r="E206" s="30"/>
      <c r="F206" s="30"/>
      <c r="G206" s="30" t="e">
        <f>VLOOKUP(F206,Таблица3[#All],2,FALSE)</f>
        <v>#N/A</v>
      </c>
      <c r="H206" s="30">
        <v>0</v>
      </c>
      <c r="I206" s="30"/>
      <c r="J206" s="30">
        <v>0</v>
      </c>
      <c r="K206" s="30" t="s">
        <v>1472</v>
      </c>
      <c r="L206" s="30" t="s">
        <v>1472</v>
      </c>
      <c r="M206" s="30" t="s">
        <v>1472</v>
      </c>
      <c r="N206" s="30" t="s">
        <v>1472</v>
      </c>
      <c r="O206" s="102">
        <f t="shared" si="3"/>
        <v>0</v>
      </c>
    </row>
    <row r="207" spans="1:15" ht="29" x14ac:dyDescent="0.35">
      <c r="A207" s="73" t="s">
        <v>1721</v>
      </c>
      <c r="B207" s="30"/>
      <c r="C207" s="30" t="e">
        <f>VLOOKUP(B207,Таблица1[#All],2)</f>
        <v>#N/A</v>
      </c>
      <c r="D207" s="30"/>
      <c r="E207" s="30"/>
      <c r="F207" s="30"/>
      <c r="G207" s="30" t="e">
        <f>VLOOKUP(F207,Таблица3[#All],2,FALSE)</f>
        <v>#N/A</v>
      </c>
      <c r="H207" s="30">
        <v>0</v>
      </c>
      <c r="I207" s="30"/>
      <c r="J207" s="30">
        <v>0</v>
      </c>
      <c r="K207" s="30" t="s">
        <v>1472</v>
      </c>
      <c r="L207" s="30" t="s">
        <v>1472</v>
      </c>
      <c r="M207" s="30" t="s">
        <v>1472</v>
      </c>
      <c r="N207" s="30" t="s">
        <v>1472</v>
      </c>
      <c r="O207" s="102">
        <f t="shared" si="3"/>
        <v>0</v>
      </c>
    </row>
    <row r="208" spans="1:15" ht="29" x14ac:dyDescent="0.35">
      <c r="A208" s="73" t="s">
        <v>1722</v>
      </c>
      <c r="B208" s="30"/>
      <c r="C208" s="30" t="e">
        <f>VLOOKUP(B208,Таблица1[#All],2)</f>
        <v>#N/A</v>
      </c>
      <c r="D208" s="30"/>
      <c r="E208" s="30"/>
      <c r="F208" s="30"/>
      <c r="G208" s="30" t="e">
        <f>VLOOKUP(F208,Таблица3[#All],2,FALSE)</f>
        <v>#N/A</v>
      </c>
      <c r="H208" s="30">
        <v>0</v>
      </c>
      <c r="I208" s="30"/>
      <c r="J208" s="30">
        <v>0</v>
      </c>
      <c r="K208" s="30" t="s">
        <v>1472</v>
      </c>
      <c r="L208" s="30" t="s">
        <v>1472</v>
      </c>
      <c r="M208" s="30" t="s">
        <v>1472</v>
      </c>
      <c r="N208" s="30" t="s">
        <v>1472</v>
      </c>
      <c r="O208" s="102">
        <f t="shared" si="3"/>
        <v>0</v>
      </c>
    </row>
    <row r="209" spans="1:15" ht="29" x14ac:dyDescent="0.35">
      <c r="A209" s="73" t="s">
        <v>1723</v>
      </c>
      <c r="B209" s="30"/>
      <c r="C209" s="30" t="e">
        <f>VLOOKUP(B209,Таблица1[#All],2)</f>
        <v>#N/A</v>
      </c>
      <c r="D209" s="30"/>
      <c r="E209" s="30"/>
      <c r="F209" s="30"/>
      <c r="G209" s="30" t="e">
        <f>VLOOKUP(F209,Таблица3[#All],2,FALSE)</f>
        <v>#N/A</v>
      </c>
      <c r="H209" s="30">
        <v>0</v>
      </c>
      <c r="I209" s="30"/>
      <c r="J209" s="30">
        <v>0</v>
      </c>
      <c r="K209" s="30" t="s">
        <v>1472</v>
      </c>
      <c r="L209" s="30" t="s">
        <v>1472</v>
      </c>
      <c r="M209" s="30" t="s">
        <v>1472</v>
      </c>
      <c r="N209" s="30" t="s">
        <v>1472</v>
      </c>
      <c r="O209" s="102">
        <f t="shared" si="3"/>
        <v>0</v>
      </c>
    </row>
    <row r="210" spans="1:15" ht="29" x14ac:dyDescent="0.35">
      <c r="A210" s="73" t="s">
        <v>1724</v>
      </c>
      <c r="B210" s="30"/>
      <c r="C210" s="30" t="e">
        <f>VLOOKUP(B210,Таблица1[#All],2)</f>
        <v>#N/A</v>
      </c>
      <c r="D210" s="30"/>
      <c r="E210" s="30"/>
      <c r="F210" s="30"/>
      <c r="G210" s="30" t="e">
        <f>VLOOKUP(F210,Таблица3[#All],2,FALSE)</f>
        <v>#N/A</v>
      </c>
      <c r="H210" s="30">
        <v>0</v>
      </c>
      <c r="I210" s="30"/>
      <c r="J210" s="30">
        <v>0</v>
      </c>
      <c r="K210" s="30" t="s">
        <v>1472</v>
      </c>
      <c r="L210" s="30" t="s">
        <v>1472</v>
      </c>
      <c r="M210" s="30" t="s">
        <v>1472</v>
      </c>
      <c r="N210" s="30" t="s">
        <v>1472</v>
      </c>
      <c r="O210" s="102">
        <f t="shared" si="3"/>
        <v>0</v>
      </c>
    </row>
    <row r="211" spans="1:15" ht="29" x14ac:dyDescent="0.35">
      <c r="A211" s="73" t="s">
        <v>1725</v>
      </c>
      <c r="B211" s="30"/>
      <c r="C211" s="30" t="e">
        <f>VLOOKUP(B211,Таблица1[#All],2)</f>
        <v>#N/A</v>
      </c>
      <c r="D211" s="30"/>
      <c r="E211" s="30"/>
      <c r="F211" s="30"/>
      <c r="G211" s="30" t="e">
        <f>VLOOKUP(F211,Таблица3[#All],2,FALSE)</f>
        <v>#N/A</v>
      </c>
      <c r="H211" s="30">
        <v>0</v>
      </c>
      <c r="I211" s="30"/>
      <c r="J211" s="30">
        <v>0</v>
      </c>
      <c r="K211" s="30" t="s">
        <v>1472</v>
      </c>
      <c r="L211" s="30" t="s">
        <v>1472</v>
      </c>
      <c r="M211" s="30" t="s">
        <v>1472</v>
      </c>
      <c r="N211" s="30" t="s">
        <v>1472</v>
      </c>
      <c r="O211" s="102">
        <f t="shared" si="3"/>
        <v>0</v>
      </c>
    </row>
    <row r="212" spans="1:15" ht="29" x14ac:dyDescent="0.35">
      <c r="A212" s="73" t="s">
        <v>1726</v>
      </c>
      <c r="B212" s="30"/>
      <c r="C212" s="30" t="e">
        <f>VLOOKUP(B212,Таблица1[#All],2)</f>
        <v>#N/A</v>
      </c>
      <c r="D212" s="30"/>
      <c r="E212" s="30"/>
      <c r="F212" s="30"/>
      <c r="G212" s="30" t="e">
        <f>VLOOKUP(F212,Таблица3[#All],2,FALSE)</f>
        <v>#N/A</v>
      </c>
      <c r="H212" s="30">
        <v>0</v>
      </c>
      <c r="I212" s="30"/>
      <c r="J212" s="30">
        <v>0</v>
      </c>
      <c r="K212" s="30" t="s">
        <v>1472</v>
      </c>
      <c r="L212" s="30" t="s">
        <v>1472</v>
      </c>
      <c r="M212" s="30" t="s">
        <v>1472</v>
      </c>
      <c r="N212" s="30" t="s">
        <v>1472</v>
      </c>
      <c r="O212" s="102">
        <f t="shared" si="3"/>
        <v>0</v>
      </c>
    </row>
    <row r="213" spans="1:15" ht="29" x14ac:dyDescent="0.35">
      <c r="A213" s="73" t="s">
        <v>1727</v>
      </c>
      <c r="B213" s="30"/>
      <c r="C213" s="30" t="e">
        <f>VLOOKUP(B213,Таблица1[#All],2)</f>
        <v>#N/A</v>
      </c>
      <c r="D213" s="30"/>
      <c r="E213" s="30"/>
      <c r="F213" s="30"/>
      <c r="G213" s="30" t="e">
        <f>VLOOKUP(F213,Таблица3[#All],2,FALSE)</f>
        <v>#N/A</v>
      </c>
      <c r="H213" s="30">
        <v>0</v>
      </c>
      <c r="I213" s="30"/>
      <c r="J213" s="30">
        <v>0</v>
      </c>
      <c r="K213" s="30" t="s">
        <v>1472</v>
      </c>
      <c r="L213" s="30" t="s">
        <v>1472</v>
      </c>
      <c r="M213" s="30" t="s">
        <v>1472</v>
      </c>
      <c r="N213" s="30" t="s">
        <v>1472</v>
      </c>
      <c r="O213" s="102">
        <f t="shared" si="3"/>
        <v>0</v>
      </c>
    </row>
    <row r="214" spans="1:15" ht="29" x14ac:dyDescent="0.35">
      <c r="A214" s="73" t="s">
        <v>1728</v>
      </c>
      <c r="B214" s="30"/>
      <c r="C214" s="30" t="e">
        <f>VLOOKUP(B214,Таблица1[#All],2)</f>
        <v>#N/A</v>
      </c>
      <c r="D214" s="30"/>
      <c r="E214" s="30"/>
      <c r="F214" s="30"/>
      <c r="G214" s="30" t="e">
        <f>VLOOKUP(F214,Таблица3[#All],2,FALSE)</f>
        <v>#N/A</v>
      </c>
      <c r="H214" s="30">
        <v>0</v>
      </c>
      <c r="I214" s="30"/>
      <c r="J214" s="30">
        <v>0</v>
      </c>
      <c r="K214" s="30" t="s">
        <v>1472</v>
      </c>
      <c r="L214" s="30" t="s">
        <v>1472</v>
      </c>
      <c r="M214" s="30" t="s">
        <v>1472</v>
      </c>
      <c r="N214" s="30" t="s">
        <v>1472</v>
      </c>
      <c r="O214" s="102">
        <f t="shared" si="3"/>
        <v>0</v>
      </c>
    </row>
    <row r="215" spans="1:15" ht="29" x14ac:dyDescent="0.35">
      <c r="A215" s="73" t="s">
        <v>1729</v>
      </c>
      <c r="B215" s="30"/>
      <c r="C215" s="30" t="e">
        <f>VLOOKUP(B215,Таблица1[#All],2)</f>
        <v>#N/A</v>
      </c>
      <c r="D215" s="30"/>
      <c r="E215" s="30"/>
      <c r="F215" s="30"/>
      <c r="G215" s="30" t="e">
        <f>VLOOKUP(F215,Таблица3[#All],2,FALSE)</f>
        <v>#N/A</v>
      </c>
      <c r="H215" s="30">
        <v>0</v>
      </c>
      <c r="I215" s="30"/>
      <c r="J215" s="30">
        <v>0</v>
      </c>
      <c r="K215" s="30" t="s">
        <v>1472</v>
      </c>
      <c r="L215" s="30" t="s">
        <v>1472</v>
      </c>
      <c r="M215" s="30" t="s">
        <v>1472</v>
      </c>
      <c r="N215" s="30" t="s">
        <v>1472</v>
      </c>
      <c r="O215" s="102">
        <f t="shared" si="3"/>
        <v>0</v>
      </c>
    </row>
    <row r="216" spans="1:15" ht="29" x14ac:dyDescent="0.35">
      <c r="A216" s="73" t="s">
        <v>1730</v>
      </c>
      <c r="B216" s="30"/>
      <c r="C216" s="30" t="e">
        <f>VLOOKUP(B216,Таблица1[#All],2)</f>
        <v>#N/A</v>
      </c>
      <c r="D216" s="30"/>
      <c r="E216" s="30"/>
      <c r="F216" s="30"/>
      <c r="G216" s="30" t="e">
        <f>VLOOKUP(F216,Таблица3[#All],2,FALSE)</f>
        <v>#N/A</v>
      </c>
      <c r="H216" s="30">
        <v>0</v>
      </c>
      <c r="I216" s="30"/>
      <c r="J216" s="30">
        <v>0</v>
      </c>
      <c r="K216" s="30" t="s">
        <v>1472</v>
      </c>
      <c r="L216" s="30" t="s">
        <v>1472</v>
      </c>
      <c r="M216" s="30" t="s">
        <v>1472</v>
      </c>
      <c r="N216" s="30" t="s">
        <v>1472</v>
      </c>
      <c r="O216" s="102">
        <f t="shared" si="3"/>
        <v>0</v>
      </c>
    </row>
    <row r="217" spans="1:15" ht="29" x14ac:dyDescent="0.35">
      <c r="A217" s="73" t="s">
        <v>1731</v>
      </c>
      <c r="B217" s="30"/>
      <c r="C217" s="30" t="e">
        <f>VLOOKUP(B217,Таблица1[#All],2)</f>
        <v>#N/A</v>
      </c>
      <c r="D217" s="30"/>
      <c r="E217" s="30"/>
      <c r="F217" s="30"/>
      <c r="G217" s="30" t="e">
        <f>VLOOKUP(F217,Таблица3[#All],2,FALSE)</f>
        <v>#N/A</v>
      </c>
      <c r="H217" s="30">
        <v>0</v>
      </c>
      <c r="I217" s="30"/>
      <c r="J217" s="30">
        <v>0</v>
      </c>
      <c r="K217" s="30" t="s">
        <v>1472</v>
      </c>
      <c r="L217" s="30" t="s">
        <v>1472</v>
      </c>
      <c r="M217" s="30" t="s">
        <v>1472</v>
      </c>
      <c r="N217" s="30" t="s">
        <v>1472</v>
      </c>
      <c r="O217" s="102">
        <f t="shared" si="3"/>
        <v>0</v>
      </c>
    </row>
    <row r="218" spans="1:15" ht="29" x14ac:dyDescent="0.35">
      <c r="A218" s="73" t="s">
        <v>1732</v>
      </c>
      <c r="B218" s="30"/>
      <c r="C218" s="30" t="e">
        <f>VLOOKUP(B218,Таблица1[#All],2)</f>
        <v>#N/A</v>
      </c>
      <c r="D218" s="30"/>
      <c r="E218" s="30"/>
      <c r="F218" s="30"/>
      <c r="G218" s="30" t="e">
        <f>VLOOKUP(F218,Таблица3[#All],2,FALSE)</f>
        <v>#N/A</v>
      </c>
      <c r="H218" s="30">
        <v>0</v>
      </c>
      <c r="I218" s="30"/>
      <c r="J218" s="30">
        <v>0</v>
      </c>
      <c r="K218" s="30" t="s">
        <v>1472</v>
      </c>
      <c r="L218" s="30" t="s">
        <v>1472</v>
      </c>
      <c r="M218" s="30" t="s">
        <v>1472</v>
      </c>
      <c r="N218" s="30" t="s">
        <v>1472</v>
      </c>
      <c r="O218" s="102">
        <f t="shared" si="3"/>
        <v>0</v>
      </c>
    </row>
    <row r="219" spans="1:15" ht="29" x14ac:dyDescent="0.35">
      <c r="A219" s="73" t="s">
        <v>1733</v>
      </c>
      <c r="B219" s="30"/>
      <c r="C219" s="30" t="e">
        <f>VLOOKUP(B219,Таблица1[#All],2)</f>
        <v>#N/A</v>
      </c>
      <c r="D219" s="30"/>
      <c r="E219" s="30"/>
      <c r="F219" s="30"/>
      <c r="G219" s="30" t="e">
        <f>VLOOKUP(F219,Таблица3[#All],2,FALSE)</f>
        <v>#N/A</v>
      </c>
      <c r="H219" s="30">
        <v>0</v>
      </c>
      <c r="I219" s="30"/>
      <c r="J219" s="30">
        <v>0</v>
      </c>
      <c r="K219" s="30" t="s">
        <v>1472</v>
      </c>
      <c r="L219" s="30" t="s">
        <v>1472</v>
      </c>
      <c r="M219" s="30" t="s">
        <v>1472</v>
      </c>
      <c r="N219" s="30" t="s">
        <v>1472</v>
      </c>
      <c r="O219" s="102">
        <f t="shared" si="3"/>
        <v>0</v>
      </c>
    </row>
    <row r="220" spans="1:15" ht="29" x14ac:dyDescent="0.35">
      <c r="A220" s="73" t="s">
        <v>1734</v>
      </c>
      <c r="B220" s="30"/>
      <c r="C220" s="30" t="e">
        <f>VLOOKUP(B220,Таблица1[#All],2)</f>
        <v>#N/A</v>
      </c>
      <c r="D220" s="30"/>
      <c r="E220" s="30"/>
      <c r="F220" s="30"/>
      <c r="G220" s="30" t="e">
        <f>VLOOKUP(F220,Таблица3[#All],2,FALSE)</f>
        <v>#N/A</v>
      </c>
      <c r="H220" s="30">
        <v>0</v>
      </c>
      <c r="I220" s="30"/>
      <c r="J220" s="30">
        <v>0</v>
      </c>
      <c r="K220" s="30" t="s">
        <v>1472</v>
      </c>
      <c r="L220" s="30" t="s">
        <v>1472</v>
      </c>
      <c r="M220" s="30" t="s">
        <v>1472</v>
      </c>
      <c r="N220" s="30" t="s">
        <v>1472</v>
      </c>
      <c r="O220" s="102">
        <f t="shared" si="3"/>
        <v>0</v>
      </c>
    </row>
    <row r="221" spans="1:15" ht="29" x14ac:dyDescent="0.35">
      <c r="A221" s="73" t="s">
        <v>1735</v>
      </c>
      <c r="B221" s="30"/>
      <c r="C221" s="30" t="e">
        <f>VLOOKUP(B221,Таблица1[#All],2)</f>
        <v>#N/A</v>
      </c>
      <c r="D221" s="30"/>
      <c r="E221" s="30"/>
      <c r="F221" s="30"/>
      <c r="G221" s="30" t="e">
        <f>VLOOKUP(F221,Таблица3[#All],2,FALSE)</f>
        <v>#N/A</v>
      </c>
      <c r="H221" s="30">
        <v>0</v>
      </c>
      <c r="I221" s="30"/>
      <c r="J221" s="30">
        <v>0</v>
      </c>
      <c r="K221" s="30" t="s">
        <v>1472</v>
      </c>
      <c r="L221" s="30" t="s">
        <v>1472</v>
      </c>
      <c r="M221" s="30" t="s">
        <v>1472</v>
      </c>
      <c r="N221" s="30" t="s">
        <v>1472</v>
      </c>
      <c r="O221" s="102">
        <f t="shared" si="3"/>
        <v>0</v>
      </c>
    </row>
    <row r="222" spans="1:15" ht="29" x14ac:dyDescent="0.35">
      <c r="A222" s="73" t="s">
        <v>1736</v>
      </c>
      <c r="B222" s="30"/>
      <c r="C222" s="30" t="e">
        <f>VLOOKUP(B222,Таблица1[#All],2)</f>
        <v>#N/A</v>
      </c>
      <c r="D222" s="30"/>
      <c r="E222" s="30"/>
      <c r="F222" s="30"/>
      <c r="G222" s="30" t="e">
        <f>VLOOKUP(F222,Таблица3[#All],2,FALSE)</f>
        <v>#N/A</v>
      </c>
      <c r="H222" s="30">
        <v>0</v>
      </c>
      <c r="I222" s="30"/>
      <c r="J222" s="30">
        <v>0</v>
      </c>
      <c r="K222" s="30" t="s">
        <v>1472</v>
      </c>
      <c r="L222" s="30" t="s">
        <v>1472</v>
      </c>
      <c r="M222" s="30" t="s">
        <v>1472</v>
      </c>
      <c r="N222" s="30" t="s">
        <v>1472</v>
      </c>
      <c r="O222" s="102">
        <f t="shared" si="3"/>
        <v>0</v>
      </c>
    </row>
    <row r="223" spans="1:15" ht="29" x14ac:dyDescent="0.35">
      <c r="A223" s="73" t="s">
        <v>1737</v>
      </c>
      <c r="B223" s="30"/>
      <c r="C223" s="30" t="e">
        <f>VLOOKUP(B223,Таблица1[#All],2)</f>
        <v>#N/A</v>
      </c>
      <c r="D223" s="30"/>
      <c r="E223" s="30"/>
      <c r="F223" s="30"/>
      <c r="G223" s="30" t="e">
        <f>VLOOKUP(F223,Таблица3[#All],2,FALSE)</f>
        <v>#N/A</v>
      </c>
      <c r="H223" s="30">
        <v>0</v>
      </c>
      <c r="I223" s="30"/>
      <c r="J223" s="30">
        <v>0</v>
      </c>
      <c r="K223" s="30" t="s">
        <v>1472</v>
      </c>
      <c r="L223" s="30" t="s">
        <v>1472</v>
      </c>
      <c r="M223" s="30" t="s">
        <v>1472</v>
      </c>
      <c r="N223" s="30" t="s">
        <v>1472</v>
      </c>
      <c r="O223" s="102">
        <f t="shared" si="3"/>
        <v>0</v>
      </c>
    </row>
    <row r="224" spans="1:15" ht="29" x14ac:dyDescent="0.35">
      <c r="A224" s="73" t="s">
        <v>1738</v>
      </c>
      <c r="B224" s="30"/>
      <c r="C224" s="30" t="e">
        <f>VLOOKUP(B224,Таблица1[#All],2)</f>
        <v>#N/A</v>
      </c>
      <c r="D224" s="30"/>
      <c r="E224" s="30"/>
      <c r="F224" s="30"/>
      <c r="G224" s="30" t="e">
        <f>VLOOKUP(F224,Таблица3[#All],2,FALSE)</f>
        <v>#N/A</v>
      </c>
      <c r="H224" s="30">
        <v>0</v>
      </c>
      <c r="I224" s="30"/>
      <c r="J224" s="30">
        <v>0</v>
      </c>
      <c r="K224" s="30" t="s">
        <v>1472</v>
      </c>
      <c r="L224" s="30" t="s">
        <v>1472</v>
      </c>
      <c r="M224" s="30" t="s">
        <v>1472</v>
      </c>
      <c r="N224" s="30" t="s">
        <v>1472</v>
      </c>
      <c r="O224" s="102">
        <f t="shared" si="3"/>
        <v>0</v>
      </c>
    </row>
    <row r="225" spans="1:15" ht="29" x14ac:dyDescent="0.35">
      <c r="A225" s="73" t="s">
        <v>1739</v>
      </c>
      <c r="B225" s="30"/>
      <c r="C225" s="30" t="e">
        <f>VLOOKUP(B225,Таблица1[#All],2)</f>
        <v>#N/A</v>
      </c>
      <c r="D225" s="30"/>
      <c r="E225" s="30"/>
      <c r="F225" s="30"/>
      <c r="G225" s="30" t="e">
        <f>VLOOKUP(F225,Таблица3[#All],2,FALSE)</f>
        <v>#N/A</v>
      </c>
      <c r="H225" s="30">
        <v>0</v>
      </c>
      <c r="I225" s="30"/>
      <c r="J225" s="30">
        <v>0</v>
      </c>
      <c r="K225" s="30" t="s">
        <v>1472</v>
      </c>
      <c r="L225" s="30" t="s">
        <v>1472</v>
      </c>
      <c r="M225" s="30" t="s">
        <v>1472</v>
      </c>
      <c r="N225" s="30" t="s">
        <v>1472</v>
      </c>
      <c r="O225" s="102">
        <f t="shared" si="3"/>
        <v>0</v>
      </c>
    </row>
    <row r="226" spans="1:15" ht="29" x14ac:dyDescent="0.35">
      <c r="A226" s="73" t="s">
        <v>1740</v>
      </c>
      <c r="B226" s="30"/>
      <c r="C226" s="30" t="e">
        <f>VLOOKUP(B226,Таблица1[#All],2)</f>
        <v>#N/A</v>
      </c>
      <c r="D226" s="30"/>
      <c r="E226" s="30"/>
      <c r="F226" s="30"/>
      <c r="G226" s="30" t="e">
        <f>VLOOKUP(F226,Таблица3[#All],2,FALSE)</f>
        <v>#N/A</v>
      </c>
      <c r="H226" s="30">
        <v>0</v>
      </c>
      <c r="I226" s="30"/>
      <c r="J226" s="30">
        <v>0</v>
      </c>
      <c r="K226" s="30" t="s">
        <v>1472</v>
      </c>
      <c r="L226" s="30" t="s">
        <v>1472</v>
      </c>
      <c r="M226" s="30" t="s">
        <v>1472</v>
      </c>
      <c r="N226" s="30" t="s">
        <v>1472</v>
      </c>
      <c r="O226" s="102">
        <f t="shared" si="3"/>
        <v>0</v>
      </c>
    </row>
    <row r="227" spans="1:15" ht="29" x14ac:dyDescent="0.35">
      <c r="A227" s="73" t="s">
        <v>1741</v>
      </c>
      <c r="B227" s="30"/>
      <c r="C227" s="30" t="e">
        <f>VLOOKUP(B227,Таблица1[#All],2)</f>
        <v>#N/A</v>
      </c>
      <c r="D227" s="30"/>
      <c r="E227" s="30"/>
      <c r="F227" s="30"/>
      <c r="G227" s="30" t="e">
        <f>VLOOKUP(F227,Таблица3[#All],2,FALSE)</f>
        <v>#N/A</v>
      </c>
      <c r="H227" s="30">
        <v>0</v>
      </c>
      <c r="I227" s="30"/>
      <c r="J227" s="30">
        <v>0</v>
      </c>
      <c r="K227" s="30" t="s">
        <v>1472</v>
      </c>
      <c r="L227" s="30" t="s">
        <v>1472</v>
      </c>
      <c r="M227" s="30" t="s">
        <v>1472</v>
      </c>
      <c r="N227" s="30" t="s">
        <v>1472</v>
      </c>
      <c r="O227" s="102">
        <f t="shared" si="3"/>
        <v>0</v>
      </c>
    </row>
    <row r="228" spans="1:15" ht="29" x14ac:dyDescent="0.35">
      <c r="A228" s="73" t="s">
        <v>1742</v>
      </c>
      <c r="B228" s="30"/>
      <c r="C228" s="30" t="e">
        <f>VLOOKUP(B228,Таблица1[#All],2)</f>
        <v>#N/A</v>
      </c>
      <c r="D228" s="30"/>
      <c r="E228" s="30"/>
      <c r="F228" s="30"/>
      <c r="G228" s="30" t="e">
        <f>VLOOKUP(F228,Таблица3[#All],2,FALSE)</f>
        <v>#N/A</v>
      </c>
      <c r="H228" s="30">
        <v>0</v>
      </c>
      <c r="I228" s="30"/>
      <c r="J228" s="30">
        <v>0</v>
      </c>
      <c r="K228" s="30" t="s">
        <v>1472</v>
      </c>
      <c r="L228" s="30" t="s">
        <v>1472</v>
      </c>
      <c r="M228" s="30" t="s">
        <v>1472</v>
      </c>
      <c r="N228" s="30" t="s">
        <v>1472</v>
      </c>
      <c r="O228" s="102">
        <f t="shared" si="3"/>
        <v>0</v>
      </c>
    </row>
    <row r="229" spans="1:15" ht="29" x14ac:dyDescent="0.35">
      <c r="A229" s="73" t="s">
        <v>1743</v>
      </c>
      <c r="B229" s="30"/>
      <c r="C229" s="30" t="e">
        <f>VLOOKUP(B229,Таблица1[#All],2)</f>
        <v>#N/A</v>
      </c>
      <c r="D229" s="30"/>
      <c r="E229" s="30"/>
      <c r="F229" s="30"/>
      <c r="G229" s="30" t="e">
        <f>VLOOKUP(F229,Таблица3[#All],2,FALSE)</f>
        <v>#N/A</v>
      </c>
      <c r="H229" s="30">
        <v>0</v>
      </c>
      <c r="I229" s="30"/>
      <c r="J229" s="30">
        <v>0</v>
      </c>
      <c r="K229" s="30" t="s">
        <v>1472</v>
      </c>
      <c r="L229" s="30" t="s">
        <v>1472</v>
      </c>
      <c r="M229" s="30" t="s">
        <v>1472</v>
      </c>
      <c r="N229" s="30" t="s">
        <v>1472</v>
      </c>
      <c r="O229" s="102">
        <f t="shared" si="3"/>
        <v>0</v>
      </c>
    </row>
    <row r="230" spans="1:15" ht="29" x14ac:dyDescent="0.35">
      <c r="A230" s="73" t="s">
        <v>1744</v>
      </c>
      <c r="B230" s="30"/>
      <c r="C230" s="30" t="e">
        <f>VLOOKUP(B230,Таблица1[#All],2)</f>
        <v>#N/A</v>
      </c>
      <c r="D230" s="30"/>
      <c r="E230" s="30"/>
      <c r="F230" s="30"/>
      <c r="G230" s="30" t="e">
        <f>VLOOKUP(F230,Таблица3[#All],2,FALSE)</f>
        <v>#N/A</v>
      </c>
      <c r="H230" s="30">
        <v>0</v>
      </c>
      <c r="I230" s="30"/>
      <c r="J230" s="30">
        <v>0</v>
      </c>
      <c r="K230" s="30" t="s">
        <v>1472</v>
      </c>
      <c r="L230" s="30" t="s">
        <v>1472</v>
      </c>
      <c r="M230" s="30" t="s">
        <v>1472</v>
      </c>
      <c r="N230" s="30" t="s">
        <v>1472</v>
      </c>
      <c r="O230" s="102">
        <f t="shared" si="3"/>
        <v>0</v>
      </c>
    </row>
    <row r="231" spans="1:15" ht="29" x14ac:dyDescent="0.35">
      <c r="A231" s="73" t="s">
        <v>1745</v>
      </c>
      <c r="B231" s="30"/>
      <c r="C231" s="30" t="e">
        <f>VLOOKUP(B231,Таблица1[#All],2)</f>
        <v>#N/A</v>
      </c>
      <c r="D231" s="30"/>
      <c r="E231" s="30"/>
      <c r="F231" s="30"/>
      <c r="G231" s="30" t="e">
        <f>VLOOKUP(F231,Таблица3[#All],2,FALSE)</f>
        <v>#N/A</v>
      </c>
      <c r="H231" s="30">
        <v>0</v>
      </c>
      <c r="I231" s="30"/>
      <c r="J231" s="30">
        <v>0</v>
      </c>
      <c r="K231" s="30" t="s">
        <v>1472</v>
      </c>
      <c r="L231" s="30" t="s">
        <v>1472</v>
      </c>
      <c r="M231" s="30" t="s">
        <v>1472</v>
      </c>
      <c r="N231" s="30" t="s">
        <v>1472</v>
      </c>
      <c r="O231" s="102">
        <f t="shared" si="3"/>
        <v>0</v>
      </c>
    </row>
    <row r="232" spans="1:15" ht="29" x14ac:dyDescent="0.35">
      <c r="A232" s="73" t="s">
        <v>1746</v>
      </c>
      <c r="B232" s="30"/>
      <c r="C232" s="30" t="e">
        <f>VLOOKUP(B232,Таблица1[#All],2)</f>
        <v>#N/A</v>
      </c>
      <c r="D232" s="30"/>
      <c r="E232" s="30"/>
      <c r="F232" s="30"/>
      <c r="G232" s="30" t="e">
        <f>VLOOKUP(F232,Таблица3[#All],2,FALSE)</f>
        <v>#N/A</v>
      </c>
      <c r="H232" s="30">
        <v>0</v>
      </c>
      <c r="I232" s="30"/>
      <c r="J232" s="30">
        <v>0</v>
      </c>
      <c r="K232" s="30" t="s">
        <v>1472</v>
      </c>
      <c r="L232" s="30" t="s">
        <v>1472</v>
      </c>
      <c r="M232" s="30" t="s">
        <v>1472</v>
      </c>
      <c r="N232" s="30" t="s">
        <v>1472</v>
      </c>
      <c r="O232" s="102">
        <f t="shared" si="3"/>
        <v>0</v>
      </c>
    </row>
    <row r="233" spans="1:15" ht="29" x14ac:dyDescent="0.35">
      <c r="A233" s="73" t="s">
        <v>1747</v>
      </c>
      <c r="B233" s="30"/>
      <c r="C233" s="30" t="e">
        <f>VLOOKUP(B233,Таблица1[#All],2)</f>
        <v>#N/A</v>
      </c>
      <c r="D233" s="30"/>
      <c r="E233" s="30"/>
      <c r="F233" s="30"/>
      <c r="G233" s="30" t="e">
        <f>VLOOKUP(F233,Таблица3[#All],2,FALSE)</f>
        <v>#N/A</v>
      </c>
      <c r="H233" s="30">
        <v>0</v>
      </c>
      <c r="I233" s="30"/>
      <c r="J233" s="30">
        <v>0</v>
      </c>
      <c r="K233" s="30" t="s">
        <v>1472</v>
      </c>
      <c r="L233" s="30" t="s">
        <v>1472</v>
      </c>
      <c r="M233" s="30" t="s">
        <v>1472</v>
      </c>
      <c r="N233" s="30" t="s">
        <v>1472</v>
      </c>
      <c r="O233" s="102">
        <f t="shared" si="3"/>
        <v>0</v>
      </c>
    </row>
    <row r="234" spans="1:15" ht="29" x14ac:dyDescent="0.35">
      <c r="A234" s="73" t="s">
        <v>1748</v>
      </c>
      <c r="B234" s="30"/>
      <c r="C234" s="30" t="e">
        <f>VLOOKUP(B234,Таблица1[#All],2)</f>
        <v>#N/A</v>
      </c>
      <c r="D234" s="30"/>
      <c r="E234" s="30"/>
      <c r="F234" s="30"/>
      <c r="G234" s="30" t="e">
        <f>VLOOKUP(F234,Таблица3[#All],2,FALSE)</f>
        <v>#N/A</v>
      </c>
      <c r="H234" s="30">
        <v>0</v>
      </c>
      <c r="I234" s="30"/>
      <c r="J234" s="30">
        <v>0</v>
      </c>
      <c r="K234" s="30" t="s">
        <v>1472</v>
      </c>
      <c r="L234" s="30" t="s">
        <v>1472</v>
      </c>
      <c r="M234" s="30" t="s">
        <v>1472</v>
      </c>
      <c r="N234" s="30" t="s">
        <v>1472</v>
      </c>
      <c r="O234" s="102">
        <f t="shared" si="3"/>
        <v>0</v>
      </c>
    </row>
    <row r="235" spans="1:15" ht="29" x14ac:dyDescent="0.35">
      <c r="A235" s="73" t="s">
        <v>1749</v>
      </c>
      <c r="B235" s="30"/>
      <c r="C235" s="30" t="e">
        <f>VLOOKUP(B235,Таблица1[#All],2)</f>
        <v>#N/A</v>
      </c>
      <c r="D235" s="30"/>
      <c r="E235" s="30"/>
      <c r="F235" s="30"/>
      <c r="G235" s="30" t="e">
        <f>VLOOKUP(F235,Таблица3[#All],2,FALSE)</f>
        <v>#N/A</v>
      </c>
      <c r="H235" s="30">
        <v>0</v>
      </c>
      <c r="I235" s="30"/>
      <c r="J235" s="30">
        <v>0</v>
      </c>
      <c r="K235" s="30" t="s">
        <v>1472</v>
      </c>
      <c r="L235" s="30" t="s">
        <v>1472</v>
      </c>
      <c r="M235" s="30" t="s">
        <v>1472</v>
      </c>
      <c r="N235" s="30" t="s">
        <v>1472</v>
      </c>
      <c r="O235" s="102">
        <f t="shared" si="3"/>
        <v>0</v>
      </c>
    </row>
    <row r="236" spans="1:15" ht="29" x14ac:dyDescent="0.35">
      <c r="A236" s="73" t="s">
        <v>1750</v>
      </c>
      <c r="B236" s="30"/>
      <c r="C236" s="30" t="e">
        <f>VLOOKUP(B236,Таблица1[#All],2)</f>
        <v>#N/A</v>
      </c>
      <c r="D236" s="30"/>
      <c r="E236" s="30"/>
      <c r="F236" s="30"/>
      <c r="G236" s="30" t="e">
        <f>VLOOKUP(F236,Таблица3[#All],2,FALSE)</f>
        <v>#N/A</v>
      </c>
      <c r="H236" s="30">
        <v>0</v>
      </c>
      <c r="I236" s="30"/>
      <c r="J236" s="30">
        <v>0</v>
      </c>
      <c r="K236" s="30" t="s">
        <v>1472</v>
      </c>
      <c r="L236" s="30" t="s">
        <v>1472</v>
      </c>
      <c r="M236" s="30" t="s">
        <v>1472</v>
      </c>
      <c r="N236" s="30" t="s">
        <v>1472</v>
      </c>
      <c r="O236" s="102">
        <f t="shared" si="3"/>
        <v>0</v>
      </c>
    </row>
    <row r="237" spans="1:15" ht="29" x14ac:dyDescent="0.35">
      <c r="A237" s="73" t="s">
        <v>1751</v>
      </c>
      <c r="B237" s="30"/>
      <c r="C237" s="30" t="e">
        <f>VLOOKUP(B237,Таблица1[#All],2)</f>
        <v>#N/A</v>
      </c>
      <c r="D237" s="30"/>
      <c r="E237" s="30"/>
      <c r="F237" s="30"/>
      <c r="G237" s="30" t="e">
        <f>VLOOKUP(F237,Таблица3[#All],2,FALSE)</f>
        <v>#N/A</v>
      </c>
      <c r="H237" s="30">
        <v>0</v>
      </c>
      <c r="I237" s="30"/>
      <c r="J237" s="30">
        <v>0</v>
      </c>
      <c r="K237" s="30" t="s">
        <v>1472</v>
      </c>
      <c r="L237" s="30" t="s">
        <v>1472</v>
      </c>
      <c r="M237" s="30" t="s">
        <v>1472</v>
      </c>
      <c r="N237" s="30" t="s">
        <v>1472</v>
      </c>
      <c r="O237" s="102">
        <f t="shared" si="3"/>
        <v>0</v>
      </c>
    </row>
    <row r="238" spans="1:15" ht="29" x14ac:dyDescent="0.35">
      <c r="A238" s="73" t="s">
        <v>1752</v>
      </c>
      <c r="B238" s="30"/>
      <c r="C238" s="30" t="e">
        <f>VLOOKUP(B238,Таблица1[#All],2)</f>
        <v>#N/A</v>
      </c>
      <c r="D238" s="30"/>
      <c r="E238" s="30"/>
      <c r="F238" s="30"/>
      <c r="G238" s="30" t="e">
        <f>VLOOKUP(F238,Таблица3[#All],2,FALSE)</f>
        <v>#N/A</v>
      </c>
      <c r="H238" s="30">
        <v>0</v>
      </c>
      <c r="I238" s="30"/>
      <c r="J238" s="30">
        <v>0</v>
      </c>
      <c r="K238" s="30" t="s">
        <v>1472</v>
      </c>
      <c r="L238" s="30" t="s">
        <v>1472</v>
      </c>
      <c r="M238" s="30" t="s">
        <v>1472</v>
      </c>
      <c r="N238" s="30" t="s">
        <v>1472</v>
      </c>
      <c r="O238" s="102">
        <f t="shared" si="3"/>
        <v>0</v>
      </c>
    </row>
    <row r="239" spans="1:15" ht="29" x14ac:dyDescent="0.35">
      <c r="A239" s="73" t="s">
        <v>1753</v>
      </c>
      <c r="B239" s="30"/>
      <c r="C239" s="30" t="e">
        <f>VLOOKUP(B239,Таблица1[#All],2)</f>
        <v>#N/A</v>
      </c>
      <c r="D239" s="30"/>
      <c r="E239" s="30"/>
      <c r="F239" s="30"/>
      <c r="G239" s="30" t="e">
        <f>VLOOKUP(F239,Таблица3[#All],2,FALSE)</f>
        <v>#N/A</v>
      </c>
      <c r="H239" s="30">
        <v>0</v>
      </c>
      <c r="I239" s="30"/>
      <c r="J239" s="30">
        <v>0</v>
      </c>
      <c r="K239" s="30" t="s">
        <v>1472</v>
      </c>
      <c r="L239" s="30" t="s">
        <v>1472</v>
      </c>
      <c r="M239" s="30" t="s">
        <v>1472</v>
      </c>
      <c r="N239" s="30" t="s">
        <v>1472</v>
      </c>
      <c r="O239" s="102">
        <f t="shared" si="3"/>
        <v>0</v>
      </c>
    </row>
    <row r="240" spans="1:15" ht="29" x14ac:dyDescent="0.35">
      <c r="A240" s="73" t="s">
        <v>1754</v>
      </c>
      <c r="B240" s="30"/>
      <c r="C240" s="30" t="e">
        <f>VLOOKUP(B240,Таблица1[#All],2)</f>
        <v>#N/A</v>
      </c>
      <c r="D240" s="30"/>
      <c r="E240" s="30"/>
      <c r="F240" s="30"/>
      <c r="G240" s="30" t="e">
        <f>VLOOKUP(F240,Таблица3[#All],2,FALSE)</f>
        <v>#N/A</v>
      </c>
      <c r="H240" s="30">
        <v>0</v>
      </c>
      <c r="I240" s="30"/>
      <c r="J240" s="30">
        <v>0</v>
      </c>
      <c r="K240" s="30" t="s">
        <v>1472</v>
      </c>
      <c r="L240" s="30" t="s">
        <v>1472</v>
      </c>
      <c r="M240" s="30" t="s">
        <v>1472</v>
      </c>
      <c r="N240" s="30" t="s">
        <v>1472</v>
      </c>
      <c r="O240" s="102">
        <f t="shared" si="3"/>
        <v>0</v>
      </c>
    </row>
    <row r="241" spans="1:15" ht="29" x14ac:dyDescent="0.35">
      <c r="A241" s="73" t="s">
        <v>1755</v>
      </c>
      <c r="B241" s="30"/>
      <c r="C241" s="30" t="e">
        <f>VLOOKUP(B241,Таблица1[#All],2)</f>
        <v>#N/A</v>
      </c>
      <c r="D241" s="30"/>
      <c r="E241" s="30"/>
      <c r="F241" s="30"/>
      <c r="G241" s="30" t="e">
        <f>VLOOKUP(F241,Таблица3[#All],2,FALSE)</f>
        <v>#N/A</v>
      </c>
      <c r="H241" s="30">
        <v>0</v>
      </c>
      <c r="I241" s="30"/>
      <c r="J241" s="30">
        <v>0</v>
      </c>
      <c r="K241" s="30" t="s">
        <v>1472</v>
      </c>
      <c r="L241" s="30" t="s">
        <v>1472</v>
      </c>
      <c r="M241" s="30" t="s">
        <v>1472</v>
      </c>
      <c r="N241" s="30" t="s">
        <v>1472</v>
      </c>
      <c r="O241" s="102">
        <f t="shared" si="3"/>
        <v>0</v>
      </c>
    </row>
    <row r="242" spans="1:15" ht="29" x14ac:dyDescent="0.35">
      <c r="A242" s="73" t="s">
        <v>1756</v>
      </c>
      <c r="B242" s="30"/>
      <c r="C242" s="30" t="e">
        <f>VLOOKUP(B242,Таблица1[#All],2)</f>
        <v>#N/A</v>
      </c>
      <c r="D242" s="30"/>
      <c r="E242" s="30"/>
      <c r="F242" s="30"/>
      <c r="G242" s="30" t="e">
        <f>VLOOKUP(F242,Таблица3[#All],2,FALSE)</f>
        <v>#N/A</v>
      </c>
      <c r="H242" s="30">
        <v>0</v>
      </c>
      <c r="I242" s="30"/>
      <c r="J242" s="30">
        <v>0</v>
      </c>
      <c r="K242" s="30" t="s">
        <v>1472</v>
      </c>
      <c r="L242" s="30" t="s">
        <v>1472</v>
      </c>
      <c r="M242" s="30" t="s">
        <v>1472</v>
      </c>
      <c r="N242" s="30" t="s">
        <v>1472</v>
      </c>
      <c r="O242" s="102">
        <f t="shared" si="3"/>
        <v>0</v>
      </c>
    </row>
    <row r="243" spans="1:15" ht="29" x14ac:dyDescent="0.35">
      <c r="A243" s="73" t="s">
        <v>1757</v>
      </c>
      <c r="B243" s="30"/>
      <c r="C243" s="30" t="e">
        <f>VLOOKUP(B243,Таблица1[#All],2)</f>
        <v>#N/A</v>
      </c>
      <c r="D243" s="30"/>
      <c r="E243" s="30"/>
      <c r="F243" s="30"/>
      <c r="G243" s="30" t="e">
        <f>VLOOKUP(F243,Таблица3[#All],2,FALSE)</f>
        <v>#N/A</v>
      </c>
      <c r="H243" s="30">
        <v>0</v>
      </c>
      <c r="I243" s="30"/>
      <c r="J243" s="30">
        <v>0</v>
      </c>
      <c r="K243" s="30" t="s">
        <v>1472</v>
      </c>
      <c r="L243" s="30" t="s">
        <v>1472</v>
      </c>
      <c r="M243" s="30" t="s">
        <v>1472</v>
      </c>
      <c r="N243" s="30" t="s">
        <v>1472</v>
      </c>
      <c r="O243" s="102">
        <f t="shared" si="3"/>
        <v>0</v>
      </c>
    </row>
    <row r="244" spans="1:15" ht="29" x14ac:dyDescent="0.35">
      <c r="A244" s="73" t="s">
        <v>1758</v>
      </c>
      <c r="B244" s="30"/>
      <c r="C244" s="30" t="e">
        <f>VLOOKUP(B244,Таблица1[#All],2)</f>
        <v>#N/A</v>
      </c>
      <c r="D244" s="30"/>
      <c r="E244" s="30"/>
      <c r="F244" s="30"/>
      <c r="G244" s="30" t="e">
        <f>VLOOKUP(F244,Таблица3[#All],2,FALSE)</f>
        <v>#N/A</v>
      </c>
      <c r="H244" s="30">
        <v>0</v>
      </c>
      <c r="I244" s="30"/>
      <c r="J244" s="30">
        <v>0</v>
      </c>
      <c r="K244" s="30" t="s">
        <v>1472</v>
      </c>
      <c r="L244" s="30" t="s">
        <v>1472</v>
      </c>
      <c r="M244" s="30" t="s">
        <v>1472</v>
      </c>
      <c r="N244" s="30" t="s">
        <v>1472</v>
      </c>
      <c r="O244" s="102">
        <f t="shared" si="3"/>
        <v>0</v>
      </c>
    </row>
    <row r="245" spans="1:15" ht="29" x14ac:dyDescent="0.35">
      <c r="A245" s="73" t="s">
        <v>1759</v>
      </c>
      <c r="B245" s="30"/>
      <c r="C245" s="30" t="e">
        <f>VLOOKUP(B245,Таблица1[#All],2)</f>
        <v>#N/A</v>
      </c>
      <c r="D245" s="30"/>
      <c r="E245" s="30"/>
      <c r="F245" s="30"/>
      <c r="G245" s="30" t="e">
        <f>VLOOKUP(F245,Таблица3[#All],2,FALSE)</f>
        <v>#N/A</v>
      </c>
      <c r="H245" s="30">
        <v>0</v>
      </c>
      <c r="I245" s="30"/>
      <c r="J245" s="30">
        <v>0</v>
      </c>
      <c r="K245" s="30" t="s">
        <v>1472</v>
      </c>
      <c r="L245" s="30" t="s">
        <v>1472</v>
      </c>
      <c r="M245" s="30" t="s">
        <v>1472</v>
      </c>
      <c r="N245" s="30" t="s">
        <v>1472</v>
      </c>
      <c r="O245" s="102">
        <f t="shared" si="3"/>
        <v>0</v>
      </c>
    </row>
    <row r="246" spans="1:15" ht="29" x14ac:dyDescent="0.35">
      <c r="A246" s="73" t="s">
        <v>1760</v>
      </c>
      <c r="B246" s="30"/>
      <c r="C246" s="30" t="e">
        <f>VLOOKUP(B246,Таблица1[#All],2)</f>
        <v>#N/A</v>
      </c>
      <c r="D246" s="30"/>
      <c r="E246" s="30"/>
      <c r="F246" s="30"/>
      <c r="G246" s="30" t="e">
        <f>VLOOKUP(F246,Таблица3[#All],2,FALSE)</f>
        <v>#N/A</v>
      </c>
      <c r="H246" s="30">
        <v>0</v>
      </c>
      <c r="I246" s="30"/>
      <c r="J246" s="30">
        <v>0</v>
      </c>
      <c r="K246" s="30" t="s">
        <v>1472</v>
      </c>
      <c r="L246" s="30" t="s">
        <v>1472</v>
      </c>
      <c r="M246" s="30" t="s">
        <v>1472</v>
      </c>
      <c r="N246" s="30" t="s">
        <v>1472</v>
      </c>
      <c r="O246" s="102">
        <f t="shared" si="3"/>
        <v>0</v>
      </c>
    </row>
    <row r="247" spans="1:15" ht="29" x14ac:dyDescent="0.35">
      <c r="A247" s="73" t="s">
        <v>1761</v>
      </c>
      <c r="B247" s="30"/>
      <c r="C247" s="30" t="e">
        <f>VLOOKUP(B247,Таблица1[#All],2)</f>
        <v>#N/A</v>
      </c>
      <c r="D247" s="30"/>
      <c r="E247" s="30"/>
      <c r="F247" s="30"/>
      <c r="G247" s="30" t="e">
        <f>VLOOKUP(F247,Таблица3[#All],2,FALSE)</f>
        <v>#N/A</v>
      </c>
      <c r="H247" s="30">
        <v>0</v>
      </c>
      <c r="I247" s="30"/>
      <c r="J247" s="30">
        <v>0</v>
      </c>
      <c r="K247" s="30" t="s">
        <v>1472</v>
      </c>
      <c r="L247" s="30" t="s">
        <v>1472</v>
      </c>
      <c r="M247" s="30" t="s">
        <v>1472</v>
      </c>
      <c r="N247" s="30" t="s">
        <v>1472</v>
      </c>
      <c r="O247" s="102">
        <f t="shared" si="3"/>
        <v>0</v>
      </c>
    </row>
    <row r="248" spans="1:15" ht="29" x14ac:dyDescent="0.35">
      <c r="A248" s="73" t="s">
        <v>1762</v>
      </c>
      <c r="B248" s="30"/>
      <c r="C248" s="30" t="e">
        <f>VLOOKUP(B248,Таблица1[#All],2)</f>
        <v>#N/A</v>
      </c>
      <c r="D248" s="30"/>
      <c r="E248" s="30"/>
      <c r="F248" s="30"/>
      <c r="G248" s="30" t="e">
        <f>VLOOKUP(F248,Таблица3[#All],2,FALSE)</f>
        <v>#N/A</v>
      </c>
      <c r="H248" s="30">
        <v>0</v>
      </c>
      <c r="I248" s="30"/>
      <c r="J248" s="30">
        <v>0</v>
      </c>
      <c r="K248" s="30" t="s">
        <v>1472</v>
      </c>
      <c r="L248" s="30" t="s">
        <v>1472</v>
      </c>
      <c r="M248" s="30" t="s">
        <v>1472</v>
      </c>
      <c r="N248" s="30" t="s">
        <v>1472</v>
      </c>
      <c r="O248" s="102">
        <f t="shared" si="3"/>
        <v>0</v>
      </c>
    </row>
    <row r="249" spans="1:15" ht="29" x14ac:dyDescent="0.35">
      <c r="A249" s="73" t="s">
        <v>1763</v>
      </c>
      <c r="B249" s="30"/>
      <c r="C249" s="30" t="e">
        <f>VLOOKUP(B249,Таблица1[#All],2)</f>
        <v>#N/A</v>
      </c>
      <c r="D249" s="30"/>
      <c r="E249" s="30"/>
      <c r="F249" s="30"/>
      <c r="G249" s="30" t="e">
        <f>VLOOKUP(F249,Таблица3[#All],2,FALSE)</f>
        <v>#N/A</v>
      </c>
      <c r="H249" s="30">
        <v>0</v>
      </c>
      <c r="I249" s="30"/>
      <c r="J249" s="30">
        <v>0</v>
      </c>
      <c r="K249" s="30" t="s">
        <v>1472</v>
      </c>
      <c r="L249" s="30" t="s">
        <v>1472</v>
      </c>
      <c r="M249" s="30" t="s">
        <v>1472</v>
      </c>
      <c r="N249" s="30" t="s">
        <v>1472</v>
      </c>
      <c r="O249" s="102">
        <f t="shared" si="3"/>
        <v>0</v>
      </c>
    </row>
    <row r="250" spans="1:15" ht="29" x14ac:dyDescent="0.35">
      <c r="A250" s="73" t="s">
        <v>1764</v>
      </c>
      <c r="B250" s="30"/>
      <c r="C250" s="30" t="e">
        <f>VLOOKUP(B250,Таблица1[#All],2)</f>
        <v>#N/A</v>
      </c>
      <c r="D250" s="30"/>
      <c r="E250" s="30"/>
      <c r="F250" s="30"/>
      <c r="G250" s="30" t="e">
        <f>VLOOKUP(F250,Таблица3[#All],2,FALSE)</f>
        <v>#N/A</v>
      </c>
      <c r="H250" s="30">
        <v>0</v>
      </c>
      <c r="I250" s="30"/>
      <c r="J250" s="30">
        <v>0</v>
      </c>
      <c r="K250" s="30" t="s">
        <v>1472</v>
      </c>
      <c r="L250" s="30" t="s">
        <v>1472</v>
      </c>
      <c r="M250" s="30" t="s">
        <v>1472</v>
      </c>
      <c r="N250" s="30" t="s">
        <v>1472</v>
      </c>
      <c r="O250" s="102">
        <f t="shared" si="3"/>
        <v>0</v>
      </c>
    </row>
    <row r="251" spans="1:15" ht="29" x14ac:dyDescent="0.35">
      <c r="A251" s="73" t="s">
        <v>1765</v>
      </c>
      <c r="B251" s="30"/>
      <c r="C251" s="30" t="e">
        <f>VLOOKUP(B251,Таблица1[#All],2)</f>
        <v>#N/A</v>
      </c>
      <c r="D251" s="30"/>
      <c r="E251" s="30"/>
      <c r="F251" s="30"/>
      <c r="G251" s="30" t="e">
        <f>VLOOKUP(F251,Таблица3[#All],2,FALSE)</f>
        <v>#N/A</v>
      </c>
      <c r="H251" s="30">
        <v>0</v>
      </c>
      <c r="I251" s="30"/>
      <c r="J251" s="30">
        <v>0</v>
      </c>
      <c r="K251" s="30" t="s">
        <v>1472</v>
      </c>
      <c r="L251" s="30" t="s">
        <v>1472</v>
      </c>
      <c r="M251" s="30" t="s">
        <v>1472</v>
      </c>
      <c r="N251" s="30" t="s">
        <v>1472</v>
      </c>
      <c r="O251" s="102">
        <f t="shared" si="3"/>
        <v>0</v>
      </c>
    </row>
    <row r="252" spans="1:15" ht="29" x14ac:dyDescent="0.35">
      <c r="A252" s="73" t="s">
        <v>1766</v>
      </c>
      <c r="B252" s="30"/>
      <c r="C252" s="30" t="e">
        <f>VLOOKUP(B252,Таблица1[#All],2)</f>
        <v>#N/A</v>
      </c>
      <c r="D252" s="30"/>
      <c r="E252" s="30"/>
      <c r="F252" s="30"/>
      <c r="G252" s="30" t="e">
        <f>VLOOKUP(F252,Таблица3[#All],2,FALSE)</f>
        <v>#N/A</v>
      </c>
      <c r="H252" s="30">
        <v>0</v>
      </c>
      <c r="I252" s="30"/>
      <c r="J252" s="30">
        <v>0</v>
      </c>
      <c r="K252" s="30" t="s">
        <v>1472</v>
      </c>
      <c r="L252" s="30" t="s">
        <v>1472</v>
      </c>
      <c r="M252" s="30" t="s">
        <v>1472</v>
      </c>
      <c r="N252" s="30" t="s">
        <v>1472</v>
      </c>
      <c r="O252" s="102">
        <f t="shared" si="3"/>
        <v>0</v>
      </c>
    </row>
    <row r="253" spans="1:15" ht="29" x14ac:dyDescent="0.35">
      <c r="A253" s="73" t="s">
        <v>1767</v>
      </c>
      <c r="B253" s="30"/>
      <c r="C253" s="30" t="e">
        <f>VLOOKUP(B253,Таблица1[#All],2)</f>
        <v>#N/A</v>
      </c>
      <c r="D253" s="30"/>
      <c r="E253" s="30"/>
      <c r="F253" s="30"/>
      <c r="G253" s="30" t="e">
        <f>VLOOKUP(F253,Таблица3[#All],2,FALSE)</f>
        <v>#N/A</v>
      </c>
      <c r="H253" s="30">
        <v>0</v>
      </c>
      <c r="I253" s="30"/>
      <c r="J253" s="30">
        <v>0</v>
      </c>
      <c r="K253" s="30" t="s">
        <v>1472</v>
      </c>
      <c r="L253" s="30" t="s">
        <v>1472</v>
      </c>
      <c r="M253" s="30" t="s">
        <v>1472</v>
      </c>
      <c r="N253" s="30" t="s">
        <v>1472</v>
      </c>
      <c r="O253" s="102">
        <f t="shared" si="3"/>
        <v>0</v>
      </c>
    </row>
    <row r="254" spans="1:15" ht="29" x14ac:dyDescent="0.35">
      <c r="A254" s="73" t="s">
        <v>1768</v>
      </c>
      <c r="B254" s="30"/>
      <c r="C254" s="30" t="e">
        <f>VLOOKUP(B254,Таблица1[#All],2)</f>
        <v>#N/A</v>
      </c>
      <c r="D254" s="30"/>
      <c r="E254" s="30"/>
      <c r="F254" s="30"/>
      <c r="G254" s="30" t="e">
        <f>VLOOKUP(F254,Таблица3[#All],2,FALSE)</f>
        <v>#N/A</v>
      </c>
      <c r="H254" s="30">
        <v>0</v>
      </c>
      <c r="I254" s="30"/>
      <c r="J254" s="30">
        <v>0</v>
      </c>
      <c r="K254" s="30" t="s">
        <v>1472</v>
      </c>
      <c r="L254" s="30" t="s">
        <v>1472</v>
      </c>
      <c r="M254" s="30" t="s">
        <v>1472</v>
      </c>
      <c r="N254" s="30" t="s">
        <v>1472</v>
      </c>
      <c r="O254" s="102">
        <f t="shared" si="3"/>
        <v>0</v>
      </c>
    </row>
    <row r="255" spans="1:15" ht="29" x14ac:dyDescent="0.35">
      <c r="A255" s="73" t="s">
        <v>1769</v>
      </c>
      <c r="B255" s="30"/>
      <c r="C255" s="30" t="e">
        <f>VLOOKUP(B255,Таблица1[#All],2)</f>
        <v>#N/A</v>
      </c>
      <c r="D255" s="30"/>
      <c r="E255" s="30"/>
      <c r="F255" s="30"/>
      <c r="G255" s="30" t="e">
        <f>VLOOKUP(F255,Таблица3[#All],2,FALSE)</f>
        <v>#N/A</v>
      </c>
      <c r="H255" s="30">
        <v>0</v>
      </c>
      <c r="I255" s="30"/>
      <c r="J255" s="30">
        <v>0</v>
      </c>
      <c r="K255" s="30" t="s">
        <v>1472</v>
      </c>
      <c r="L255" s="30" t="s">
        <v>1472</v>
      </c>
      <c r="M255" s="30" t="s">
        <v>1472</v>
      </c>
      <c r="N255" s="30" t="s">
        <v>1472</v>
      </c>
      <c r="O255" s="102">
        <f t="shared" si="3"/>
        <v>0</v>
      </c>
    </row>
    <row r="256" spans="1:15" ht="29" x14ac:dyDescent="0.35">
      <c r="A256" s="73" t="s">
        <v>1770</v>
      </c>
      <c r="B256" s="30"/>
      <c r="C256" s="30" t="e">
        <f>VLOOKUP(B256,Таблица1[#All],2)</f>
        <v>#N/A</v>
      </c>
      <c r="D256" s="30"/>
      <c r="E256" s="30"/>
      <c r="F256" s="30"/>
      <c r="G256" s="30" t="e">
        <f>VLOOKUP(F256,Таблица3[#All],2,FALSE)</f>
        <v>#N/A</v>
      </c>
      <c r="H256" s="30">
        <v>0</v>
      </c>
      <c r="I256" s="30"/>
      <c r="J256" s="30">
        <v>0</v>
      </c>
      <c r="K256" s="30" t="s">
        <v>1472</v>
      </c>
      <c r="L256" s="30" t="s">
        <v>1472</v>
      </c>
      <c r="M256" s="30" t="s">
        <v>1472</v>
      </c>
      <c r="N256" s="30" t="s">
        <v>1472</v>
      </c>
      <c r="O256" s="102">
        <f t="shared" si="3"/>
        <v>0</v>
      </c>
    </row>
    <row r="257" spans="1:15" ht="29" x14ac:dyDescent="0.35">
      <c r="A257" s="73" t="s">
        <v>1771</v>
      </c>
      <c r="B257" s="30"/>
      <c r="C257" s="30" t="e">
        <f>VLOOKUP(B257,Таблица1[#All],2)</f>
        <v>#N/A</v>
      </c>
      <c r="D257" s="30"/>
      <c r="E257" s="30"/>
      <c r="F257" s="30"/>
      <c r="G257" s="30" t="e">
        <f>VLOOKUP(F257,Таблица3[#All],2,FALSE)</f>
        <v>#N/A</v>
      </c>
      <c r="H257" s="30">
        <v>0</v>
      </c>
      <c r="I257" s="30"/>
      <c r="J257" s="30">
        <v>0</v>
      </c>
      <c r="K257" s="30" t="s">
        <v>1472</v>
      </c>
      <c r="L257" s="30" t="s">
        <v>1472</v>
      </c>
      <c r="M257" s="30" t="s">
        <v>1472</v>
      </c>
      <c r="N257" s="30" t="s">
        <v>1472</v>
      </c>
      <c r="O257" s="102">
        <f t="shared" si="3"/>
        <v>0</v>
      </c>
    </row>
    <row r="258" spans="1:15" ht="29" x14ac:dyDescent="0.35">
      <c r="A258" s="73" t="s">
        <v>1772</v>
      </c>
      <c r="B258" s="30"/>
      <c r="C258" s="30" t="e">
        <f>VLOOKUP(B258,Таблица1[#All],2)</f>
        <v>#N/A</v>
      </c>
      <c r="D258" s="30"/>
      <c r="E258" s="30"/>
      <c r="F258" s="30"/>
      <c r="G258" s="30" t="e">
        <f>VLOOKUP(F258,Таблица3[#All],2,FALSE)</f>
        <v>#N/A</v>
      </c>
      <c r="H258" s="30">
        <v>0</v>
      </c>
      <c r="I258" s="30"/>
      <c r="J258" s="30">
        <v>0</v>
      </c>
      <c r="K258" s="30" t="s">
        <v>1472</v>
      </c>
      <c r="L258" s="30" t="s">
        <v>1472</v>
      </c>
      <c r="M258" s="30" t="s">
        <v>1472</v>
      </c>
      <c r="N258" s="30" t="s">
        <v>1472</v>
      </c>
      <c r="O258" s="102">
        <f t="shared" si="3"/>
        <v>0</v>
      </c>
    </row>
    <row r="259" spans="1:15" ht="29" x14ac:dyDescent="0.35">
      <c r="A259" s="73" t="s">
        <v>1773</v>
      </c>
      <c r="B259" s="30"/>
      <c r="C259" s="30" t="e">
        <f>VLOOKUP(B259,Таблица1[#All],2)</f>
        <v>#N/A</v>
      </c>
      <c r="D259" s="30"/>
      <c r="E259" s="30"/>
      <c r="F259" s="30"/>
      <c r="G259" s="30" t="e">
        <f>VLOOKUP(F259,Таблица3[#All],2,FALSE)</f>
        <v>#N/A</v>
      </c>
      <c r="H259" s="30">
        <v>0</v>
      </c>
      <c r="I259" s="30"/>
      <c r="J259" s="30">
        <v>0</v>
      </c>
      <c r="K259" s="30" t="s">
        <v>1472</v>
      </c>
      <c r="L259" s="30" t="s">
        <v>1472</v>
      </c>
      <c r="M259" s="30" t="s">
        <v>1472</v>
      </c>
      <c r="N259" s="30" t="s">
        <v>1472</v>
      </c>
      <c r="O259" s="102">
        <f t="shared" ref="O259:O301" si="4">$S$10*I259*(IF(K259="Да",1,0)*$S$11+IF(L259="Да",1,0)*$S$12+IF(M259="Да",1,0)*$S$13+IF(N259="Да",1,0)*$S$14)*J259*IF($P$2="Да",0.5,1)+$S$10*H259*(IF(K259="Да",1,0)*$S$11+IF(L259="Да",1,0)*$S$12+IF(M259="Да",1,0)*$S$13+IF(N259="Да",1,0)*$S$14)*IF($P$2="Да",0.5,1)</f>
        <v>0</v>
      </c>
    </row>
    <row r="260" spans="1:15" ht="29" x14ac:dyDescent="0.35">
      <c r="A260" s="73" t="s">
        <v>1774</v>
      </c>
      <c r="B260" s="30"/>
      <c r="C260" s="30" t="e">
        <f>VLOOKUP(B260,Таблица1[#All],2)</f>
        <v>#N/A</v>
      </c>
      <c r="D260" s="30"/>
      <c r="E260" s="30"/>
      <c r="F260" s="30"/>
      <c r="G260" s="30" t="e">
        <f>VLOOKUP(F260,Таблица3[#All],2,FALSE)</f>
        <v>#N/A</v>
      </c>
      <c r="H260" s="30">
        <v>0</v>
      </c>
      <c r="I260" s="30"/>
      <c r="J260" s="30">
        <v>0</v>
      </c>
      <c r="K260" s="30" t="s">
        <v>1472</v>
      </c>
      <c r="L260" s="30" t="s">
        <v>1472</v>
      </c>
      <c r="M260" s="30" t="s">
        <v>1472</v>
      </c>
      <c r="N260" s="30" t="s">
        <v>1472</v>
      </c>
      <c r="O260" s="102">
        <f t="shared" si="4"/>
        <v>0</v>
      </c>
    </row>
    <row r="261" spans="1:15" ht="29" x14ac:dyDescent="0.35">
      <c r="A261" s="73" t="s">
        <v>1775</v>
      </c>
      <c r="B261" s="30"/>
      <c r="C261" s="30" t="e">
        <f>VLOOKUP(B261,Таблица1[#All],2)</f>
        <v>#N/A</v>
      </c>
      <c r="D261" s="30"/>
      <c r="E261" s="30"/>
      <c r="F261" s="30"/>
      <c r="G261" s="30" t="e">
        <f>VLOOKUP(F261,Таблица3[#All],2,FALSE)</f>
        <v>#N/A</v>
      </c>
      <c r="H261" s="30">
        <v>0</v>
      </c>
      <c r="I261" s="30"/>
      <c r="J261" s="30">
        <v>0</v>
      </c>
      <c r="K261" s="30" t="s">
        <v>1472</v>
      </c>
      <c r="L261" s="30" t="s">
        <v>1472</v>
      </c>
      <c r="M261" s="30" t="s">
        <v>1472</v>
      </c>
      <c r="N261" s="30" t="s">
        <v>1472</v>
      </c>
      <c r="O261" s="102">
        <f t="shared" si="4"/>
        <v>0</v>
      </c>
    </row>
    <row r="262" spans="1:15" ht="29" x14ac:dyDescent="0.35">
      <c r="A262" s="73" t="s">
        <v>1776</v>
      </c>
      <c r="B262" s="30"/>
      <c r="C262" s="30" t="e">
        <f>VLOOKUP(B262,Таблица1[#All],2)</f>
        <v>#N/A</v>
      </c>
      <c r="D262" s="30"/>
      <c r="E262" s="30"/>
      <c r="F262" s="30"/>
      <c r="G262" s="30" t="e">
        <f>VLOOKUP(F262,Таблица3[#All],2,FALSE)</f>
        <v>#N/A</v>
      </c>
      <c r="H262" s="30">
        <v>0</v>
      </c>
      <c r="I262" s="30"/>
      <c r="J262" s="30">
        <v>0</v>
      </c>
      <c r="K262" s="30" t="s">
        <v>1472</v>
      </c>
      <c r="L262" s="30" t="s">
        <v>1472</v>
      </c>
      <c r="M262" s="30" t="s">
        <v>1472</v>
      </c>
      <c r="N262" s="30" t="s">
        <v>1472</v>
      </c>
      <c r="O262" s="102">
        <f t="shared" si="4"/>
        <v>0</v>
      </c>
    </row>
    <row r="263" spans="1:15" ht="29" x14ac:dyDescent="0.35">
      <c r="A263" s="73" t="s">
        <v>1777</v>
      </c>
      <c r="B263" s="30"/>
      <c r="C263" s="30" t="e">
        <f>VLOOKUP(B263,Таблица1[#All],2)</f>
        <v>#N/A</v>
      </c>
      <c r="D263" s="30"/>
      <c r="E263" s="30"/>
      <c r="F263" s="30"/>
      <c r="G263" s="30" t="e">
        <f>VLOOKUP(F263,Таблица3[#All],2,FALSE)</f>
        <v>#N/A</v>
      </c>
      <c r="H263" s="30">
        <v>0</v>
      </c>
      <c r="I263" s="30"/>
      <c r="J263" s="30">
        <v>0</v>
      </c>
      <c r="K263" s="30" t="s">
        <v>1472</v>
      </c>
      <c r="L263" s="30" t="s">
        <v>1472</v>
      </c>
      <c r="M263" s="30" t="s">
        <v>1472</v>
      </c>
      <c r="N263" s="30" t="s">
        <v>1472</v>
      </c>
      <c r="O263" s="102">
        <f t="shared" si="4"/>
        <v>0</v>
      </c>
    </row>
    <row r="264" spans="1:15" ht="29" x14ac:dyDescent="0.35">
      <c r="A264" s="73" t="s">
        <v>1778</v>
      </c>
      <c r="B264" s="30"/>
      <c r="C264" s="30" t="e">
        <f>VLOOKUP(B264,Таблица1[#All],2)</f>
        <v>#N/A</v>
      </c>
      <c r="D264" s="30"/>
      <c r="E264" s="30"/>
      <c r="F264" s="30"/>
      <c r="G264" s="30" t="e">
        <f>VLOOKUP(F264,Таблица3[#All],2,FALSE)</f>
        <v>#N/A</v>
      </c>
      <c r="H264" s="30">
        <v>0</v>
      </c>
      <c r="I264" s="30"/>
      <c r="J264" s="30">
        <v>0</v>
      </c>
      <c r="K264" s="30" t="s">
        <v>1472</v>
      </c>
      <c r="L264" s="30" t="s">
        <v>1472</v>
      </c>
      <c r="M264" s="30" t="s">
        <v>1472</v>
      </c>
      <c r="N264" s="30" t="s">
        <v>1472</v>
      </c>
      <c r="O264" s="102">
        <f t="shared" si="4"/>
        <v>0</v>
      </c>
    </row>
    <row r="265" spans="1:15" ht="29" x14ac:dyDescent="0.35">
      <c r="A265" s="73" t="s">
        <v>1779</v>
      </c>
      <c r="B265" s="30"/>
      <c r="C265" s="30" t="e">
        <f>VLOOKUP(B265,Таблица1[#All],2)</f>
        <v>#N/A</v>
      </c>
      <c r="D265" s="30"/>
      <c r="E265" s="30"/>
      <c r="F265" s="30"/>
      <c r="G265" s="30" t="e">
        <f>VLOOKUP(F265,Таблица3[#All],2,FALSE)</f>
        <v>#N/A</v>
      </c>
      <c r="H265" s="30">
        <v>0</v>
      </c>
      <c r="I265" s="30"/>
      <c r="J265" s="30">
        <v>0</v>
      </c>
      <c r="K265" s="30" t="s">
        <v>1472</v>
      </c>
      <c r="L265" s="30" t="s">
        <v>1472</v>
      </c>
      <c r="M265" s="30" t="s">
        <v>1472</v>
      </c>
      <c r="N265" s="30" t="s">
        <v>1472</v>
      </c>
      <c r="O265" s="102">
        <f t="shared" si="4"/>
        <v>0</v>
      </c>
    </row>
    <row r="266" spans="1:15" ht="29" x14ac:dyDescent="0.35">
      <c r="A266" s="73" t="s">
        <v>1780</v>
      </c>
      <c r="B266" s="30"/>
      <c r="C266" s="30" t="e">
        <f>VLOOKUP(B266,Таблица1[#All],2)</f>
        <v>#N/A</v>
      </c>
      <c r="D266" s="30"/>
      <c r="E266" s="30"/>
      <c r="F266" s="30"/>
      <c r="G266" s="30" t="e">
        <f>VLOOKUP(F266,Таблица3[#All],2,FALSE)</f>
        <v>#N/A</v>
      </c>
      <c r="H266" s="30">
        <v>0</v>
      </c>
      <c r="I266" s="30"/>
      <c r="J266" s="30">
        <v>0</v>
      </c>
      <c r="K266" s="30" t="s">
        <v>1472</v>
      </c>
      <c r="L266" s="30" t="s">
        <v>1472</v>
      </c>
      <c r="M266" s="30" t="s">
        <v>1472</v>
      </c>
      <c r="N266" s="30" t="s">
        <v>1472</v>
      </c>
      <c r="O266" s="102">
        <f t="shared" si="4"/>
        <v>0</v>
      </c>
    </row>
    <row r="267" spans="1:15" ht="29" x14ac:dyDescent="0.35">
      <c r="A267" s="73" t="s">
        <v>1781</v>
      </c>
      <c r="B267" s="30"/>
      <c r="C267" s="30" t="e">
        <f>VLOOKUP(B267,Таблица1[#All],2)</f>
        <v>#N/A</v>
      </c>
      <c r="D267" s="30"/>
      <c r="E267" s="30"/>
      <c r="F267" s="30"/>
      <c r="G267" s="30" t="e">
        <f>VLOOKUP(F267,Таблица3[#All],2,FALSE)</f>
        <v>#N/A</v>
      </c>
      <c r="H267" s="30">
        <v>0</v>
      </c>
      <c r="I267" s="30"/>
      <c r="J267" s="30">
        <v>0</v>
      </c>
      <c r="K267" s="30" t="s">
        <v>1472</v>
      </c>
      <c r="L267" s="30" t="s">
        <v>1472</v>
      </c>
      <c r="M267" s="30" t="s">
        <v>1472</v>
      </c>
      <c r="N267" s="30" t="s">
        <v>1472</v>
      </c>
      <c r="O267" s="102">
        <f t="shared" si="4"/>
        <v>0</v>
      </c>
    </row>
    <row r="268" spans="1:15" ht="29" x14ac:dyDescent="0.35">
      <c r="A268" s="73" t="s">
        <v>1782</v>
      </c>
      <c r="B268" s="30"/>
      <c r="C268" s="30" t="e">
        <f>VLOOKUP(B268,Таблица1[#All],2)</f>
        <v>#N/A</v>
      </c>
      <c r="D268" s="30"/>
      <c r="E268" s="30"/>
      <c r="F268" s="30"/>
      <c r="G268" s="30" t="e">
        <f>VLOOKUP(F268,Таблица3[#All],2,FALSE)</f>
        <v>#N/A</v>
      </c>
      <c r="H268" s="30">
        <v>0</v>
      </c>
      <c r="I268" s="30"/>
      <c r="J268" s="30">
        <v>0</v>
      </c>
      <c r="K268" s="30" t="s">
        <v>1472</v>
      </c>
      <c r="L268" s="30" t="s">
        <v>1472</v>
      </c>
      <c r="M268" s="30" t="s">
        <v>1472</v>
      </c>
      <c r="N268" s="30" t="s">
        <v>1472</v>
      </c>
      <c r="O268" s="102">
        <f t="shared" si="4"/>
        <v>0</v>
      </c>
    </row>
    <row r="269" spans="1:15" ht="29" x14ac:dyDescent="0.35">
      <c r="A269" s="73" t="s">
        <v>1783</v>
      </c>
      <c r="B269" s="30"/>
      <c r="C269" s="30" t="e">
        <f>VLOOKUP(B269,Таблица1[#All],2)</f>
        <v>#N/A</v>
      </c>
      <c r="D269" s="30"/>
      <c r="E269" s="30"/>
      <c r="F269" s="30"/>
      <c r="G269" s="30" t="e">
        <f>VLOOKUP(F269,Таблица3[#All],2,FALSE)</f>
        <v>#N/A</v>
      </c>
      <c r="H269" s="30">
        <v>0</v>
      </c>
      <c r="I269" s="30"/>
      <c r="J269" s="30">
        <v>0</v>
      </c>
      <c r="K269" s="30" t="s">
        <v>1472</v>
      </c>
      <c r="L269" s="30" t="s">
        <v>1472</v>
      </c>
      <c r="M269" s="30" t="s">
        <v>1472</v>
      </c>
      <c r="N269" s="30" t="s">
        <v>1472</v>
      </c>
      <c r="O269" s="102">
        <f t="shared" si="4"/>
        <v>0</v>
      </c>
    </row>
    <row r="270" spans="1:15" ht="29" x14ac:dyDescent="0.35">
      <c r="A270" s="73" t="s">
        <v>1784</v>
      </c>
      <c r="B270" s="30"/>
      <c r="C270" s="30" t="e">
        <f>VLOOKUP(B270,Таблица1[#All],2)</f>
        <v>#N/A</v>
      </c>
      <c r="D270" s="30"/>
      <c r="E270" s="30"/>
      <c r="F270" s="30"/>
      <c r="G270" s="30" t="e">
        <f>VLOOKUP(F270,Таблица3[#All],2,FALSE)</f>
        <v>#N/A</v>
      </c>
      <c r="H270" s="30">
        <v>0</v>
      </c>
      <c r="I270" s="30"/>
      <c r="J270" s="30">
        <v>0</v>
      </c>
      <c r="K270" s="30" t="s">
        <v>1472</v>
      </c>
      <c r="L270" s="30" t="s">
        <v>1472</v>
      </c>
      <c r="M270" s="30" t="s">
        <v>1472</v>
      </c>
      <c r="N270" s="30" t="s">
        <v>1472</v>
      </c>
      <c r="O270" s="102">
        <f t="shared" si="4"/>
        <v>0</v>
      </c>
    </row>
    <row r="271" spans="1:15" ht="29" x14ac:dyDescent="0.35">
      <c r="A271" s="73" t="s">
        <v>1785</v>
      </c>
      <c r="B271" s="30"/>
      <c r="C271" s="30" t="e">
        <f>VLOOKUP(B271,Таблица1[#All],2)</f>
        <v>#N/A</v>
      </c>
      <c r="D271" s="30"/>
      <c r="E271" s="30"/>
      <c r="F271" s="30"/>
      <c r="G271" s="30" t="e">
        <f>VLOOKUP(F271,Таблица3[#All],2,FALSE)</f>
        <v>#N/A</v>
      </c>
      <c r="H271" s="30">
        <v>0</v>
      </c>
      <c r="I271" s="30"/>
      <c r="J271" s="30">
        <v>0</v>
      </c>
      <c r="K271" s="30" t="s">
        <v>1472</v>
      </c>
      <c r="L271" s="30" t="s">
        <v>1472</v>
      </c>
      <c r="M271" s="30" t="s">
        <v>1472</v>
      </c>
      <c r="N271" s="30" t="s">
        <v>1472</v>
      </c>
      <c r="O271" s="102">
        <f t="shared" si="4"/>
        <v>0</v>
      </c>
    </row>
    <row r="272" spans="1:15" ht="29" x14ac:dyDescent="0.35">
      <c r="A272" s="73" t="s">
        <v>1786</v>
      </c>
      <c r="B272" s="30"/>
      <c r="C272" s="30" t="e">
        <f>VLOOKUP(B272,Таблица1[#All],2)</f>
        <v>#N/A</v>
      </c>
      <c r="D272" s="30"/>
      <c r="E272" s="30"/>
      <c r="F272" s="30"/>
      <c r="G272" s="30" t="e">
        <f>VLOOKUP(F272,Таблица3[#All],2,FALSE)</f>
        <v>#N/A</v>
      </c>
      <c r="H272" s="30">
        <v>0</v>
      </c>
      <c r="I272" s="30"/>
      <c r="J272" s="30">
        <v>0</v>
      </c>
      <c r="K272" s="30" t="s">
        <v>1472</v>
      </c>
      <c r="L272" s="30" t="s">
        <v>1472</v>
      </c>
      <c r="M272" s="30" t="s">
        <v>1472</v>
      </c>
      <c r="N272" s="30" t="s">
        <v>1472</v>
      </c>
      <c r="O272" s="102">
        <f t="shared" si="4"/>
        <v>0</v>
      </c>
    </row>
    <row r="273" spans="1:15" ht="29" x14ac:dyDescent="0.35">
      <c r="A273" s="73" t="s">
        <v>1787</v>
      </c>
      <c r="B273" s="30"/>
      <c r="C273" s="30" t="e">
        <f>VLOOKUP(B273,Таблица1[#All],2)</f>
        <v>#N/A</v>
      </c>
      <c r="D273" s="30"/>
      <c r="E273" s="30"/>
      <c r="F273" s="30"/>
      <c r="G273" s="30" t="e">
        <f>VLOOKUP(F273,Таблица3[#All],2,FALSE)</f>
        <v>#N/A</v>
      </c>
      <c r="H273" s="30">
        <v>0</v>
      </c>
      <c r="I273" s="30"/>
      <c r="J273" s="30">
        <v>0</v>
      </c>
      <c r="K273" s="30" t="s">
        <v>1472</v>
      </c>
      <c r="L273" s="30" t="s">
        <v>1472</v>
      </c>
      <c r="M273" s="30" t="s">
        <v>1472</v>
      </c>
      <c r="N273" s="30" t="s">
        <v>1472</v>
      </c>
      <c r="O273" s="102">
        <f t="shared" si="4"/>
        <v>0</v>
      </c>
    </row>
    <row r="274" spans="1:15" ht="29" x14ac:dyDescent="0.35">
      <c r="A274" s="73" t="s">
        <v>1788</v>
      </c>
      <c r="B274" s="30"/>
      <c r="C274" s="30" t="e">
        <f>VLOOKUP(B274,Таблица1[#All],2)</f>
        <v>#N/A</v>
      </c>
      <c r="D274" s="30"/>
      <c r="E274" s="30"/>
      <c r="F274" s="30"/>
      <c r="G274" s="30" t="e">
        <f>VLOOKUP(F274,Таблица3[#All],2,FALSE)</f>
        <v>#N/A</v>
      </c>
      <c r="H274" s="30">
        <v>0</v>
      </c>
      <c r="I274" s="30"/>
      <c r="J274" s="30">
        <v>0</v>
      </c>
      <c r="K274" s="30" t="s">
        <v>1472</v>
      </c>
      <c r="L274" s="30" t="s">
        <v>1472</v>
      </c>
      <c r="M274" s="30" t="s">
        <v>1472</v>
      </c>
      <c r="N274" s="30" t="s">
        <v>1472</v>
      </c>
      <c r="O274" s="102">
        <f t="shared" si="4"/>
        <v>0</v>
      </c>
    </row>
    <row r="275" spans="1:15" ht="29" x14ac:dyDescent="0.35">
      <c r="A275" s="73" t="s">
        <v>1789</v>
      </c>
      <c r="B275" s="30"/>
      <c r="C275" s="30" t="e">
        <f>VLOOKUP(B275,Таблица1[#All],2)</f>
        <v>#N/A</v>
      </c>
      <c r="D275" s="30"/>
      <c r="E275" s="30"/>
      <c r="F275" s="30"/>
      <c r="G275" s="30" t="e">
        <f>VLOOKUP(F275,Таблица3[#All],2,FALSE)</f>
        <v>#N/A</v>
      </c>
      <c r="H275" s="30">
        <v>0</v>
      </c>
      <c r="I275" s="30"/>
      <c r="J275" s="30">
        <v>0</v>
      </c>
      <c r="K275" s="30" t="s">
        <v>1472</v>
      </c>
      <c r="L275" s="30" t="s">
        <v>1472</v>
      </c>
      <c r="M275" s="30" t="s">
        <v>1472</v>
      </c>
      <c r="N275" s="30" t="s">
        <v>1472</v>
      </c>
      <c r="O275" s="102">
        <f t="shared" si="4"/>
        <v>0</v>
      </c>
    </row>
    <row r="276" spans="1:15" ht="29" x14ac:dyDescent="0.35">
      <c r="A276" s="73" t="s">
        <v>1790</v>
      </c>
      <c r="B276" s="30"/>
      <c r="C276" s="30" t="e">
        <f>VLOOKUP(B276,Таблица1[#All],2)</f>
        <v>#N/A</v>
      </c>
      <c r="D276" s="30"/>
      <c r="E276" s="30"/>
      <c r="F276" s="30"/>
      <c r="G276" s="30" t="e">
        <f>VLOOKUP(F276,Таблица3[#All],2,FALSE)</f>
        <v>#N/A</v>
      </c>
      <c r="H276" s="30">
        <v>0</v>
      </c>
      <c r="I276" s="30"/>
      <c r="J276" s="30">
        <v>0</v>
      </c>
      <c r="K276" s="30" t="s">
        <v>1472</v>
      </c>
      <c r="L276" s="30" t="s">
        <v>1472</v>
      </c>
      <c r="M276" s="30" t="s">
        <v>1472</v>
      </c>
      <c r="N276" s="30" t="s">
        <v>1472</v>
      </c>
      <c r="O276" s="102">
        <f t="shared" si="4"/>
        <v>0</v>
      </c>
    </row>
    <row r="277" spans="1:15" ht="29" x14ac:dyDescent="0.35">
      <c r="A277" s="73" t="s">
        <v>1791</v>
      </c>
      <c r="B277" s="30"/>
      <c r="C277" s="30" t="e">
        <f>VLOOKUP(B277,Таблица1[#All],2)</f>
        <v>#N/A</v>
      </c>
      <c r="D277" s="30"/>
      <c r="E277" s="30"/>
      <c r="F277" s="30"/>
      <c r="G277" s="30" t="e">
        <f>VLOOKUP(F277,Таблица3[#All],2,FALSE)</f>
        <v>#N/A</v>
      </c>
      <c r="H277" s="30">
        <v>0</v>
      </c>
      <c r="I277" s="30"/>
      <c r="J277" s="30">
        <v>0</v>
      </c>
      <c r="K277" s="30" t="s">
        <v>1472</v>
      </c>
      <c r="L277" s="30" t="s">
        <v>1472</v>
      </c>
      <c r="M277" s="30" t="s">
        <v>1472</v>
      </c>
      <c r="N277" s="30" t="s">
        <v>1472</v>
      </c>
      <c r="O277" s="102">
        <f t="shared" si="4"/>
        <v>0</v>
      </c>
    </row>
    <row r="278" spans="1:15" ht="29" x14ac:dyDescent="0.35">
      <c r="A278" s="73" t="s">
        <v>1792</v>
      </c>
      <c r="B278" s="30"/>
      <c r="C278" s="30" t="e">
        <f>VLOOKUP(B278,Таблица1[#All],2)</f>
        <v>#N/A</v>
      </c>
      <c r="D278" s="30"/>
      <c r="E278" s="30"/>
      <c r="F278" s="30"/>
      <c r="G278" s="30" t="e">
        <f>VLOOKUP(F278,Таблица3[#All],2,FALSE)</f>
        <v>#N/A</v>
      </c>
      <c r="H278" s="30">
        <v>0</v>
      </c>
      <c r="I278" s="30"/>
      <c r="J278" s="30">
        <v>0</v>
      </c>
      <c r="K278" s="30" t="s">
        <v>1472</v>
      </c>
      <c r="L278" s="30" t="s">
        <v>1472</v>
      </c>
      <c r="M278" s="30" t="s">
        <v>1472</v>
      </c>
      <c r="N278" s="30" t="s">
        <v>1472</v>
      </c>
      <c r="O278" s="102">
        <f t="shared" si="4"/>
        <v>0</v>
      </c>
    </row>
    <row r="279" spans="1:15" ht="29" x14ac:dyDescent="0.35">
      <c r="A279" s="73" t="s">
        <v>1793</v>
      </c>
      <c r="B279" s="30"/>
      <c r="C279" s="30" t="e">
        <f>VLOOKUP(B279,Таблица1[#All],2)</f>
        <v>#N/A</v>
      </c>
      <c r="D279" s="30"/>
      <c r="E279" s="30"/>
      <c r="F279" s="30"/>
      <c r="G279" s="30" t="e">
        <f>VLOOKUP(F279,Таблица3[#All],2,FALSE)</f>
        <v>#N/A</v>
      </c>
      <c r="H279" s="30">
        <v>0</v>
      </c>
      <c r="I279" s="30"/>
      <c r="J279" s="30">
        <v>0</v>
      </c>
      <c r="K279" s="30" t="s">
        <v>1472</v>
      </c>
      <c r="L279" s="30" t="s">
        <v>1472</v>
      </c>
      <c r="M279" s="30" t="s">
        <v>1472</v>
      </c>
      <c r="N279" s="30" t="s">
        <v>1472</v>
      </c>
      <c r="O279" s="102">
        <f t="shared" si="4"/>
        <v>0</v>
      </c>
    </row>
    <row r="280" spans="1:15" ht="29" x14ac:dyDescent="0.35">
      <c r="A280" s="73" t="s">
        <v>1794</v>
      </c>
      <c r="B280" s="30"/>
      <c r="C280" s="30" t="e">
        <f>VLOOKUP(B280,Таблица1[#All],2)</f>
        <v>#N/A</v>
      </c>
      <c r="D280" s="30"/>
      <c r="E280" s="30"/>
      <c r="F280" s="30"/>
      <c r="G280" s="30" t="e">
        <f>VLOOKUP(F280,Таблица3[#All],2,FALSE)</f>
        <v>#N/A</v>
      </c>
      <c r="H280" s="30">
        <v>0</v>
      </c>
      <c r="I280" s="30"/>
      <c r="J280" s="30">
        <v>0</v>
      </c>
      <c r="K280" s="30" t="s">
        <v>1472</v>
      </c>
      <c r="L280" s="30" t="s">
        <v>1472</v>
      </c>
      <c r="M280" s="30" t="s">
        <v>1472</v>
      </c>
      <c r="N280" s="30" t="s">
        <v>1472</v>
      </c>
      <c r="O280" s="102">
        <f t="shared" si="4"/>
        <v>0</v>
      </c>
    </row>
    <row r="281" spans="1:15" ht="29" x14ac:dyDescent="0.35">
      <c r="A281" s="73" t="s">
        <v>1795</v>
      </c>
      <c r="B281" s="30"/>
      <c r="C281" s="30" t="e">
        <f>VLOOKUP(B281,Таблица1[#All],2)</f>
        <v>#N/A</v>
      </c>
      <c r="D281" s="30"/>
      <c r="E281" s="30"/>
      <c r="F281" s="30"/>
      <c r="G281" s="30" t="e">
        <f>VLOOKUP(F281,Таблица3[#All],2,FALSE)</f>
        <v>#N/A</v>
      </c>
      <c r="H281" s="30">
        <v>0</v>
      </c>
      <c r="I281" s="30"/>
      <c r="J281" s="30">
        <v>0</v>
      </c>
      <c r="K281" s="30" t="s">
        <v>1472</v>
      </c>
      <c r="L281" s="30" t="s">
        <v>1472</v>
      </c>
      <c r="M281" s="30" t="s">
        <v>1472</v>
      </c>
      <c r="N281" s="30" t="s">
        <v>1472</v>
      </c>
      <c r="O281" s="102">
        <f t="shared" si="4"/>
        <v>0</v>
      </c>
    </row>
    <row r="282" spans="1:15" ht="29" x14ac:dyDescent="0.35">
      <c r="A282" s="73" t="s">
        <v>1796</v>
      </c>
      <c r="B282" s="30"/>
      <c r="C282" s="30" t="e">
        <f>VLOOKUP(B282,Таблица1[#All],2)</f>
        <v>#N/A</v>
      </c>
      <c r="D282" s="30"/>
      <c r="E282" s="30"/>
      <c r="F282" s="30"/>
      <c r="G282" s="30" t="e">
        <f>VLOOKUP(F282,Таблица3[#All],2,FALSE)</f>
        <v>#N/A</v>
      </c>
      <c r="H282" s="30">
        <v>0</v>
      </c>
      <c r="I282" s="30"/>
      <c r="J282" s="30">
        <v>0</v>
      </c>
      <c r="K282" s="30" t="s">
        <v>1472</v>
      </c>
      <c r="L282" s="30" t="s">
        <v>1472</v>
      </c>
      <c r="M282" s="30" t="s">
        <v>1472</v>
      </c>
      <c r="N282" s="30" t="s">
        <v>1472</v>
      </c>
      <c r="O282" s="102">
        <f t="shared" si="4"/>
        <v>0</v>
      </c>
    </row>
    <row r="283" spans="1:15" ht="29" x14ac:dyDescent="0.35">
      <c r="A283" s="73" t="s">
        <v>1797</v>
      </c>
      <c r="B283" s="30"/>
      <c r="C283" s="30" t="e">
        <f>VLOOKUP(B283,Таблица1[#All],2)</f>
        <v>#N/A</v>
      </c>
      <c r="D283" s="30"/>
      <c r="E283" s="30"/>
      <c r="F283" s="30"/>
      <c r="G283" s="30" t="e">
        <f>VLOOKUP(F283,Таблица3[#All],2,FALSE)</f>
        <v>#N/A</v>
      </c>
      <c r="H283" s="30">
        <v>0</v>
      </c>
      <c r="I283" s="30"/>
      <c r="J283" s="30">
        <v>0</v>
      </c>
      <c r="K283" s="30" t="s">
        <v>1472</v>
      </c>
      <c r="L283" s="30" t="s">
        <v>1472</v>
      </c>
      <c r="M283" s="30" t="s">
        <v>1472</v>
      </c>
      <c r="N283" s="30" t="s">
        <v>1472</v>
      </c>
      <c r="O283" s="102">
        <f t="shared" si="4"/>
        <v>0</v>
      </c>
    </row>
    <row r="284" spans="1:15" ht="29" x14ac:dyDescent="0.35">
      <c r="A284" s="73" t="s">
        <v>1798</v>
      </c>
      <c r="B284" s="30"/>
      <c r="C284" s="30" t="e">
        <f>VLOOKUP(B284,Таблица1[#All],2)</f>
        <v>#N/A</v>
      </c>
      <c r="D284" s="30"/>
      <c r="E284" s="30"/>
      <c r="F284" s="30"/>
      <c r="G284" s="30" t="e">
        <f>VLOOKUP(F284,Таблица3[#All],2,FALSE)</f>
        <v>#N/A</v>
      </c>
      <c r="H284" s="30">
        <v>0</v>
      </c>
      <c r="I284" s="30"/>
      <c r="J284" s="30">
        <v>0</v>
      </c>
      <c r="K284" s="30" t="s">
        <v>1472</v>
      </c>
      <c r="L284" s="30" t="s">
        <v>1472</v>
      </c>
      <c r="M284" s="30" t="s">
        <v>1472</v>
      </c>
      <c r="N284" s="30" t="s">
        <v>1472</v>
      </c>
      <c r="O284" s="102">
        <f t="shared" si="4"/>
        <v>0</v>
      </c>
    </row>
    <row r="285" spans="1:15" ht="29" x14ac:dyDescent="0.35">
      <c r="A285" s="73" t="s">
        <v>1799</v>
      </c>
      <c r="B285" s="30"/>
      <c r="C285" s="30" t="e">
        <f>VLOOKUP(B285,Таблица1[#All],2)</f>
        <v>#N/A</v>
      </c>
      <c r="D285" s="30"/>
      <c r="E285" s="30"/>
      <c r="F285" s="30"/>
      <c r="G285" s="30" t="e">
        <f>VLOOKUP(F285,Таблица3[#All],2,FALSE)</f>
        <v>#N/A</v>
      </c>
      <c r="H285" s="30">
        <v>0</v>
      </c>
      <c r="I285" s="30"/>
      <c r="J285" s="30">
        <v>0</v>
      </c>
      <c r="K285" s="30" t="s">
        <v>1472</v>
      </c>
      <c r="L285" s="30" t="s">
        <v>1472</v>
      </c>
      <c r="M285" s="30" t="s">
        <v>1472</v>
      </c>
      <c r="N285" s="30" t="s">
        <v>1472</v>
      </c>
      <c r="O285" s="102">
        <f t="shared" si="4"/>
        <v>0</v>
      </c>
    </row>
    <row r="286" spans="1:15" ht="29" x14ac:dyDescent="0.35">
      <c r="A286" s="73" t="s">
        <v>1800</v>
      </c>
      <c r="B286" s="30"/>
      <c r="C286" s="30" t="e">
        <f>VLOOKUP(B286,Таблица1[#All],2)</f>
        <v>#N/A</v>
      </c>
      <c r="D286" s="30"/>
      <c r="E286" s="30"/>
      <c r="F286" s="30"/>
      <c r="G286" s="30" t="e">
        <f>VLOOKUP(F286,Таблица3[#All],2,FALSE)</f>
        <v>#N/A</v>
      </c>
      <c r="H286" s="30">
        <v>0</v>
      </c>
      <c r="I286" s="30"/>
      <c r="J286" s="30">
        <v>0</v>
      </c>
      <c r="K286" s="30" t="s">
        <v>1472</v>
      </c>
      <c r="L286" s="30" t="s">
        <v>1472</v>
      </c>
      <c r="M286" s="30" t="s">
        <v>1472</v>
      </c>
      <c r="N286" s="30" t="s">
        <v>1472</v>
      </c>
      <c r="O286" s="102">
        <f t="shared" si="4"/>
        <v>0</v>
      </c>
    </row>
    <row r="287" spans="1:15" ht="29" x14ac:dyDescent="0.35">
      <c r="A287" s="73" t="s">
        <v>1801</v>
      </c>
      <c r="B287" s="30"/>
      <c r="C287" s="30" t="e">
        <f>VLOOKUP(B287,Таблица1[#All],2)</f>
        <v>#N/A</v>
      </c>
      <c r="D287" s="30"/>
      <c r="E287" s="30"/>
      <c r="F287" s="30"/>
      <c r="G287" s="30" t="e">
        <f>VLOOKUP(F287,Таблица3[#All],2,FALSE)</f>
        <v>#N/A</v>
      </c>
      <c r="H287" s="30">
        <v>0</v>
      </c>
      <c r="I287" s="30"/>
      <c r="J287" s="30">
        <v>0</v>
      </c>
      <c r="K287" s="30" t="s">
        <v>1472</v>
      </c>
      <c r="L287" s="30" t="s">
        <v>1472</v>
      </c>
      <c r="M287" s="30" t="s">
        <v>1472</v>
      </c>
      <c r="N287" s="30" t="s">
        <v>1472</v>
      </c>
      <c r="O287" s="102">
        <f t="shared" si="4"/>
        <v>0</v>
      </c>
    </row>
    <row r="288" spans="1:15" ht="29" x14ac:dyDescent="0.35">
      <c r="A288" s="73" t="s">
        <v>1802</v>
      </c>
      <c r="B288" s="30"/>
      <c r="C288" s="30" t="e">
        <f>VLOOKUP(B288,Таблица1[#All],2)</f>
        <v>#N/A</v>
      </c>
      <c r="D288" s="30"/>
      <c r="E288" s="30"/>
      <c r="F288" s="30"/>
      <c r="G288" s="30" t="e">
        <f>VLOOKUP(F288,Таблица3[#All],2,FALSE)</f>
        <v>#N/A</v>
      </c>
      <c r="H288" s="30">
        <v>0</v>
      </c>
      <c r="I288" s="30"/>
      <c r="J288" s="30">
        <v>0</v>
      </c>
      <c r="K288" s="30" t="s">
        <v>1472</v>
      </c>
      <c r="L288" s="30" t="s">
        <v>1472</v>
      </c>
      <c r="M288" s="30" t="s">
        <v>1472</v>
      </c>
      <c r="N288" s="30" t="s">
        <v>1472</v>
      </c>
      <c r="O288" s="102">
        <f t="shared" si="4"/>
        <v>0</v>
      </c>
    </row>
    <row r="289" spans="1:15" ht="29" x14ac:dyDescent="0.35">
      <c r="A289" s="73" t="s">
        <v>1803</v>
      </c>
      <c r="B289" s="30"/>
      <c r="C289" s="30" t="e">
        <f>VLOOKUP(B289,Таблица1[#All],2)</f>
        <v>#N/A</v>
      </c>
      <c r="D289" s="30"/>
      <c r="E289" s="30"/>
      <c r="F289" s="30"/>
      <c r="G289" s="30" t="e">
        <f>VLOOKUP(F289,Таблица3[#All],2,FALSE)</f>
        <v>#N/A</v>
      </c>
      <c r="H289" s="30">
        <v>0</v>
      </c>
      <c r="I289" s="30"/>
      <c r="J289" s="30">
        <v>0</v>
      </c>
      <c r="K289" s="30" t="s">
        <v>1472</v>
      </c>
      <c r="L289" s="30" t="s">
        <v>1472</v>
      </c>
      <c r="M289" s="30" t="s">
        <v>1472</v>
      </c>
      <c r="N289" s="30" t="s">
        <v>1472</v>
      </c>
      <c r="O289" s="102">
        <f t="shared" si="4"/>
        <v>0</v>
      </c>
    </row>
    <row r="290" spans="1:15" ht="29" x14ac:dyDescent="0.35">
      <c r="A290" s="73" t="s">
        <v>1804</v>
      </c>
      <c r="B290" s="30"/>
      <c r="C290" s="30" t="e">
        <f>VLOOKUP(B290,Таблица1[#All],2)</f>
        <v>#N/A</v>
      </c>
      <c r="D290" s="30"/>
      <c r="E290" s="30"/>
      <c r="F290" s="30"/>
      <c r="G290" s="30" t="e">
        <f>VLOOKUP(F290,Таблица3[#All],2,FALSE)</f>
        <v>#N/A</v>
      </c>
      <c r="H290" s="30">
        <v>0</v>
      </c>
      <c r="I290" s="30"/>
      <c r="J290" s="30">
        <v>0</v>
      </c>
      <c r="K290" s="30" t="s">
        <v>1472</v>
      </c>
      <c r="L290" s="30" t="s">
        <v>1472</v>
      </c>
      <c r="M290" s="30" t="s">
        <v>1472</v>
      </c>
      <c r="N290" s="30" t="s">
        <v>1472</v>
      </c>
      <c r="O290" s="102">
        <f t="shared" si="4"/>
        <v>0</v>
      </c>
    </row>
    <row r="291" spans="1:15" ht="29" x14ac:dyDescent="0.35">
      <c r="A291" s="73" t="s">
        <v>1805</v>
      </c>
      <c r="B291" s="30"/>
      <c r="C291" s="30" t="e">
        <f>VLOOKUP(B291,Таблица1[#All],2)</f>
        <v>#N/A</v>
      </c>
      <c r="D291" s="30"/>
      <c r="E291" s="30"/>
      <c r="F291" s="30"/>
      <c r="G291" s="30" t="e">
        <f>VLOOKUP(F291,Таблица3[#All],2,FALSE)</f>
        <v>#N/A</v>
      </c>
      <c r="H291" s="30">
        <v>0</v>
      </c>
      <c r="I291" s="30"/>
      <c r="J291" s="30">
        <v>0</v>
      </c>
      <c r="K291" s="30" t="s">
        <v>1472</v>
      </c>
      <c r="L291" s="30" t="s">
        <v>1472</v>
      </c>
      <c r="M291" s="30" t="s">
        <v>1472</v>
      </c>
      <c r="N291" s="30" t="s">
        <v>1472</v>
      </c>
      <c r="O291" s="102">
        <f t="shared" si="4"/>
        <v>0</v>
      </c>
    </row>
    <row r="292" spans="1:15" ht="29" x14ac:dyDescent="0.35">
      <c r="A292" s="73" t="s">
        <v>1806</v>
      </c>
      <c r="B292" s="30"/>
      <c r="C292" s="30" t="e">
        <f>VLOOKUP(B292,Таблица1[#All],2)</f>
        <v>#N/A</v>
      </c>
      <c r="D292" s="30"/>
      <c r="E292" s="30"/>
      <c r="F292" s="30"/>
      <c r="G292" s="30" t="e">
        <f>VLOOKUP(F292,Таблица3[#All],2,FALSE)</f>
        <v>#N/A</v>
      </c>
      <c r="H292" s="30">
        <v>0</v>
      </c>
      <c r="I292" s="30"/>
      <c r="J292" s="30">
        <v>0</v>
      </c>
      <c r="K292" s="30" t="s">
        <v>1472</v>
      </c>
      <c r="L292" s="30" t="s">
        <v>1472</v>
      </c>
      <c r="M292" s="30" t="s">
        <v>1472</v>
      </c>
      <c r="N292" s="30" t="s">
        <v>1472</v>
      </c>
      <c r="O292" s="102">
        <f t="shared" si="4"/>
        <v>0</v>
      </c>
    </row>
    <row r="293" spans="1:15" ht="29" x14ac:dyDescent="0.35">
      <c r="A293" s="73" t="s">
        <v>1807</v>
      </c>
      <c r="B293" s="30"/>
      <c r="C293" s="30" t="e">
        <f>VLOOKUP(B293,Таблица1[#All],2)</f>
        <v>#N/A</v>
      </c>
      <c r="D293" s="30"/>
      <c r="E293" s="30"/>
      <c r="F293" s="30"/>
      <c r="G293" s="30" t="e">
        <f>VLOOKUP(F293,Таблица3[#All],2,FALSE)</f>
        <v>#N/A</v>
      </c>
      <c r="H293" s="30">
        <v>0</v>
      </c>
      <c r="I293" s="30"/>
      <c r="J293" s="30">
        <v>0</v>
      </c>
      <c r="K293" s="30" t="s">
        <v>1472</v>
      </c>
      <c r="L293" s="30" t="s">
        <v>1472</v>
      </c>
      <c r="M293" s="30" t="s">
        <v>1472</v>
      </c>
      <c r="N293" s="30" t="s">
        <v>1472</v>
      </c>
      <c r="O293" s="102">
        <f t="shared" si="4"/>
        <v>0</v>
      </c>
    </row>
    <row r="294" spans="1:15" ht="29" x14ac:dyDescent="0.35">
      <c r="A294" s="73" t="s">
        <v>1808</v>
      </c>
      <c r="B294" s="30"/>
      <c r="C294" s="30" t="e">
        <f>VLOOKUP(B294,Таблица1[#All],2)</f>
        <v>#N/A</v>
      </c>
      <c r="D294" s="30"/>
      <c r="E294" s="30"/>
      <c r="F294" s="30"/>
      <c r="G294" s="30" t="e">
        <f>VLOOKUP(F294,Таблица3[#All],2,FALSE)</f>
        <v>#N/A</v>
      </c>
      <c r="H294" s="30">
        <v>0</v>
      </c>
      <c r="I294" s="30"/>
      <c r="J294" s="30">
        <v>0</v>
      </c>
      <c r="K294" s="30" t="s">
        <v>1472</v>
      </c>
      <c r="L294" s="30" t="s">
        <v>1472</v>
      </c>
      <c r="M294" s="30" t="s">
        <v>1472</v>
      </c>
      <c r="N294" s="30" t="s">
        <v>1472</v>
      </c>
      <c r="O294" s="102">
        <f t="shared" si="4"/>
        <v>0</v>
      </c>
    </row>
    <row r="295" spans="1:15" ht="29" x14ac:dyDescent="0.35">
      <c r="A295" s="73" t="s">
        <v>1809</v>
      </c>
      <c r="B295" s="30"/>
      <c r="C295" s="30" t="e">
        <f>VLOOKUP(B295,Таблица1[#All],2)</f>
        <v>#N/A</v>
      </c>
      <c r="D295" s="30"/>
      <c r="E295" s="30"/>
      <c r="F295" s="30"/>
      <c r="G295" s="30" t="e">
        <f>VLOOKUP(F295,Таблица3[#All],2,FALSE)</f>
        <v>#N/A</v>
      </c>
      <c r="H295" s="30">
        <v>0</v>
      </c>
      <c r="I295" s="30"/>
      <c r="J295" s="30">
        <v>0</v>
      </c>
      <c r="K295" s="30" t="s">
        <v>1472</v>
      </c>
      <c r="L295" s="30" t="s">
        <v>1472</v>
      </c>
      <c r="M295" s="30" t="s">
        <v>1472</v>
      </c>
      <c r="N295" s="30" t="s">
        <v>1472</v>
      </c>
      <c r="O295" s="102">
        <f t="shared" si="4"/>
        <v>0</v>
      </c>
    </row>
    <row r="296" spans="1:15" ht="29" x14ac:dyDescent="0.35">
      <c r="A296" s="73" t="s">
        <v>1810</v>
      </c>
      <c r="B296" s="30"/>
      <c r="C296" s="30" t="e">
        <f>VLOOKUP(B296,Таблица1[#All],2)</f>
        <v>#N/A</v>
      </c>
      <c r="D296" s="30"/>
      <c r="E296" s="30"/>
      <c r="F296" s="30"/>
      <c r="G296" s="30" t="e">
        <f>VLOOKUP(F296,Таблица3[#All],2,FALSE)</f>
        <v>#N/A</v>
      </c>
      <c r="H296" s="30">
        <v>0</v>
      </c>
      <c r="I296" s="30"/>
      <c r="J296" s="30">
        <v>0</v>
      </c>
      <c r="K296" s="30" t="s">
        <v>1472</v>
      </c>
      <c r="L296" s="30" t="s">
        <v>1472</v>
      </c>
      <c r="M296" s="30" t="s">
        <v>1472</v>
      </c>
      <c r="N296" s="30" t="s">
        <v>1472</v>
      </c>
      <c r="O296" s="102">
        <f t="shared" si="4"/>
        <v>0</v>
      </c>
    </row>
    <row r="297" spans="1:15" ht="29" x14ac:dyDescent="0.35">
      <c r="A297" s="73" t="s">
        <v>1811</v>
      </c>
      <c r="B297" s="30"/>
      <c r="C297" s="30" t="e">
        <f>VLOOKUP(B297,Таблица1[#All],2)</f>
        <v>#N/A</v>
      </c>
      <c r="D297" s="30"/>
      <c r="E297" s="30"/>
      <c r="F297" s="30"/>
      <c r="G297" s="30" t="e">
        <f>VLOOKUP(F297,Таблица3[#All],2,FALSE)</f>
        <v>#N/A</v>
      </c>
      <c r="H297" s="30">
        <v>0</v>
      </c>
      <c r="I297" s="30"/>
      <c r="J297" s="30">
        <v>0</v>
      </c>
      <c r="K297" s="30" t="s">
        <v>1472</v>
      </c>
      <c r="L297" s="30" t="s">
        <v>1472</v>
      </c>
      <c r="M297" s="30" t="s">
        <v>1472</v>
      </c>
      <c r="N297" s="30" t="s">
        <v>1472</v>
      </c>
      <c r="O297" s="102">
        <f t="shared" si="4"/>
        <v>0</v>
      </c>
    </row>
    <row r="298" spans="1:15" ht="29" x14ac:dyDescent="0.35">
      <c r="A298" s="73" t="s">
        <v>1812</v>
      </c>
      <c r="B298" s="30"/>
      <c r="C298" s="30" t="e">
        <f>VLOOKUP(B298,Таблица1[#All],2)</f>
        <v>#N/A</v>
      </c>
      <c r="D298" s="30"/>
      <c r="E298" s="30"/>
      <c r="F298" s="30"/>
      <c r="G298" s="30" t="e">
        <f>VLOOKUP(F298,Таблица3[#All],2,FALSE)</f>
        <v>#N/A</v>
      </c>
      <c r="H298" s="30">
        <v>0</v>
      </c>
      <c r="I298" s="30"/>
      <c r="J298" s="30">
        <v>0</v>
      </c>
      <c r="K298" s="30" t="s">
        <v>1472</v>
      </c>
      <c r="L298" s="30" t="s">
        <v>1472</v>
      </c>
      <c r="M298" s="30" t="s">
        <v>1472</v>
      </c>
      <c r="N298" s="30" t="s">
        <v>1472</v>
      </c>
      <c r="O298" s="102">
        <f t="shared" si="4"/>
        <v>0</v>
      </c>
    </row>
    <row r="299" spans="1:15" ht="29" x14ac:dyDescent="0.35">
      <c r="A299" s="73" t="s">
        <v>1813</v>
      </c>
      <c r="B299" s="30"/>
      <c r="C299" s="30" t="e">
        <f>VLOOKUP(B299,Таблица1[#All],2)</f>
        <v>#N/A</v>
      </c>
      <c r="D299" s="30"/>
      <c r="E299" s="30"/>
      <c r="F299" s="30"/>
      <c r="G299" s="30" t="e">
        <f>VLOOKUP(F299,Таблица3[#All],2,FALSE)</f>
        <v>#N/A</v>
      </c>
      <c r="H299" s="30">
        <v>0</v>
      </c>
      <c r="I299" s="30"/>
      <c r="J299" s="30">
        <v>0</v>
      </c>
      <c r="K299" s="30" t="s">
        <v>1472</v>
      </c>
      <c r="L299" s="30" t="s">
        <v>1472</v>
      </c>
      <c r="M299" s="30" t="s">
        <v>1472</v>
      </c>
      <c r="N299" s="30" t="s">
        <v>1472</v>
      </c>
      <c r="O299" s="102">
        <f t="shared" si="4"/>
        <v>0</v>
      </c>
    </row>
    <row r="300" spans="1:15" ht="29" x14ac:dyDescent="0.35">
      <c r="A300" s="73" t="s">
        <v>1814</v>
      </c>
      <c r="B300" s="30"/>
      <c r="C300" s="30" t="e">
        <f>VLOOKUP(B300,Таблица1[#All],2)</f>
        <v>#N/A</v>
      </c>
      <c r="D300" s="30"/>
      <c r="E300" s="30"/>
      <c r="F300" s="30"/>
      <c r="G300" s="30" t="e">
        <f>VLOOKUP(F300,Таблица3[#All],2,FALSE)</f>
        <v>#N/A</v>
      </c>
      <c r="H300" s="30">
        <v>0</v>
      </c>
      <c r="I300" s="30"/>
      <c r="J300" s="30">
        <v>0</v>
      </c>
      <c r="K300" s="30" t="s">
        <v>1472</v>
      </c>
      <c r="L300" s="30" t="s">
        <v>1472</v>
      </c>
      <c r="M300" s="30" t="s">
        <v>1472</v>
      </c>
      <c r="N300" s="30" t="s">
        <v>1472</v>
      </c>
      <c r="O300" s="102">
        <f t="shared" si="4"/>
        <v>0</v>
      </c>
    </row>
    <row r="301" spans="1:15" ht="29" x14ac:dyDescent="0.35">
      <c r="A301" s="73" t="s">
        <v>1815</v>
      </c>
      <c r="B301" s="30"/>
      <c r="C301" s="30" t="e">
        <f>VLOOKUP(B301,Таблица1[#All],2)</f>
        <v>#N/A</v>
      </c>
      <c r="D301" s="30"/>
      <c r="E301" s="30"/>
      <c r="F301" s="30"/>
      <c r="G301" s="30" t="e">
        <f>VLOOKUP(F301,Таблица3[#All],2,FALSE)</f>
        <v>#N/A</v>
      </c>
      <c r="H301" s="30">
        <v>0</v>
      </c>
      <c r="I301" s="30"/>
      <c r="J301" s="30">
        <v>0</v>
      </c>
      <c r="K301" s="30" t="s">
        <v>1472</v>
      </c>
      <c r="L301" s="30" t="s">
        <v>1472</v>
      </c>
      <c r="M301" s="30" t="s">
        <v>1472</v>
      </c>
      <c r="N301" s="30" t="s">
        <v>1472</v>
      </c>
      <c r="O301" s="102">
        <f t="shared" si="4"/>
        <v>0</v>
      </c>
    </row>
  </sheetData>
  <mergeCells count="1">
    <mergeCell ref="R7:S7"/>
  </mergeCells>
  <dataValidations count="3">
    <dataValidation type="list" allowBlank="1" showInputMessage="1" showErrorMessage="1" sqref="B2:B301">
      <formula1>$R$26:$R$61</formula1>
    </dataValidation>
    <dataValidation type="list" allowBlank="1" showInputMessage="1" showErrorMessage="1" sqref="F2:F301">
      <formula1>$R$19:$R$22</formula1>
    </dataValidation>
    <dataValidation type="list" allowBlank="1" showInputMessage="1" showErrorMessage="1" sqref="P2 K2:N301">
      <formula1>$V$1:$V$2</formula1>
    </dataValidation>
  </dataValidations>
  <pageMargins left="0.7" right="0.7" top="0.75" bottom="0.75" header="0.3" footer="0.3"/>
  <pageSetup paperSize="9"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4">
    <tabColor rgb="FF92D050"/>
  </sheetPr>
  <dimension ref="A1:N238"/>
  <sheetViews>
    <sheetView zoomScale="85" zoomScaleNormal="85" workbookViewId="0">
      <pane xSplit="1" ySplit="1" topLeftCell="B2" activePane="bottomRight" state="frozen"/>
      <selection pane="topRight" activeCell="B1" sqref="B1"/>
      <selection pane="bottomLeft" activeCell="A2" sqref="A2"/>
      <selection pane="bottomRight" activeCell="G128" sqref="G128"/>
    </sheetView>
  </sheetViews>
  <sheetFormatPr defaultRowHeight="14.5" x14ac:dyDescent="0.35"/>
  <cols>
    <col min="1" max="1" width="13.6328125" customWidth="1"/>
    <col min="2" max="2" width="35.54296875" bestFit="1" customWidth="1"/>
    <col min="3" max="3" width="46.08984375" bestFit="1" customWidth="1"/>
    <col min="4" max="4" width="53.54296875" bestFit="1" customWidth="1"/>
    <col min="5" max="5" width="6.54296875" bestFit="1" customWidth="1"/>
    <col min="6" max="6" width="22" bestFit="1" customWidth="1"/>
    <col min="7" max="7" width="20.90625" bestFit="1" customWidth="1"/>
    <col min="8" max="8" width="11.90625" customWidth="1"/>
    <col min="9" max="9" width="9.90625" bestFit="1" customWidth="1"/>
    <col min="10" max="10" width="13.08984375" bestFit="1" customWidth="1"/>
    <col min="12" max="12" width="11.90625" bestFit="1" customWidth="1"/>
    <col min="13" max="13" width="16.54296875" bestFit="1" customWidth="1"/>
    <col min="14" max="14" width="20.08984375" bestFit="1" customWidth="1"/>
  </cols>
  <sheetData>
    <row r="1" spans="1:14" ht="29" x14ac:dyDescent="0.35">
      <c r="A1" s="160" t="s">
        <v>2020</v>
      </c>
      <c r="B1" s="160" t="s">
        <v>2021</v>
      </c>
      <c r="C1" s="160" t="s">
        <v>1090</v>
      </c>
      <c r="D1" s="160" t="s">
        <v>748</v>
      </c>
      <c r="E1" s="160" t="s">
        <v>2</v>
      </c>
      <c r="F1" s="160" t="s">
        <v>2022</v>
      </c>
      <c r="G1" s="160" t="s">
        <v>2023</v>
      </c>
      <c r="H1" s="160" t="s">
        <v>2321</v>
      </c>
      <c r="I1" s="160" t="s">
        <v>2024</v>
      </c>
      <c r="J1" s="160" t="s">
        <v>1451</v>
      </c>
      <c r="L1" s="161" t="s">
        <v>2155</v>
      </c>
      <c r="M1" s="161" t="s">
        <v>2154</v>
      </c>
      <c r="N1" s="161" t="s">
        <v>2156</v>
      </c>
    </row>
    <row r="2" spans="1:14" x14ac:dyDescent="0.35">
      <c r="A2" s="490" t="s">
        <v>2025</v>
      </c>
      <c r="B2" s="493" t="s">
        <v>2026</v>
      </c>
      <c r="C2" s="493" t="s">
        <v>2027</v>
      </c>
      <c r="D2" s="77" t="s">
        <v>1973</v>
      </c>
      <c r="E2" s="78" t="s">
        <v>1950</v>
      </c>
      <c r="F2" s="79"/>
      <c r="G2" s="80"/>
      <c r="H2" s="78">
        <v>0</v>
      </c>
      <c r="I2" s="78" t="s">
        <v>2028</v>
      </c>
      <c r="J2" s="78"/>
      <c r="L2" s="42">
        <f>COUNTA(G2:G238)</f>
        <v>215</v>
      </c>
      <c r="M2" s="42">
        <f>COUNTA(H2:H238)</f>
        <v>237</v>
      </c>
      <c r="N2" s="131">
        <f>(L2/M2)*100</f>
        <v>90.71729957805907</v>
      </c>
    </row>
    <row r="3" spans="1:14" x14ac:dyDescent="0.35">
      <c r="A3" s="491"/>
      <c r="B3" s="494"/>
      <c r="C3" s="494"/>
      <c r="D3" s="77" t="s">
        <v>1974</v>
      </c>
      <c r="E3" s="78" t="s">
        <v>1951</v>
      </c>
      <c r="F3" s="79"/>
      <c r="G3" s="80"/>
      <c r="H3" s="78">
        <v>0</v>
      </c>
      <c r="I3" s="78" t="s">
        <v>2028</v>
      </c>
      <c r="J3" s="78"/>
    </row>
    <row r="4" spans="1:14" x14ac:dyDescent="0.35">
      <c r="A4" s="491"/>
      <c r="B4" s="494"/>
      <c r="C4" s="494"/>
      <c r="D4" s="77" t="s">
        <v>1975</v>
      </c>
      <c r="E4" s="78" t="s">
        <v>1952</v>
      </c>
      <c r="F4" s="79"/>
      <c r="G4" s="80"/>
      <c r="H4" s="78">
        <v>0</v>
      </c>
      <c r="I4" s="78" t="s">
        <v>2028</v>
      </c>
      <c r="J4" s="78"/>
    </row>
    <row r="5" spans="1:14" x14ac:dyDescent="0.35">
      <c r="A5" s="491"/>
      <c r="B5" s="494"/>
      <c r="C5" s="494"/>
      <c r="D5" s="77" t="s">
        <v>1976</v>
      </c>
      <c r="E5" s="78" t="s">
        <v>1953</v>
      </c>
      <c r="F5" s="79"/>
      <c r="G5" s="80"/>
      <c r="H5" s="78">
        <v>0</v>
      </c>
      <c r="I5" s="78" t="s">
        <v>2028</v>
      </c>
      <c r="J5" s="78"/>
    </row>
    <row r="6" spans="1:14" x14ac:dyDescent="0.35">
      <c r="A6" s="491"/>
      <c r="B6" s="494"/>
      <c r="C6" s="495"/>
      <c r="D6" s="77" t="s">
        <v>2029</v>
      </c>
      <c r="E6" s="78" t="s">
        <v>1954</v>
      </c>
      <c r="F6" s="79"/>
      <c r="G6" s="80"/>
      <c r="H6" s="78">
        <v>0</v>
      </c>
      <c r="I6" s="78" t="s">
        <v>2028</v>
      </c>
      <c r="J6" s="78"/>
    </row>
    <row r="7" spans="1:14" x14ac:dyDescent="0.35">
      <c r="A7" s="491"/>
      <c r="B7" s="494"/>
      <c r="C7" s="493" t="s">
        <v>2030</v>
      </c>
      <c r="D7" s="77" t="s">
        <v>1977</v>
      </c>
      <c r="E7" s="78" t="s">
        <v>1955</v>
      </c>
      <c r="F7" s="79"/>
      <c r="G7" s="80"/>
      <c r="H7" s="78">
        <v>0</v>
      </c>
      <c r="I7" s="78" t="s">
        <v>2028</v>
      </c>
      <c r="J7" s="78"/>
    </row>
    <row r="8" spans="1:14" x14ac:dyDescent="0.35">
      <c r="A8" s="491"/>
      <c r="B8" s="494"/>
      <c r="C8" s="494"/>
      <c r="D8" s="496" t="s">
        <v>2031</v>
      </c>
      <c r="E8" s="498" t="s">
        <v>1927</v>
      </c>
      <c r="F8" s="77" t="s">
        <v>540</v>
      </c>
      <c r="G8" s="78" t="str">
        <f>Практики!E308</f>
        <v>Не выполняется</v>
      </c>
      <c r="H8" s="78">
        <v>0</v>
      </c>
      <c r="I8" s="78">
        <f>Практики!G308</f>
        <v>0</v>
      </c>
      <c r="J8" s="78">
        <f>Практики!Y308</f>
        <v>0</v>
      </c>
    </row>
    <row r="9" spans="1:14" x14ac:dyDescent="0.35">
      <c r="A9" s="491"/>
      <c r="B9" s="494"/>
      <c r="C9" s="494"/>
      <c r="D9" s="497"/>
      <c r="E9" s="499"/>
      <c r="F9" s="77" t="s">
        <v>548</v>
      </c>
      <c r="G9" s="78" t="str">
        <f>Практики!E312</f>
        <v>Не выполняется</v>
      </c>
      <c r="H9" s="78">
        <v>0</v>
      </c>
      <c r="I9" s="78">
        <f>Практики!G312</f>
        <v>0</v>
      </c>
      <c r="J9" s="78">
        <f>Практики!Y312</f>
        <v>0</v>
      </c>
    </row>
    <row r="10" spans="1:14" x14ac:dyDescent="0.35">
      <c r="A10" s="491"/>
      <c r="B10" s="494"/>
      <c r="C10" s="494"/>
      <c r="D10" s="77" t="s">
        <v>2032</v>
      </c>
      <c r="E10" s="78" t="s">
        <v>2033</v>
      </c>
      <c r="F10" s="77" t="s">
        <v>712</v>
      </c>
      <c r="G10" s="78" t="str">
        <f>Практики!E399</f>
        <v>Не выполняется</v>
      </c>
      <c r="H10" s="78">
        <v>0</v>
      </c>
      <c r="I10" s="78">
        <f>Практики!G399</f>
        <v>0</v>
      </c>
      <c r="J10" s="78">
        <f>Практики!Y399</f>
        <v>0</v>
      </c>
    </row>
    <row r="11" spans="1:14" x14ac:dyDescent="0.35">
      <c r="A11" s="491"/>
      <c r="B11" s="494"/>
      <c r="C11" s="494"/>
      <c r="D11" s="77" t="s">
        <v>1978</v>
      </c>
      <c r="E11" s="78" t="s">
        <v>1956</v>
      </c>
      <c r="F11" s="79"/>
      <c r="G11" s="80"/>
      <c r="H11" s="78">
        <v>0</v>
      </c>
      <c r="I11" s="78" t="s">
        <v>2028</v>
      </c>
      <c r="J11" s="78"/>
    </row>
    <row r="12" spans="1:14" x14ac:dyDescent="0.35">
      <c r="A12" s="491"/>
      <c r="B12" s="495"/>
      <c r="C12" s="495"/>
      <c r="D12" s="77" t="s">
        <v>2034</v>
      </c>
      <c r="E12" s="78" t="s">
        <v>1946</v>
      </c>
      <c r="F12" s="77" t="s">
        <v>669</v>
      </c>
      <c r="G12" s="78" t="str">
        <f>Практики!E377</f>
        <v>Не выполняется</v>
      </c>
      <c r="H12" s="78">
        <v>0</v>
      </c>
      <c r="I12" s="78">
        <f>Практики!G377</f>
        <v>0</v>
      </c>
      <c r="J12" s="78">
        <f>Практики!Y377</f>
        <v>0</v>
      </c>
    </row>
    <row r="13" spans="1:14" x14ac:dyDescent="0.35">
      <c r="A13" s="491"/>
      <c r="B13" s="500" t="s">
        <v>2035</v>
      </c>
      <c r="C13" s="500" t="s">
        <v>2036</v>
      </c>
      <c r="D13" s="81" t="s">
        <v>2037</v>
      </c>
      <c r="E13" s="82" t="s">
        <v>2038</v>
      </c>
      <c r="F13" s="81" t="s">
        <v>536</v>
      </c>
      <c r="G13" s="82" t="str">
        <f>Практики!E306</f>
        <v>Верно</v>
      </c>
      <c r="H13" s="78">
        <v>0</v>
      </c>
      <c r="I13" s="82">
        <f>Практики!G306</f>
        <v>1</v>
      </c>
      <c r="J13" s="82">
        <f>Практики!Y306</f>
        <v>0</v>
      </c>
    </row>
    <row r="14" spans="1:14" x14ac:dyDescent="0.35">
      <c r="A14" s="491"/>
      <c r="B14" s="501"/>
      <c r="C14" s="501"/>
      <c r="D14" s="503" t="s">
        <v>2039</v>
      </c>
      <c r="E14" s="506" t="s">
        <v>1928</v>
      </c>
      <c r="F14" s="81" t="s">
        <v>536</v>
      </c>
      <c r="G14" s="82" t="str">
        <f>Практики!E306</f>
        <v>Верно</v>
      </c>
      <c r="H14" s="78">
        <v>0</v>
      </c>
      <c r="I14" s="82">
        <f>Практики!G306</f>
        <v>1</v>
      </c>
      <c r="J14" s="82">
        <f>Практики!Y306</f>
        <v>0</v>
      </c>
    </row>
    <row r="15" spans="1:14" x14ac:dyDescent="0.35">
      <c r="A15" s="491"/>
      <c r="B15" s="501"/>
      <c r="C15" s="501"/>
      <c r="D15" s="504"/>
      <c r="E15" s="507"/>
      <c r="F15" s="81" t="s">
        <v>542</v>
      </c>
      <c r="G15" s="82" t="str">
        <f>Практики!E309</f>
        <v>Не выполняется</v>
      </c>
      <c r="H15" s="78">
        <v>0</v>
      </c>
      <c r="I15" s="82">
        <f>Практики!G309</f>
        <v>0</v>
      </c>
      <c r="J15" s="82">
        <f>Практики!Y309</f>
        <v>0</v>
      </c>
    </row>
    <row r="16" spans="1:14" x14ac:dyDescent="0.35">
      <c r="A16" s="491"/>
      <c r="B16" s="501"/>
      <c r="C16" s="501"/>
      <c r="D16" s="504"/>
      <c r="E16" s="507"/>
      <c r="F16" s="81" t="s">
        <v>544</v>
      </c>
      <c r="G16" s="82" t="str">
        <f>Практики!E310</f>
        <v>Не выполняется</v>
      </c>
      <c r="H16" s="78">
        <v>0</v>
      </c>
      <c r="I16" s="82">
        <f>Практики!G310</f>
        <v>0</v>
      </c>
      <c r="J16" s="82">
        <f>Практики!Y310</f>
        <v>0</v>
      </c>
    </row>
    <row r="17" spans="1:10" x14ac:dyDescent="0.35">
      <c r="A17" s="491"/>
      <c r="B17" s="501"/>
      <c r="C17" s="501"/>
      <c r="D17" s="504"/>
      <c r="E17" s="507"/>
      <c r="F17" s="81" t="s">
        <v>546</v>
      </c>
      <c r="G17" s="82" t="str">
        <f>Практики!E311</f>
        <v>Не выполняется</v>
      </c>
      <c r="H17" s="78">
        <v>0</v>
      </c>
      <c r="I17" s="82">
        <f>Практики!G311</f>
        <v>0</v>
      </c>
      <c r="J17" s="82">
        <f>Практики!Y311</f>
        <v>0</v>
      </c>
    </row>
    <row r="18" spans="1:10" x14ac:dyDescent="0.35">
      <c r="A18" s="491"/>
      <c r="B18" s="501"/>
      <c r="C18" s="501"/>
      <c r="D18" s="505"/>
      <c r="E18" s="508"/>
      <c r="F18" s="81" t="s">
        <v>555</v>
      </c>
      <c r="G18" s="82" t="str">
        <f>Практики!E315</f>
        <v>Не выполняется</v>
      </c>
      <c r="H18" s="78">
        <v>0</v>
      </c>
      <c r="I18" s="82">
        <f>Практики!G315</f>
        <v>0</v>
      </c>
      <c r="J18" s="82">
        <f>Практики!Y315</f>
        <v>0</v>
      </c>
    </row>
    <row r="19" spans="1:10" x14ac:dyDescent="0.35">
      <c r="A19" s="491"/>
      <c r="B19" s="501"/>
      <c r="C19" s="501"/>
      <c r="D19" s="81" t="s">
        <v>2040</v>
      </c>
      <c r="E19" s="82" t="s">
        <v>1926</v>
      </c>
      <c r="F19" s="81" t="s">
        <v>538</v>
      </c>
      <c r="G19" s="82" t="str">
        <f>Практики!E307</f>
        <v>Не выполняется</v>
      </c>
      <c r="H19" s="78">
        <v>0</v>
      </c>
      <c r="I19" s="82">
        <f>Практики!G307</f>
        <v>0</v>
      </c>
      <c r="J19" s="82">
        <f>Практики!Y307</f>
        <v>0</v>
      </c>
    </row>
    <row r="20" spans="1:10" x14ac:dyDescent="0.35">
      <c r="A20" s="491"/>
      <c r="B20" s="501"/>
      <c r="C20" s="501"/>
      <c r="D20" s="503" t="s">
        <v>2041</v>
      </c>
      <c r="E20" s="509" t="s">
        <v>1929</v>
      </c>
      <c r="F20" s="81" t="s">
        <v>560</v>
      </c>
      <c r="G20" s="82" t="str">
        <f>Практики!E318</f>
        <v>Не выполняется</v>
      </c>
      <c r="H20" s="78">
        <v>0</v>
      </c>
      <c r="I20" s="82">
        <f>Практики!G318</f>
        <v>0</v>
      </c>
      <c r="J20" s="82">
        <f>Практики!Y318</f>
        <v>0</v>
      </c>
    </row>
    <row r="21" spans="1:10" x14ac:dyDescent="0.35">
      <c r="A21" s="491"/>
      <c r="B21" s="501"/>
      <c r="C21" s="501"/>
      <c r="D21" s="505"/>
      <c r="E21" s="510"/>
      <c r="F21" s="81" t="s">
        <v>566</v>
      </c>
      <c r="G21" s="82" t="str">
        <f>Практики!E321</f>
        <v>Не выполняется</v>
      </c>
      <c r="H21" s="78">
        <v>0</v>
      </c>
      <c r="I21" s="82">
        <f>Практики!G321</f>
        <v>0</v>
      </c>
      <c r="J21" s="82">
        <f>Практики!Y321</f>
        <v>0</v>
      </c>
    </row>
    <row r="22" spans="1:10" x14ac:dyDescent="0.35">
      <c r="A22" s="491"/>
      <c r="B22" s="501"/>
      <c r="C22" s="501"/>
      <c r="D22" s="81" t="s">
        <v>2042</v>
      </c>
      <c r="E22" s="82" t="s">
        <v>2043</v>
      </c>
      <c r="F22" s="81" t="s">
        <v>573</v>
      </c>
      <c r="G22" s="82" t="str">
        <f>Практики!E324</f>
        <v>Не выполняется</v>
      </c>
      <c r="H22" s="78">
        <v>0</v>
      </c>
      <c r="I22" s="82">
        <f>Практики!G324</f>
        <v>0</v>
      </c>
      <c r="J22" s="82">
        <f>Практики!Y324</f>
        <v>0</v>
      </c>
    </row>
    <row r="23" spans="1:10" x14ac:dyDescent="0.35">
      <c r="A23" s="491"/>
      <c r="B23" s="501"/>
      <c r="C23" s="502"/>
      <c r="D23" s="81" t="s">
        <v>2044</v>
      </c>
      <c r="E23" s="82" t="s">
        <v>1930</v>
      </c>
      <c r="F23" s="81" t="s">
        <v>564</v>
      </c>
      <c r="G23" s="82" t="str">
        <f>Практики!E320</f>
        <v>Не выполняется</v>
      </c>
      <c r="H23" s="78">
        <v>0</v>
      </c>
      <c r="I23" s="82">
        <f>Практики!G320</f>
        <v>0</v>
      </c>
      <c r="J23" s="82">
        <f>Практики!Y320</f>
        <v>0</v>
      </c>
    </row>
    <row r="24" spans="1:10" x14ac:dyDescent="0.35">
      <c r="A24" s="491"/>
      <c r="B24" s="501"/>
      <c r="C24" s="500" t="s">
        <v>2045</v>
      </c>
      <c r="D24" s="81" t="s">
        <v>2046</v>
      </c>
      <c r="E24" s="82" t="s">
        <v>1943</v>
      </c>
      <c r="F24" s="81" t="s">
        <v>649</v>
      </c>
      <c r="G24" s="82" t="str">
        <f>Практики!E368</f>
        <v>Верно</v>
      </c>
      <c r="H24" s="78">
        <v>0</v>
      </c>
      <c r="I24" s="82">
        <f>Практики!G368</f>
        <v>1</v>
      </c>
      <c r="J24" s="82">
        <f>Практики!Y368</f>
        <v>0</v>
      </c>
    </row>
    <row r="25" spans="1:10" x14ac:dyDescent="0.35">
      <c r="A25" s="491"/>
      <c r="B25" s="501"/>
      <c r="C25" s="501"/>
      <c r="D25" s="81" t="s">
        <v>2047</v>
      </c>
      <c r="E25" s="82" t="s">
        <v>2048</v>
      </c>
      <c r="F25" s="81" t="s">
        <v>573</v>
      </c>
      <c r="G25" s="82" t="str">
        <f>Практики!E324</f>
        <v>Не выполняется</v>
      </c>
      <c r="H25" s="78">
        <v>0</v>
      </c>
      <c r="I25" s="82">
        <f>Практики!G324</f>
        <v>0</v>
      </c>
      <c r="J25" s="82">
        <f>Практики!Y324</f>
        <v>0</v>
      </c>
    </row>
    <row r="26" spans="1:10" x14ac:dyDescent="0.35">
      <c r="A26" s="491"/>
      <c r="B26" s="501"/>
      <c r="C26" s="501"/>
      <c r="D26" s="503" t="s">
        <v>2049</v>
      </c>
      <c r="E26" s="506" t="s">
        <v>1944</v>
      </c>
      <c r="F26" s="81" t="s">
        <v>650</v>
      </c>
      <c r="G26" s="82" t="str">
        <f>Практики!E369</f>
        <v>Не выполняется</v>
      </c>
      <c r="H26" s="78">
        <v>0</v>
      </c>
      <c r="I26" s="82">
        <f>Практики!G369</f>
        <v>0</v>
      </c>
      <c r="J26" s="82">
        <f>Практики!Y369</f>
        <v>0</v>
      </c>
    </row>
    <row r="27" spans="1:10" x14ac:dyDescent="0.35">
      <c r="A27" s="491"/>
      <c r="B27" s="501"/>
      <c r="C27" s="501"/>
      <c r="D27" s="505"/>
      <c r="E27" s="508"/>
      <c r="F27" s="81" t="s">
        <v>653</v>
      </c>
      <c r="G27" s="82" t="str">
        <f>Практики!E370</f>
        <v>Не выполняется</v>
      </c>
      <c r="H27" s="78">
        <v>0</v>
      </c>
      <c r="I27" s="82">
        <f>Практики!G370</f>
        <v>0</v>
      </c>
      <c r="J27" s="82">
        <f>Практики!Y370</f>
        <v>0</v>
      </c>
    </row>
    <row r="28" spans="1:10" x14ac:dyDescent="0.35">
      <c r="A28" s="491"/>
      <c r="B28" s="501"/>
      <c r="C28" s="502"/>
      <c r="D28" s="81" t="s">
        <v>2050</v>
      </c>
      <c r="E28" s="82" t="s">
        <v>1945</v>
      </c>
      <c r="F28" s="81" t="s">
        <v>656</v>
      </c>
      <c r="G28" s="82" t="str">
        <f>Практики!E371</f>
        <v>Не выполняется</v>
      </c>
      <c r="H28" s="78">
        <v>0</v>
      </c>
      <c r="I28" s="82">
        <f>Практики!G371</f>
        <v>0</v>
      </c>
      <c r="J28" s="82">
        <f>Практики!Y371</f>
        <v>0</v>
      </c>
    </row>
    <row r="29" spans="1:10" x14ac:dyDescent="0.35">
      <c r="A29" s="491"/>
      <c r="B29" s="501"/>
      <c r="C29" s="500" t="s">
        <v>2051</v>
      </c>
      <c r="D29" s="81" t="s">
        <v>1979</v>
      </c>
      <c r="E29" s="82" t="s">
        <v>1957</v>
      </c>
      <c r="F29" s="79"/>
      <c r="G29" s="80"/>
      <c r="H29" s="78">
        <v>0</v>
      </c>
      <c r="I29" s="80"/>
      <c r="J29" s="80"/>
    </row>
    <row r="30" spans="1:10" x14ac:dyDescent="0.35">
      <c r="A30" s="491"/>
      <c r="B30" s="501"/>
      <c r="C30" s="501"/>
      <c r="D30" s="81" t="s">
        <v>2052</v>
      </c>
      <c r="E30" s="82" t="s">
        <v>1869</v>
      </c>
      <c r="F30" s="81" t="s">
        <v>14</v>
      </c>
      <c r="G30" s="82" t="str">
        <f>Практики!E4</f>
        <v>Не выполняется</v>
      </c>
      <c r="H30" s="78">
        <v>0</v>
      </c>
      <c r="I30" s="82">
        <f>Практики!G4</f>
        <v>0</v>
      </c>
      <c r="J30" s="82">
        <f>Практики!Y4</f>
        <v>0</v>
      </c>
    </row>
    <row r="31" spans="1:10" x14ac:dyDescent="0.35">
      <c r="A31" s="491"/>
      <c r="B31" s="501"/>
      <c r="C31" s="501"/>
      <c r="D31" s="503" t="s">
        <v>2053</v>
      </c>
      <c r="E31" s="506" t="s">
        <v>1885</v>
      </c>
      <c r="F31" s="81" t="s">
        <v>102</v>
      </c>
      <c r="G31" s="82" t="str">
        <f>Практики!E50</f>
        <v>Не выполняется</v>
      </c>
      <c r="H31" s="78">
        <v>0</v>
      </c>
      <c r="I31" s="82">
        <f>Практики!G50</f>
        <v>0</v>
      </c>
      <c r="J31" s="82">
        <f>Практики!Y50</f>
        <v>0</v>
      </c>
    </row>
    <row r="32" spans="1:10" x14ac:dyDescent="0.35">
      <c r="A32" s="491"/>
      <c r="B32" s="501"/>
      <c r="C32" s="501"/>
      <c r="D32" s="505"/>
      <c r="E32" s="508"/>
      <c r="F32" s="81" t="s">
        <v>199</v>
      </c>
      <c r="G32" s="82" t="str">
        <f>Практики!E103</f>
        <v>Не выполняется</v>
      </c>
      <c r="H32" s="78">
        <v>0</v>
      </c>
      <c r="I32" s="82">
        <f>Практики!G103</f>
        <v>0</v>
      </c>
      <c r="J32" s="82">
        <f>Практики!Y103</f>
        <v>0</v>
      </c>
    </row>
    <row r="33" spans="1:10" x14ac:dyDescent="0.35">
      <c r="A33" s="491"/>
      <c r="B33" s="502"/>
      <c r="C33" s="502"/>
      <c r="D33" s="81" t="s">
        <v>2054</v>
      </c>
      <c r="E33" s="82" t="s">
        <v>1932</v>
      </c>
      <c r="F33" s="81" t="s">
        <v>575</v>
      </c>
      <c r="G33" s="82" t="str">
        <f>Практики!E325</f>
        <v>Не выполняется</v>
      </c>
      <c r="H33" s="78">
        <v>0</v>
      </c>
      <c r="I33" s="82">
        <f>Практики!G325</f>
        <v>0</v>
      </c>
      <c r="J33" s="82">
        <f>Практики!Y325</f>
        <v>0</v>
      </c>
    </row>
    <row r="34" spans="1:10" x14ac:dyDescent="0.35">
      <c r="A34" s="491"/>
      <c r="B34" s="481" t="s">
        <v>2055</v>
      </c>
      <c r="C34" s="481" t="s">
        <v>2056</v>
      </c>
      <c r="D34" s="484" t="s">
        <v>2057</v>
      </c>
      <c r="E34" s="475" t="s">
        <v>1886</v>
      </c>
      <c r="F34" s="83" t="s">
        <v>95</v>
      </c>
      <c r="G34" s="84" t="str">
        <f>Практики!E47</f>
        <v>Не выполняется</v>
      </c>
      <c r="H34" s="78">
        <v>0</v>
      </c>
      <c r="I34" s="84">
        <f>Практики!G47</f>
        <v>0</v>
      </c>
      <c r="J34" s="84">
        <f>Практики!Y47</f>
        <v>0</v>
      </c>
    </row>
    <row r="35" spans="1:10" x14ac:dyDescent="0.35">
      <c r="A35" s="491"/>
      <c r="B35" s="482"/>
      <c r="C35" s="482"/>
      <c r="D35" s="485"/>
      <c r="E35" s="476"/>
      <c r="F35" s="83" t="s">
        <v>143</v>
      </c>
      <c r="G35" s="84" t="str">
        <f>Практики!E71</f>
        <v>Не выполняется</v>
      </c>
      <c r="H35" s="78">
        <v>0</v>
      </c>
      <c r="I35" s="84">
        <f>Практики!G71</f>
        <v>0</v>
      </c>
      <c r="J35" s="84">
        <f>Практики!Y71</f>
        <v>0</v>
      </c>
    </row>
    <row r="36" spans="1:10" x14ac:dyDescent="0.35">
      <c r="A36" s="491"/>
      <c r="B36" s="482"/>
      <c r="C36" s="482"/>
      <c r="D36" s="485"/>
      <c r="E36" s="476"/>
      <c r="F36" s="83" t="s">
        <v>450</v>
      </c>
      <c r="G36" s="84" t="str">
        <f>Практики!E258</f>
        <v>Верно</v>
      </c>
      <c r="H36" s="78">
        <v>0</v>
      </c>
      <c r="I36" s="84">
        <f>Практики!G258</f>
        <v>1</v>
      </c>
      <c r="J36" s="84">
        <f>Практики!Y258</f>
        <v>0</v>
      </c>
    </row>
    <row r="37" spans="1:10" x14ac:dyDescent="0.35">
      <c r="A37" s="491"/>
      <c r="B37" s="482"/>
      <c r="C37" s="482"/>
      <c r="D37" s="485"/>
      <c r="E37" s="476"/>
      <c r="F37" s="83" t="s">
        <v>452</v>
      </c>
      <c r="G37" s="84" t="str">
        <f>Практики!E259</f>
        <v>Не выполняется</v>
      </c>
      <c r="H37" s="78">
        <v>0</v>
      </c>
      <c r="I37" s="84">
        <f>Практики!G259</f>
        <v>0</v>
      </c>
      <c r="J37" s="84">
        <f>Практики!Y259</f>
        <v>0</v>
      </c>
    </row>
    <row r="38" spans="1:10" x14ac:dyDescent="0.35">
      <c r="A38" s="491"/>
      <c r="B38" s="482"/>
      <c r="C38" s="482"/>
      <c r="D38" s="485"/>
      <c r="E38" s="476"/>
      <c r="F38" s="83" t="s">
        <v>455</v>
      </c>
      <c r="G38" s="84" t="str">
        <f>Практики!E260</f>
        <v>Не выполняется</v>
      </c>
      <c r="H38" s="78">
        <v>0</v>
      </c>
      <c r="I38" s="84">
        <f>Практики!G260</f>
        <v>0</v>
      </c>
      <c r="J38" s="84">
        <f>Практики!Y260</f>
        <v>0</v>
      </c>
    </row>
    <row r="39" spans="1:10" x14ac:dyDescent="0.35">
      <c r="A39" s="491"/>
      <c r="B39" s="482"/>
      <c r="C39" s="482"/>
      <c r="D39" s="484" t="s">
        <v>2058</v>
      </c>
      <c r="E39" s="475" t="s">
        <v>1876</v>
      </c>
      <c r="F39" s="83" t="s">
        <v>45</v>
      </c>
      <c r="G39" s="84" t="str">
        <f>Практики!E18</f>
        <v>Не выполняется</v>
      </c>
      <c r="H39" s="78">
        <v>0</v>
      </c>
      <c r="I39" s="84">
        <f>Практики!G18</f>
        <v>0</v>
      </c>
      <c r="J39" s="84">
        <f>Практики!Y18</f>
        <v>0</v>
      </c>
    </row>
    <row r="40" spans="1:10" x14ac:dyDescent="0.35">
      <c r="A40" s="491"/>
      <c r="B40" s="482"/>
      <c r="C40" s="482"/>
      <c r="D40" s="485"/>
      <c r="E40" s="476"/>
      <c r="F40" s="83" t="s">
        <v>49</v>
      </c>
      <c r="G40" s="84" t="str">
        <f>Практики!E20</f>
        <v>Не выполняется</v>
      </c>
      <c r="H40" s="78">
        <v>0</v>
      </c>
      <c r="I40" s="84">
        <f>Практики!G20</f>
        <v>0</v>
      </c>
      <c r="J40" s="84">
        <f>Практики!Y20</f>
        <v>0</v>
      </c>
    </row>
    <row r="41" spans="1:10" x14ac:dyDescent="0.35">
      <c r="A41" s="491"/>
      <c r="B41" s="482"/>
      <c r="C41" s="482"/>
      <c r="D41" s="485"/>
      <c r="E41" s="476"/>
      <c r="F41" s="83" t="s">
        <v>72</v>
      </c>
      <c r="G41" s="84" t="str">
        <f>Практики!E34</f>
        <v>Не выполняется</v>
      </c>
      <c r="H41" s="78">
        <v>0</v>
      </c>
      <c r="I41" s="84">
        <f>Практики!G34</f>
        <v>0</v>
      </c>
      <c r="J41" s="84">
        <f>Практики!Y34</f>
        <v>0</v>
      </c>
    </row>
    <row r="42" spans="1:10" x14ac:dyDescent="0.35">
      <c r="A42" s="491"/>
      <c r="B42" s="482"/>
      <c r="C42" s="482"/>
      <c r="D42" s="485"/>
      <c r="E42" s="476"/>
      <c r="F42" s="83" t="s">
        <v>91</v>
      </c>
      <c r="G42" s="84" t="str">
        <f>Практики!E45</f>
        <v>Не выполняется</v>
      </c>
      <c r="H42" s="78">
        <v>0</v>
      </c>
      <c r="I42" s="84">
        <f>Практики!G45</f>
        <v>0</v>
      </c>
      <c r="J42" s="84">
        <f>Практики!Y45</f>
        <v>0</v>
      </c>
    </row>
    <row r="43" spans="1:10" x14ac:dyDescent="0.35">
      <c r="A43" s="491"/>
      <c r="B43" s="482"/>
      <c r="C43" s="482"/>
      <c r="D43" s="485"/>
      <c r="E43" s="476"/>
      <c r="F43" s="83" t="s">
        <v>112</v>
      </c>
      <c r="G43" s="84" t="str">
        <f>Практики!E55</f>
        <v>Не выполняется</v>
      </c>
      <c r="H43" s="78">
        <v>0</v>
      </c>
      <c r="I43" s="84">
        <f>Практики!G55</f>
        <v>0</v>
      </c>
      <c r="J43" s="84">
        <f>Практики!Y55</f>
        <v>0</v>
      </c>
    </row>
    <row r="44" spans="1:10" x14ac:dyDescent="0.35">
      <c r="A44" s="491"/>
      <c r="B44" s="482"/>
      <c r="C44" s="482"/>
      <c r="D44" s="485"/>
      <c r="E44" s="476"/>
      <c r="F44" s="83" t="s">
        <v>114</v>
      </c>
      <c r="G44" s="84" t="str">
        <f>Практики!E56</f>
        <v>Не выполняется</v>
      </c>
      <c r="H44" s="78">
        <v>0</v>
      </c>
      <c r="I44" s="84">
        <f>Практики!G56</f>
        <v>0</v>
      </c>
      <c r="J44" s="84">
        <f>Практики!Y56</f>
        <v>0</v>
      </c>
    </row>
    <row r="45" spans="1:10" x14ac:dyDescent="0.35">
      <c r="A45" s="491"/>
      <c r="B45" s="482"/>
      <c r="C45" s="482"/>
      <c r="D45" s="485"/>
      <c r="E45" s="476"/>
      <c r="F45" s="83" t="s">
        <v>116</v>
      </c>
      <c r="G45" s="84" t="str">
        <f>Практики!E57</f>
        <v>Не выполняется</v>
      </c>
      <c r="H45" s="78">
        <v>0</v>
      </c>
      <c r="I45" s="84">
        <f>Практики!G57</f>
        <v>0</v>
      </c>
      <c r="J45" s="84">
        <f>Практики!Y57</f>
        <v>0</v>
      </c>
    </row>
    <row r="46" spans="1:10" x14ac:dyDescent="0.35">
      <c r="A46" s="491"/>
      <c r="B46" s="482"/>
      <c r="C46" s="482"/>
      <c r="D46" s="485"/>
      <c r="E46" s="476"/>
      <c r="F46" s="83" t="s">
        <v>122</v>
      </c>
      <c r="G46" s="84" t="str">
        <f>Практики!E60</f>
        <v>Не выполняется</v>
      </c>
      <c r="H46" s="78">
        <v>0</v>
      </c>
      <c r="I46" s="84">
        <f>Практики!G60</f>
        <v>0</v>
      </c>
      <c r="J46" s="84">
        <f>Практики!Y60</f>
        <v>0</v>
      </c>
    </row>
    <row r="47" spans="1:10" x14ac:dyDescent="0.35">
      <c r="A47" s="491"/>
      <c r="B47" s="482"/>
      <c r="C47" s="482"/>
      <c r="D47" s="485"/>
      <c r="E47" s="476"/>
      <c r="F47" s="83" t="s">
        <v>154</v>
      </c>
      <c r="G47" s="84" t="str">
        <f>Практики!E78</f>
        <v>Не выполняется</v>
      </c>
      <c r="H47" s="78">
        <v>0</v>
      </c>
      <c r="I47" s="84">
        <f>Практики!G78</f>
        <v>0</v>
      </c>
      <c r="J47" s="84">
        <f>Практики!Y78</f>
        <v>0</v>
      </c>
    </row>
    <row r="48" spans="1:10" x14ac:dyDescent="0.35">
      <c r="A48" s="491"/>
      <c r="B48" s="482"/>
      <c r="C48" s="482"/>
      <c r="D48" s="485"/>
      <c r="E48" s="476"/>
      <c r="F48" s="83" t="s">
        <v>185</v>
      </c>
      <c r="G48" s="84" t="str">
        <f>Практики!E94</f>
        <v>Верно</v>
      </c>
      <c r="H48" s="78">
        <v>0</v>
      </c>
      <c r="I48" s="84">
        <f>Практики!G94</f>
        <v>1</v>
      </c>
      <c r="J48" s="84">
        <f>Практики!Y94</f>
        <v>0</v>
      </c>
    </row>
    <row r="49" spans="1:10" x14ac:dyDescent="0.35">
      <c r="A49" s="491"/>
      <c r="B49" s="482"/>
      <c r="C49" s="482"/>
      <c r="D49" s="485"/>
      <c r="E49" s="476"/>
      <c r="F49" s="83" t="s">
        <v>438</v>
      </c>
      <c r="G49" s="84" t="str">
        <f>Практики!E252</f>
        <v>Не выполняется</v>
      </c>
      <c r="H49" s="78">
        <v>0</v>
      </c>
      <c r="I49" s="84">
        <f>Практики!G252</f>
        <v>0</v>
      </c>
      <c r="J49" s="84">
        <f>Практики!Y252</f>
        <v>0</v>
      </c>
    </row>
    <row r="50" spans="1:10" x14ac:dyDescent="0.35">
      <c r="A50" s="491"/>
      <c r="B50" s="482"/>
      <c r="C50" s="483"/>
      <c r="D50" s="486"/>
      <c r="E50" s="477"/>
      <c r="F50" s="83" t="s">
        <v>442</v>
      </c>
      <c r="G50" s="84" t="str">
        <f>Практики!E254</f>
        <v>Не выполняется</v>
      </c>
      <c r="H50" s="78">
        <v>0</v>
      </c>
      <c r="I50" s="84">
        <f>Практики!G254</f>
        <v>0</v>
      </c>
      <c r="J50" s="84">
        <f>Практики!Y254</f>
        <v>0</v>
      </c>
    </row>
    <row r="51" spans="1:10" x14ac:dyDescent="0.35">
      <c r="A51" s="491"/>
      <c r="B51" s="482"/>
      <c r="C51" s="481" t="s">
        <v>2059</v>
      </c>
      <c r="D51" s="487" t="s">
        <v>2060</v>
      </c>
      <c r="E51" s="475" t="s">
        <v>1871</v>
      </c>
      <c r="F51" s="83" t="s">
        <v>24</v>
      </c>
      <c r="G51" s="84" t="str">
        <f>Практики!E7</f>
        <v>Не выполняется</v>
      </c>
      <c r="H51" s="78">
        <v>0</v>
      </c>
      <c r="I51" s="84">
        <f>Практики!G7</f>
        <v>0</v>
      </c>
      <c r="J51" s="84">
        <f>Практики!Y7</f>
        <v>0</v>
      </c>
    </row>
    <row r="52" spans="1:10" x14ac:dyDescent="0.35">
      <c r="A52" s="491"/>
      <c r="B52" s="482"/>
      <c r="C52" s="482"/>
      <c r="D52" s="488"/>
      <c r="E52" s="476"/>
      <c r="F52" s="83" t="s">
        <v>49</v>
      </c>
      <c r="G52" s="84" t="str">
        <f>Практики!E20</f>
        <v>Не выполняется</v>
      </c>
      <c r="H52" s="78">
        <v>0</v>
      </c>
      <c r="I52" s="84">
        <f>Практики!G20</f>
        <v>0</v>
      </c>
      <c r="J52" s="84">
        <f>Практики!Y20</f>
        <v>0</v>
      </c>
    </row>
    <row r="53" spans="1:10" x14ac:dyDescent="0.35">
      <c r="A53" s="491"/>
      <c r="B53" s="482"/>
      <c r="C53" s="482"/>
      <c r="D53" s="488"/>
      <c r="E53" s="476"/>
      <c r="F53" s="83" t="s">
        <v>51</v>
      </c>
      <c r="G53" s="84" t="str">
        <f>Практики!E21</f>
        <v>Не выполняется</v>
      </c>
      <c r="H53" s="78">
        <v>0</v>
      </c>
      <c r="I53" s="84">
        <f>Практики!G21</f>
        <v>0</v>
      </c>
      <c r="J53" s="84">
        <f>Практики!Y21</f>
        <v>0</v>
      </c>
    </row>
    <row r="54" spans="1:10" x14ac:dyDescent="0.35">
      <c r="A54" s="491"/>
      <c r="B54" s="482"/>
      <c r="C54" s="482"/>
      <c r="D54" s="488"/>
      <c r="E54" s="476"/>
      <c r="F54" s="83" t="s">
        <v>68</v>
      </c>
      <c r="G54" s="84" t="str">
        <f>Практики!E32</f>
        <v>Верно</v>
      </c>
      <c r="H54" s="78">
        <v>0</v>
      </c>
      <c r="I54" s="84">
        <f>Практики!G32</f>
        <v>1</v>
      </c>
      <c r="J54" s="84">
        <f>Практики!Y32</f>
        <v>0</v>
      </c>
    </row>
    <row r="55" spans="1:10" x14ac:dyDescent="0.35">
      <c r="A55" s="491"/>
      <c r="B55" s="482"/>
      <c r="C55" s="482"/>
      <c r="D55" s="488"/>
      <c r="E55" s="476"/>
      <c r="F55" s="83" t="s">
        <v>89</v>
      </c>
      <c r="G55" s="84" t="str">
        <f>Практики!E44</f>
        <v>Верно</v>
      </c>
      <c r="H55" s="78">
        <v>0</v>
      </c>
      <c r="I55" s="84">
        <f>Практики!G44</f>
        <v>1</v>
      </c>
      <c r="J55" s="84">
        <f>Практики!Y44</f>
        <v>0</v>
      </c>
    </row>
    <row r="56" spans="1:10" x14ac:dyDescent="0.35">
      <c r="A56" s="491"/>
      <c r="B56" s="482"/>
      <c r="C56" s="482"/>
      <c r="D56" s="488"/>
      <c r="E56" s="476"/>
      <c r="F56" s="83" t="s">
        <v>104</v>
      </c>
      <c r="G56" s="84" t="str">
        <f>Практики!E51</f>
        <v>Не выполняется</v>
      </c>
      <c r="H56" s="78">
        <v>0</v>
      </c>
      <c r="I56" s="84">
        <f>Практики!G51</f>
        <v>0</v>
      </c>
      <c r="J56" s="84">
        <f>Практики!Y51</f>
        <v>0</v>
      </c>
    </row>
    <row r="57" spans="1:10" x14ac:dyDescent="0.35">
      <c r="A57" s="491"/>
      <c r="B57" s="482"/>
      <c r="C57" s="482"/>
      <c r="D57" s="488"/>
      <c r="E57" s="476"/>
      <c r="F57" s="83" t="s">
        <v>354</v>
      </c>
      <c r="G57" s="84" t="str">
        <f>Практики!E199</f>
        <v>Не выполняется</v>
      </c>
      <c r="H57" s="78">
        <v>0</v>
      </c>
      <c r="I57" s="84">
        <f>Практики!G199</f>
        <v>0</v>
      </c>
      <c r="J57" s="84">
        <f>Практики!Y199</f>
        <v>0</v>
      </c>
    </row>
    <row r="58" spans="1:10" x14ac:dyDescent="0.35">
      <c r="A58" s="491"/>
      <c r="B58" s="482"/>
      <c r="C58" s="482"/>
      <c r="D58" s="488"/>
      <c r="E58" s="476"/>
      <c r="F58" s="83" t="s">
        <v>359</v>
      </c>
      <c r="G58" s="84" t="str">
        <f>Практики!E202</f>
        <v>Не выполняется</v>
      </c>
      <c r="H58" s="78">
        <v>0</v>
      </c>
      <c r="I58" s="84">
        <f>Практики!G202</f>
        <v>0</v>
      </c>
      <c r="J58" s="84">
        <f>Практики!Y202</f>
        <v>0</v>
      </c>
    </row>
    <row r="59" spans="1:10" x14ac:dyDescent="0.35">
      <c r="A59" s="491"/>
      <c r="B59" s="482"/>
      <c r="C59" s="482"/>
      <c r="D59" s="488"/>
      <c r="E59" s="476"/>
      <c r="F59" s="83" t="s">
        <v>363</v>
      </c>
      <c r="G59" s="84" t="str">
        <f>Практики!E204</f>
        <v>Не выполняется</v>
      </c>
      <c r="H59" s="78">
        <v>0</v>
      </c>
      <c r="I59" s="84">
        <f>Практики!G204</f>
        <v>0</v>
      </c>
      <c r="J59" s="84">
        <f>Практики!Y204</f>
        <v>0</v>
      </c>
    </row>
    <row r="60" spans="1:10" x14ac:dyDescent="0.35">
      <c r="A60" s="491"/>
      <c r="B60" s="482"/>
      <c r="C60" s="482"/>
      <c r="D60" s="488"/>
      <c r="E60" s="476"/>
      <c r="F60" s="83" t="s">
        <v>457</v>
      </c>
      <c r="G60" s="84" t="str">
        <f>Практики!E261</f>
        <v>Не выполняется</v>
      </c>
      <c r="H60" s="78">
        <v>0</v>
      </c>
      <c r="I60" s="84">
        <f>Практики!G261</f>
        <v>0</v>
      </c>
      <c r="J60" s="84">
        <f>Практики!Y261</f>
        <v>0</v>
      </c>
    </row>
    <row r="61" spans="1:10" x14ac:dyDescent="0.35">
      <c r="A61" s="491"/>
      <c r="B61" s="482"/>
      <c r="C61" s="482"/>
      <c r="D61" s="488"/>
      <c r="E61" s="476"/>
      <c r="F61" s="83" t="s">
        <v>479</v>
      </c>
      <c r="G61" s="84" t="str">
        <f>Практики!E273</f>
        <v>Не выполняется</v>
      </c>
      <c r="H61" s="78">
        <v>0</v>
      </c>
      <c r="I61" s="84">
        <f>Практики!G273</f>
        <v>0</v>
      </c>
      <c r="J61" s="84">
        <f>Практики!Y273</f>
        <v>0</v>
      </c>
    </row>
    <row r="62" spans="1:10" x14ac:dyDescent="0.35">
      <c r="A62" s="491"/>
      <c r="B62" s="482"/>
      <c r="C62" s="482"/>
      <c r="D62" s="488"/>
      <c r="E62" s="476"/>
      <c r="F62" s="83" t="s">
        <v>483</v>
      </c>
      <c r="G62" s="84" t="str">
        <f>Практики!E275</f>
        <v>Не выполняется</v>
      </c>
      <c r="H62" s="78">
        <v>0</v>
      </c>
      <c r="I62" s="84">
        <f>Практики!G275</f>
        <v>0</v>
      </c>
      <c r="J62" s="84">
        <f>Практики!Y275</f>
        <v>0</v>
      </c>
    </row>
    <row r="63" spans="1:10" x14ac:dyDescent="0.35">
      <c r="A63" s="491"/>
      <c r="B63" s="482"/>
      <c r="C63" s="482"/>
      <c r="D63" s="488"/>
      <c r="E63" s="476"/>
      <c r="F63" s="83" t="s">
        <v>593</v>
      </c>
      <c r="G63" s="84" t="str">
        <f>Практики!E335</f>
        <v>Не выполняется</v>
      </c>
      <c r="H63" s="78">
        <v>0</v>
      </c>
      <c r="I63" s="84">
        <f>Практики!G335</f>
        <v>0</v>
      </c>
      <c r="J63" s="84">
        <f>Практики!Y335</f>
        <v>0</v>
      </c>
    </row>
    <row r="64" spans="1:10" x14ac:dyDescent="0.35">
      <c r="A64" s="491"/>
      <c r="B64" s="482"/>
      <c r="C64" s="482"/>
      <c r="D64" s="488"/>
      <c r="E64" s="476"/>
      <c r="F64" s="83" t="s">
        <v>595</v>
      </c>
      <c r="G64" s="84" t="str">
        <f>Практики!E336</f>
        <v>Не выполняется</v>
      </c>
      <c r="H64" s="78">
        <v>0</v>
      </c>
      <c r="I64" s="84">
        <f>Практики!G336</f>
        <v>0</v>
      </c>
      <c r="J64" s="84">
        <f>Практики!Y336</f>
        <v>0</v>
      </c>
    </row>
    <row r="65" spans="1:10" x14ac:dyDescent="0.35">
      <c r="A65" s="491"/>
      <c r="B65" s="482"/>
      <c r="C65" s="482"/>
      <c r="D65" s="488"/>
      <c r="E65" s="476"/>
      <c r="F65" s="83" t="s">
        <v>605</v>
      </c>
      <c r="G65" s="84" t="str">
        <f>Практики!E342</f>
        <v>Не выполняется</v>
      </c>
      <c r="H65" s="78">
        <v>0</v>
      </c>
      <c r="I65" s="84">
        <f>Практики!G342</f>
        <v>0</v>
      </c>
      <c r="J65" s="84">
        <f>Практики!Y342</f>
        <v>0</v>
      </c>
    </row>
    <row r="66" spans="1:10" x14ac:dyDescent="0.35">
      <c r="A66" s="491"/>
      <c r="B66" s="482"/>
      <c r="C66" s="482"/>
      <c r="D66" s="489"/>
      <c r="E66" s="477"/>
      <c r="F66" s="83" t="s">
        <v>609</v>
      </c>
      <c r="G66" s="84" t="str">
        <f>Практики!E344</f>
        <v>Не выполняется</v>
      </c>
      <c r="H66" s="78">
        <v>0</v>
      </c>
      <c r="I66" s="84">
        <f>Практики!G344</f>
        <v>0</v>
      </c>
      <c r="J66" s="84">
        <f>Практики!Y344</f>
        <v>0</v>
      </c>
    </row>
    <row r="67" spans="1:10" x14ac:dyDescent="0.35">
      <c r="A67" s="491"/>
      <c r="B67" s="482"/>
      <c r="C67" s="482"/>
      <c r="D67" s="484" t="s">
        <v>2061</v>
      </c>
      <c r="E67" s="475" t="s">
        <v>1936</v>
      </c>
      <c r="F67" s="83" t="s">
        <v>598</v>
      </c>
      <c r="G67" s="84" t="str">
        <f>Практики!E338</f>
        <v>Не выполняется</v>
      </c>
      <c r="H67" s="78">
        <v>0</v>
      </c>
      <c r="I67" s="84">
        <f>Практики!G338</f>
        <v>0</v>
      </c>
      <c r="J67" s="84">
        <f>Практики!Y338</f>
        <v>0</v>
      </c>
    </row>
    <row r="68" spans="1:10" x14ac:dyDescent="0.35">
      <c r="A68" s="491"/>
      <c r="B68" s="482"/>
      <c r="C68" s="482"/>
      <c r="D68" s="485"/>
      <c r="E68" s="476"/>
      <c r="F68" s="83" t="s">
        <v>614</v>
      </c>
      <c r="G68" s="84" t="str">
        <f>Практики!E347</f>
        <v>Не выполняется</v>
      </c>
      <c r="H68" s="78">
        <v>0</v>
      </c>
      <c r="I68" s="84">
        <f>Практики!G347</f>
        <v>0</v>
      </c>
      <c r="J68" s="84">
        <f>Практики!Y347</f>
        <v>0</v>
      </c>
    </row>
    <row r="69" spans="1:10" x14ac:dyDescent="0.35">
      <c r="A69" s="492"/>
      <c r="B69" s="483"/>
      <c r="C69" s="483"/>
      <c r="D69" s="486"/>
      <c r="E69" s="477"/>
      <c r="F69" s="83" t="s">
        <v>631</v>
      </c>
      <c r="G69" s="84" t="str">
        <f>Практики!E357</f>
        <v>Не выполняется</v>
      </c>
      <c r="H69" s="78">
        <v>0</v>
      </c>
      <c r="I69" s="84">
        <f>Практики!G357</f>
        <v>0</v>
      </c>
      <c r="J69" s="84">
        <f>Практики!Y357</f>
        <v>0</v>
      </c>
    </row>
    <row r="70" spans="1:10" x14ac:dyDescent="0.35">
      <c r="A70" s="478" t="s">
        <v>2062</v>
      </c>
      <c r="B70" s="463" t="s">
        <v>2063</v>
      </c>
      <c r="C70" s="463" t="s">
        <v>2064</v>
      </c>
      <c r="D70" s="85" t="s">
        <v>1980</v>
      </c>
      <c r="E70" s="86" t="s">
        <v>1958</v>
      </c>
      <c r="F70" s="79"/>
      <c r="G70" s="80"/>
      <c r="H70" s="78">
        <v>0</v>
      </c>
      <c r="I70" s="80"/>
      <c r="J70" s="80"/>
    </row>
    <row r="71" spans="1:10" x14ac:dyDescent="0.35">
      <c r="A71" s="479"/>
      <c r="B71" s="464"/>
      <c r="C71" s="464"/>
      <c r="D71" s="457" t="s">
        <v>2065</v>
      </c>
      <c r="E71" s="460" t="s">
        <v>1924</v>
      </c>
      <c r="F71" s="85" t="s">
        <v>521</v>
      </c>
      <c r="G71" s="86" t="str">
        <f>Практики!E295</f>
        <v>Верно</v>
      </c>
      <c r="H71" s="78">
        <v>0</v>
      </c>
      <c r="I71" s="86">
        <f>Практики!G295</f>
        <v>1</v>
      </c>
      <c r="J71" s="86">
        <f>Практики!Y295</f>
        <v>0</v>
      </c>
    </row>
    <row r="72" spans="1:10" x14ac:dyDescent="0.35">
      <c r="A72" s="479"/>
      <c r="B72" s="464"/>
      <c r="C72" s="464"/>
      <c r="D72" s="458"/>
      <c r="E72" s="461"/>
      <c r="F72" s="85" t="s">
        <v>529</v>
      </c>
      <c r="G72" s="86" t="str">
        <f>Практики!E299</f>
        <v>Не выполняется</v>
      </c>
      <c r="H72" s="78">
        <v>0</v>
      </c>
      <c r="I72" s="86">
        <f>Практики!G299</f>
        <v>0</v>
      </c>
      <c r="J72" s="86">
        <f>Практики!Y299</f>
        <v>0</v>
      </c>
    </row>
    <row r="73" spans="1:10" x14ac:dyDescent="0.35">
      <c r="A73" s="479"/>
      <c r="B73" s="464"/>
      <c r="C73" s="464"/>
      <c r="D73" s="458"/>
      <c r="E73" s="461"/>
      <c r="F73" s="85" t="s">
        <v>684</v>
      </c>
      <c r="G73" s="86" t="str">
        <f>Практики!E385</f>
        <v>Не выполняется</v>
      </c>
      <c r="H73" s="78">
        <v>0</v>
      </c>
      <c r="I73" s="86">
        <f>Практики!G385</f>
        <v>0</v>
      </c>
      <c r="J73" s="86">
        <f>Практики!Y385</f>
        <v>0</v>
      </c>
    </row>
    <row r="74" spans="1:10" x14ac:dyDescent="0.35">
      <c r="A74" s="479"/>
      <c r="B74" s="464"/>
      <c r="C74" s="464"/>
      <c r="D74" s="458"/>
      <c r="E74" s="461"/>
      <c r="F74" s="85" t="s">
        <v>691</v>
      </c>
      <c r="G74" s="86" t="str">
        <f>Практики!E388</f>
        <v>Не выполняется</v>
      </c>
      <c r="H74" s="78">
        <v>0</v>
      </c>
      <c r="I74" s="86">
        <f>Практики!G388</f>
        <v>0</v>
      </c>
      <c r="J74" s="86">
        <f>Практики!Y388</f>
        <v>0</v>
      </c>
    </row>
    <row r="75" spans="1:10" x14ac:dyDescent="0.35">
      <c r="A75" s="479"/>
      <c r="B75" s="464"/>
      <c r="C75" s="464"/>
      <c r="D75" s="458"/>
      <c r="E75" s="461"/>
      <c r="F75" s="85" t="s">
        <v>694</v>
      </c>
      <c r="G75" s="86" t="str">
        <f>Практики!E390</f>
        <v>Не выполняется</v>
      </c>
      <c r="H75" s="78">
        <v>0</v>
      </c>
      <c r="I75" s="86">
        <f>Практики!G390</f>
        <v>0</v>
      </c>
      <c r="J75" s="86">
        <f>Практики!Y390</f>
        <v>0</v>
      </c>
    </row>
    <row r="76" spans="1:10" x14ac:dyDescent="0.35">
      <c r="A76" s="479"/>
      <c r="B76" s="464"/>
      <c r="C76" s="464"/>
      <c r="D76" s="458"/>
      <c r="E76" s="461"/>
      <c r="F76" s="85" t="s">
        <v>698</v>
      </c>
      <c r="G76" s="86" t="str">
        <f>Практики!E392</f>
        <v>Не выполняется</v>
      </c>
      <c r="H76" s="78">
        <v>0</v>
      </c>
      <c r="I76" s="86">
        <f>Практики!G392</f>
        <v>0</v>
      </c>
      <c r="J76" s="86">
        <f>Практики!Y392</f>
        <v>0</v>
      </c>
    </row>
    <row r="77" spans="1:10" x14ac:dyDescent="0.35">
      <c r="A77" s="479"/>
      <c r="B77" s="464"/>
      <c r="C77" s="464"/>
      <c r="D77" s="458"/>
      <c r="E77" s="461"/>
      <c r="F77" s="85" t="s">
        <v>712</v>
      </c>
      <c r="G77" s="86" t="str">
        <f>Практики!E399</f>
        <v>Не выполняется</v>
      </c>
      <c r="H77" s="78">
        <v>0</v>
      </c>
      <c r="I77" s="86">
        <f>Практики!G399</f>
        <v>0</v>
      </c>
      <c r="J77" s="86">
        <f>Практики!Y399</f>
        <v>0</v>
      </c>
    </row>
    <row r="78" spans="1:10" x14ac:dyDescent="0.35">
      <c r="A78" s="479"/>
      <c r="B78" s="464"/>
      <c r="C78" s="465"/>
      <c r="D78" s="85" t="s">
        <v>1981</v>
      </c>
      <c r="E78" s="86" t="s">
        <v>1959</v>
      </c>
      <c r="F78" s="79"/>
      <c r="G78" s="80"/>
      <c r="H78" s="78">
        <v>0</v>
      </c>
      <c r="I78" s="80"/>
      <c r="J78" s="80"/>
    </row>
    <row r="79" spans="1:10" x14ac:dyDescent="0.35">
      <c r="A79" s="479"/>
      <c r="B79" s="464"/>
      <c r="C79" s="463" t="s">
        <v>2066</v>
      </c>
      <c r="D79" s="85" t="s">
        <v>2067</v>
      </c>
      <c r="E79" s="86" t="s">
        <v>2068</v>
      </c>
      <c r="F79" s="85" t="s">
        <v>224</v>
      </c>
      <c r="G79" s="86" t="str">
        <f>Практики!E131</f>
        <v>Не выполняется</v>
      </c>
      <c r="H79" s="78">
        <v>0</v>
      </c>
      <c r="I79" s="86">
        <f>Практики!G131</f>
        <v>0</v>
      </c>
      <c r="J79" s="86">
        <f>Практики!Y131</f>
        <v>0</v>
      </c>
    </row>
    <row r="80" spans="1:10" x14ac:dyDescent="0.35">
      <c r="A80" s="479"/>
      <c r="B80" s="464"/>
      <c r="C80" s="464"/>
      <c r="D80" s="85" t="s">
        <v>2069</v>
      </c>
      <c r="E80" s="86" t="s">
        <v>1875</v>
      </c>
      <c r="F80" s="85" t="s">
        <v>43</v>
      </c>
      <c r="G80" s="86" t="str">
        <f>Практики!E17</f>
        <v>Не выполняется</v>
      </c>
      <c r="H80" s="78">
        <v>0</v>
      </c>
      <c r="I80" s="86">
        <f>Практики!G17</f>
        <v>0</v>
      </c>
      <c r="J80" s="86">
        <f>Практики!Y17</f>
        <v>0</v>
      </c>
    </row>
    <row r="81" spans="1:10" x14ac:dyDescent="0.35">
      <c r="A81" s="479"/>
      <c r="B81" s="464"/>
      <c r="C81" s="464"/>
      <c r="D81" s="85" t="s">
        <v>2070</v>
      </c>
      <c r="E81" s="86" t="s">
        <v>1897</v>
      </c>
      <c r="F81" s="85" t="s">
        <v>257</v>
      </c>
      <c r="G81" s="86" t="str">
        <f>Практики!E146</f>
        <v>Не выполняется</v>
      </c>
      <c r="H81" s="78">
        <v>0</v>
      </c>
      <c r="I81" s="86">
        <f>Практики!G146</f>
        <v>0</v>
      </c>
      <c r="J81" s="86">
        <f>Практики!Y146</f>
        <v>0</v>
      </c>
    </row>
    <row r="82" spans="1:10" x14ac:dyDescent="0.35">
      <c r="A82" s="479"/>
      <c r="B82" s="464"/>
      <c r="C82" s="465"/>
      <c r="D82" s="85" t="s">
        <v>2071</v>
      </c>
      <c r="E82" s="86" t="s">
        <v>1896</v>
      </c>
      <c r="F82" s="85" t="s">
        <v>241</v>
      </c>
      <c r="G82" s="86" t="str">
        <f>Практики!E138</f>
        <v>Не выполняется</v>
      </c>
      <c r="H82" s="78">
        <v>0</v>
      </c>
      <c r="I82" s="86">
        <f>Практики!G138</f>
        <v>0</v>
      </c>
      <c r="J82" s="86">
        <f>Практики!Y138</f>
        <v>0</v>
      </c>
    </row>
    <row r="83" spans="1:10" x14ac:dyDescent="0.35">
      <c r="A83" s="479"/>
      <c r="B83" s="464"/>
      <c r="C83" s="463" t="s">
        <v>2072</v>
      </c>
      <c r="D83" s="457" t="s">
        <v>2073</v>
      </c>
      <c r="E83" s="460" t="s">
        <v>1910</v>
      </c>
      <c r="F83" s="85" t="s">
        <v>372</v>
      </c>
      <c r="G83" s="86" t="str">
        <f>Практики!E209</f>
        <v>Верно</v>
      </c>
      <c r="H83" s="78">
        <v>0</v>
      </c>
      <c r="I83" s="140">
        <f>Практики!G209</f>
        <v>1</v>
      </c>
      <c r="J83" s="86">
        <f>Практики!Y209</f>
        <v>0</v>
      </c>
    </row>
    <row r="84" spans="1:10" x14ac:dyDescent="0.35">
      <c r="A84" s="479"/>
      <c r="B84" s="464"/>
      <c r="C84" s="464"/>
      <c r="D84" s="458"/>
      <c r="E84" s="461"/>
      <c r="F84" s="85" t="s">
        <v>374</v>
      </c>
      <c r="G84" s="86" t="str">
        <f>Практики!E210</f>
        <v>Не выполняется</v>
      </c>
      <c r="H84" s="78">
        <v>0</v>
      </c>
      <c r="I84" s="86">
        <f>Практики!G210</f>
        <v>0</v>
      </c>
      <c r="J84" s="86">
        <f>Практики!Y210</f>
        <v>0</v>
      </c>
    </row>
    <row r="85" spans="1:10" x14ac:dyDescent="0.35">
      <c r="A85" s="479"/>
      <c r="B85" s="464"/>
      <c r="C85" s="464"/>
      <c r="D85" s="459"/>
      <c r="E85" s="462"/>
      <c r="F85" s="85" t="s">
        <v>376</v>
      </c>
      <c r="G85" s="86" t="str">
        <f>Практики!E211</f>
        <v>Не выполняется</v>
      </c>
      <c r="H85" s="78">
        <v>0</v>
      </c>
      <c r="I85" s="86">
        <f>Практики!G211</f>
        <v>0</v>
      </c>
      <c r="J85" s="86">
        <f>Практики!Y211</f>
        <v>0</v>
      </c>
    </row>
    <row r="86" spans="1:10" x14ac:dyDescent="0.35">
      <c r="A86" s="479"/>
      <c r="B86" s="464"/>
      <c r="C86" s="464"/>
      <c r="D86" s="85" t="s">
        <v>2074</v>
      </c>
      <c r="E86" s="86" t="s">
        <v>2075</v>
      </c>
      <c r="F86" s="85" t="s">
        <v>698</v>
      </c>
      <c r="G86" s="86" t="str">
        <f>Практики!E392</f>
        <v>Не выполняется</v>
      </c>
      <c r="H86" s="78">
        <v>0</v>
      </c>
      <c r="I86" s="86">
        <f>Практики!G392</f>
        <v>0</v>
      </c>
      <c r="J86" s="86">
        <f>Практики!Y392</f>
        <v>0</v>
      </c>
    </row>
    <row r="87" spans="1:10" x14ac:dyDescent="0.35">
      <c r="A87" s="479"/>
      <c r="B87" s="464"/>
      <c r="C87" s="464"/>
      <c r="D87" s="457" t="s">
        <v>2076</v>
      </c>
      <c r="E87" s="460" t="s">
        <v>1888</v>
      </c>
      <c r="F87" s="85" t="s">
        <v>201</v>
      </c>
      <c r="G87" s="86" t="str">
        <f>Практики!E119</f>
        <v>Верно</v>
      </c>
      <c r="H87" s="78">
        <v>0</v>
      </c>
      <c r="I87" s="86">
        <f>Практики!G119</f>
        <v>1</v>
      </c>
      <c r="J87" s="86">
        <f>Практики!Y119</f>
        <v>0</v>
      </c>
    </row>
    <row r="88" spans="1:10" x14ac:dyDescent="0.35">
      <c r="A88" s="479"/>
      <c r="B88" s="464"/>
      <c r="C88" s="464"/>
      <c r="D88" s="458"/>
      <c r="E88" s="461"/>
      <c r="F88" s="85" t="s">
        <v>214</v>
      </c>
      <c r="G88" s="86" t="str">
        <f>Практики!E125</f>
        <v>Не выполняется</v>
      </c>
      <c r="H88" s="78">
        <v>0</v>
      </c>
      <c r="I88" s="86">
        <f>Практики!G125</f>
        <v>0</v>
      </c>
      <c r="J88" s="86">
        <f>Практики!Y125</f>
        <v>0</v>
      </c>
    </row>
    <row r="89" spans="1:10" x14ac:dyDescent="0.35">
      <c r="A89" s="479"/>
      <c r="B89" s="464"/>
      <c r="C89" s="464"/>
      <c r="D89" s="457" t="s">
        <v>2077</v>
      </c>
      <c r="E89" s="460" t="s">
        <v>1890</v>
      </c>
      <c r="F89" s="85" t="s">
        <v>210</v>
      </c>
      <c r="G89" s="86" t="str">
        <f>Практики!E123</f>
        <v>Не выполняется</v>
      </c>
      <c r="H89" s="78">
        <v>0</v>
      </c>
      <c r="I89" s="86">
        <f>Практики!G123</f>
        <v>0</v>
      </c>
      <c r="J89" s="86">
        <f>Практики!Y123</f>
        <v>0</v>
      </c>
    </row>
    <row r="90" spans="1:10" x14ac:dyDescent="0.35">
      <c r="A90" s="479"/>
      <c r="B90" s="464"/>
      <c r="C90" s="464"/>
      <c r="D90" s="459"/>
      <c r="E90" s="462"/>
      <c r="F90" s="85" t="s">
        <v>218</v>
      </c>
      <c r="G90" s="86" t="str">
        <f>Практики!E127</f>
        <v>Не выполняется</v>
      </c>
      <c r="H90" s="78">
        <v>0</v>
      </c>
      <c r="I90" s="86">
        <f>Практики!G127</f>
        <v>0</v>
      </c>
      <c r="J90" s="86">
        <f>Практики!Y127</f>
        <v>0</v>
      </c>
    </row>
    <row r="91" spans="1:10" x14ac:dyDescent="0.35">
      <c r="A91" s="479"/>
      <c r="B91" s="464"/>
      <c r="C91" s="464"/>
      <c r="D91" s="457" t="s">
        <v>2078</v>
      </c>
      <c r="E91" s="460" t="s">
        <v>1891</v>
      </c>
      <c r="F91" s="85" t="s">
        <v>212</v>
      </c>
      <c r="G91" s="86" t="str">
        <f>Практики!E124</f>
        <v>Не выполняется</v>
      </c>
      <c r="H91" s="78">
        <v>0</v>
      </c>
      <c r="I91" s="86">
        <f>Практики!G124</f>
        <v>0</v>
      </c>
      <c r="J91" s="86">
        <f>Практики!Y124</f>
        <v>0</v>
      </c>
    </row>
    <row r="92" spans="1:10" x14ac:dyDescent="0.35">
      <c r="A92" s="479"/>
      <c r="B92" s="464"/>
      <c r="C92" s="464"/>
      <c r="D92" s="459"/>
      <c r="E92" s="462"/>
      <c r="F92" s="85" t="s">
        <v>629</v>
      </c>
      <c r="G92" s="86" t="str">
        <f>Практики!E356</f>
        <v>Не выполняется</v>
      </c>
      <c r="H92" s="78">
        <v>0</v>
      </c>
      <c r="I92" s="86">
        <f>Практики!G356</f>
        <v>0</v>
      </c>
      <c r="J92" s="86">
        <f>Практики!Y356</f>
        <v>0</v>
      </c>
    </row>
    <row r="93" spans="1:10" x14ac:dyDescent="0.35">
      <c r="A93" s="479"/>
      <c r="B93" s="464"/>
      <c r="C93" s="464"/>
      <c r="D93" s="85" t="s">
        <v>1982</v>
      </c>
      <c r="E93" s="86" t="s">
        <v>1942</v>
      </c>
      <c r="F93" s="85" t="s">
        <v>638</v>
      </c>
      <c r="G93" s="86" t="str">
        <f>Практики!E360</f>
        <v>Не выполняется</v>
      </c>
      <c r="H93" s="78">
        <v>0</v>
      </c>
      <c r="I93" s="86">
        <f>Практики!G360</f>
        <v>0</v>
      </c>
      <c r="J93" s="86">
        <f>Практики!Y360</f>
        <v>0</v>
      </c>
    </row>
    <row r="94" spans="1:10" x14ac:dyDescent="0.35">
      <c r="A94" s="479"/>
      <c r="B94" s="464"/>
      <c r="C94" s="464"/>
      <c r="D94" s="457" t="s">
        <v>2079</v>
      </c>
      <c r="E94" s="460" t="s">
        <v>1898</v>
      </c>
      <c r="F94" s="85" t="s">
        <v>272</v>
      </c>
      <c r="G94" s="86" t="str">
        <f>Практики!E154</f>
        <v>Верно</v>
      </c>
      <c r="H94" s="78">
        <v>0</v>
      </c>
      <c r="I94" s="86">
        <f>Практики!G154</f>
        <v>1</v>
      </c>
      <c r="J94" s="86">
        <f>Практики!Y154</f>
        <v>0</v>
      </c>
    </row>
    <row r="95" spans="1:10" x14ac:dyDescent="0.35">
      <c r="A95" s="479"/>
      <c r="B95" s="464"/>
      <c r="C95" s="464"/>
      <c r="D95" s="458"/>
      <c r="E95" s="461"/>
      <c r="F95" s="85" t="s">
        <v>278</v>
      </c>
      <c r="G95" s="86" t="str">
        <f>Практики!E157</f>
        <v>Не выполняется</v>
      </c>
      <c r="H95" s="78">
        <v>0</v>
      </c>
      <c r="I95" s="86">
        <f>Практики!G157</f>
        <v>0</v>
      </c>
      <c r="J95" s="86">
        <f>Практики!Y157</f>
        <v>0</v>
      </c>
    </row>
    <row r="96" spans="1:10" x14ac:dyDescent="0.35">
      <c r="A96" s="479"/>
      <c r="B96" s="464"/>
      <c r="C96" s="465"/>
      <c r="D96" s="459"/>
      <c r="E96" s="462"/>
      <c r="F96" s="85" t="s">
        <v>284</v>
      </c>
      <c r="G96" s="86" t="str">
        <f>Практики!E160</f>
        <v>Не выполняется</v>
      </c>
      <c r="H96" s="78">
        <v>0</v>
      </c>
      <c r="I96" s="86">
        <f>Практики!G160</f>
        <v>0</v>
      </c>
      <c r="J96" s="86">
        <f>Практики!Y160</f>
        <v>0</v>
      </c>
    </row>
    <row r="97" spans="1:10" x14ac:dyDescent="0.35">
      <c r="A97" s="479"/>
      <c r="B97" s="464"/>
      <c r="C97" s="463" t="s">
        <v>2080</v>
      </c>
      <c r="D97" s="457" t="s">
        <v>2081</v>
      </c>
      <c r="E97" s="460" t="s">
        <v>1887</v>
      </c>
      <c r="F97" s="85" t="s">
        <v>150</v>
      </c>
      <c r="G97" s="86" t="str">
        <f>Практики!E76</f>
        <v>Не выполняется</v>
      </c>
      <c r="H97" s="78">
        <v>0</v>
      </c>
      <c r="I97" s="86">
        <f>Практики!G76</f>
        <v>0</v>
      </c>
      <c r="J97" s="86">
        <f>Практики!Y76</f>
        <v>0</v>
      </c>
    </row>
    <row r="98" spans="1:10" x14ac:dyDescent="0.35">
      <c r="A98" s="479"/>
      <c r="B98" s="464"/>
      <c r="C98" s="464"/>
      <c r="D98" s="459"/>
      <c r="E98" s="462"/>
      <c r="F98" s="85" t="s">
        <v>152</v>
      </c>
      <c r="G98" s="86" t="str">
        <f>Практики!E77</f>
        <v>Не выполняется</v>
      </c>
      <c r="H98" s="78">
        <v>0</v>
      </c>
      <c r="I98" s="86">
        <f>Практики!G77</f>
        <v>0</v>
      </c>
      <c r="J98" s="86">
        <f>Практики!Y77</f>
        <v>0</v>
      </c>
    </row>
    <row r="99" spans="1:10" x14ac:dyDescent="0.35">
      <c r="A99" s="479"/>
      <c r="B99" s="465"/>
      <c r="C99" s="465"/>
      <c r="D99" s="85" t="s">
        <v>1983</v>
      </c>
      <c r="E99" s="86" t="s">
        <v>1960</v>
      </c>
      <c r="F99" s="79"/>
      <c r="G99" s="80"/>
      <c r="H99" s="78">
        <v>0</v>
      </c>
      <c r="I99" s="80"/>
      <c r="J99" s="80"/>
    </row>
    <row r="100" spans="1:10" x14ac:dyDescent="0.35">
      <c r="A100" s="479"/>
      <c r="B100" s="466" t="s">
        <v>2082</v>
      </c>
      <c r="C100" s="466" t="s">
        <v>2083</v>
      </c>
      <c r="D100" s="469" t="s">
        <v>2084</v>
      </c>
      <c r="E100" s="472" t="s">
        <v>1894</v>
      </c>
      <c r="F100" s="87" t="s">
        <v>224</v>
      </c>
      <c r="G100" s="88" t="str">
        <f>Практики!E130</f>
        <v>Верно</v>
      </c>
      <c r="H100" s="78">
        <v>0</v>
      </c>
      <c r="I100" s="88">
        <f>Практики!G130</f>
        <v>1</v>
      </c>
      <c r="J100" s="88">
        <f>Практики!Y130</f>
        <v>0</v>
      </c>
    </row>
    <row r="101" spans="1:10" x14ac:dyDescent="0.35">
      <c r="A101" s="479"/>
      <c r="B101" s="467"/>
      <c r="C101" s="467"/>
      <c r="D101" s="470"/>
      <c r="E101" s="473"/>
      <c r="F101" s="87" t="s">
        <v>226</v>
      </c>
      <c r="G101" s="88" t="str">
        <f>Практики!E130</f>
        <v>Верно</v>
      </c>
      <c r="H101" s="78">
        <v>0</v>
      </c>
      <c r="I101" s="88">
        <f>Практики!G130</f>
        <v>1</v>
      </c>
      <c r="J101" s="88">
        <f>Практики!Y130</f>
        <v>0</v>
      </c>
    </row>
    <row r="102" spans="1:10" x14ac:dyDescent="0.35">
      <c r="A102" s="479"/>
      <c r="B102" s="467"/>
      <c r="C102" s="467"/>
      <c r="D102" s="471"/>
      <c r="E102" s="474"/>
      <c r="F102" s="87" t="s">
        <v>239</v>
      </c>
      <c r="G102" s="88" t="str">
        <f>Практики!E137</f>
        <v>Не выполняется</v>
      </c>
      <c r="H102" s="78">
        <v>0</v>
      </c>
      <c r="I102" s="88">
        <f>Практики!G137</f>
        <v>0</v>
      </c>
      <c r="J102" s="88">
        <f>Практики!Y137</f>
        <v>0</v>
      </c>
    </row>
    <row r="103" spans="1:10" x14ac:dyDescent="0.35">
      <c r="A103" s="479"/>
      <c r="B103" s="467"/>
      <c r="C103" s="467"/>
      <c r="D103" s="87" t="s">
        <v>2085</v>
      </c>
      <c r="E103" s="88" t="s">
        <v>2086</v>
      </c>
      <c r="F103" s="79"/>
      <c r="G103" s="80"/>
      <c r="H103" s="78">
        <v>0</v>
      </c>
      <c r="I103" s="80"/>
      <c r="J103" s="80"/>
    </row>
    <row r="104" spans="1:10" x14ac:dyDescent="0.35">
      <c r="A104" s="479"/>
      <c r="B104" s="467"/>
      <c r="C104" s="467"/>
      <c r="D104" s="87" t="s">
        <v>2087</v>
      </c>
      <c r="E104" s="88" t="s">
        <v>2088</v>
      </c>
      <c r="F104" s="87" t="s">
        <v>239</v>
      </c>
      <c r="G104" s="88" t="str">
        <f>Практики!E137</f>
        <v>Не выполняется</v>
      </c>
      <c r="H104" s="78">
        <v>0</v>
      </c>
      <c r="I104" s="88">
        <f>Практики!G137</f>
        <v>0</v>
      </c>
      <c r="J104" s="88">
        <f>Практики!Y137</f>
        <v>0</v>
      </c>
    </row>
    <row r="105" spans="1:10" x14ac:dyDescent="0.35">
      <c r="A105" s="479"/>
      <c r="B105" s="467"/>
      <c r="C105" s="467"/>
      <c r="D105" s="87" t="s">
        <v>1984</v>
      </c>
      <c r="E105" s="88" t="s">
        <v>1961</v>
      </c>
      <c r="F105" s="79"/>
      <c r="G105" s="80"/>
      <c r="H105" s="78">
        <v>0</v>
      </c>
      <c r="I105" s="80"/>
      <c r="J105" s="80"/>
    </row>
    <row r="106" spans="1:10" x14ac:dyDescent="0.35">
      <c r="A106" s="479"/>
      <c r="B106" s="467"/>
      <c r="C106" s="468"/>
      <c r="D106" s="87" t="s">
        <v>2089</v>
      </c>
      <c r="E106" s="88" t="s">
        <v>1872</v>
      </c>
      <c r="F106" s="87" t="s">
        <v>32</v>
      </c>
      <c r="G106" s="88" t="str">
        <f>Практики!E11</f>
        <v>Не выполняется</v>
      </c>
      <c r="H106" s="78">
        <v>0</v>
      </c>
      <c r="I106" s="88">
        <f>Практики!G11</f>
        <v>0</v>
      </c>
      <c r="J106" s="88">
        <f>Практики!Y11</f>
        <v>0</v>
      </c>
    </row>
    <row r="107" spans="1:10" x14ac:dyDescent="0.35">
      <c r="A107" s="479"/>
      <c r="B107" s="467"/>
      <c r="C107" s="466" t="s">
        <v>2090</v>
      </c>
      <c r="D107" s="469" t="s">
        <v>2091</v>
      </c>
      <c r="E107" s="472" t="s">
        <v>2092</v>
      </c>
      <c r="F107" s="87" t="s">
        <v>36</v>
      </c>
      <c r="G107" s="88" t="str">
        <f>Практики!E13</f>
        <v>Не выполняется</v>
      </c>
      <c r="H107" s="78">
        <v>0</v>
      </c>
      <c r="I107" s="141">
        <f>Практики!G13</f>
        <v>0</v>
      </c>
      <c r="J107" s="88">
        <f>Практики!Y13</f>
        <v>0</v>
      </c>
    </row>
    <row r="108" spans="1:10" x14ac:dyDescent="0.35">
      <c r="A108" s="479"/>
      <c r="B108" s="467"/>
      <c r="C108" s="467"/>
      <c r="D108" s="470"/>
      <c r="E108" s="473"/>
      <c r="F108" s="87" t="s">
        <v>40</v>
      </c>
      <c r="G108" s="88" t="str">
        <f>Практики!E15</f>
        <v>Не выполняется</v>
      </c>
      <c r="H108" s="78">
        <v>0</v>
      </c>
      <c r="I108" s="141">
        <f>Практики!G15</f>
        <v>0</v>
      </c>
      <c r="J108" s="88">
        <f>Практики!Y15</f>
        <v>0</v>
      </c>
    </row>
    <row r="109" spans="1:10" x14ac:dyDescent="0.35">
      <c r="A109" s="479"/>
      <c r="B109" s="467"/>
      <c r="C109" s="467"/>
      <c r="D109" s="470"/>
      <c r="E109" s="473"/>
      <c r="F109" s="87" t="s">
        <v>55</v>
      </c>
      <c r="G109" s="88" t="str">
        <f>Практики!E23</f>
        <v>Не выполняется</v>
      </c>
      <c r="H109" s="78">
        <v>0</v>
      </c>
      <c r="I109" s="141">
        <f>Практики!G23</f>
        <v>0</v>
      </c>
      <c r="J109" s="88">
        <f>Практики!Y23</f>
        <v>0</v>
      </c>
    </row>
    <row r="110" spans="1:10" x14ac:dyDescent="0.35">
      <c r="A110" s="479"/>
      <c r="B110" s="467"/>
      <c r="C110" s="467"/>
      <c r="D110" s="471"/>
      <c r="E110" s="474"/>
      <c r="F110" s="87" t="s">
        <v>58</v>
      </c>
      <c r="G110" s="88" t="str">
        <f>Практики!E24</f>
        <v>Не выполняется</v>
      </c>
      <c r="H110" s="78">
        <v>0</v>
      </c>
      <c r="I110" s="141">
        <f>Практики!G24</f>
        <v>0</v>
      </c>
      <c r="J110" s="88">
        <f>Практики!Y24</f>
        <v>0</v>
      </c>
    </row>
    <row r="111" spans="1:10" x14ac:dyDescent="0.35">
      <c r="A111" s="479"/>
      <c r="B111" s="467"/>
      <c r="C111" s="467"/>
      <c r="D111" s="469" t="s">
        <v>2093</v>
      </c>
      <c r="E111" s="472" t="s">
        <v>1884</v>
      </c>
      <c r="F111" s="87" t="s">
        <v>89</v>
      </c>
      <c r="G111" s="88" t="str">
        <f>Практики!E44</f>
        <v>Верно</v>
      </c>
      <c r="H111" s="78">
        <v>0</v>
      </c>
      <c r="I111" s="88">
        <f>Практики!G44</f>
        <v>1</v>
      </c>
      <c r="J111" s="88">
        <f>Практики!Y44</f>
        <v>0</v>
      </c>
    </row>
    <row r="112" spans="1:10" x14ac:dyDescent="0.35">
      <c r="A112" s="479"/>
      <c r="B112" s="467"/>
      <c r="C112" s="467"/>
      <c r="D112" s="470"/>
      <c r="E112" s="473"/>
      <c r="F112" s="87" t="s">
        <v>97</v>
      </c>
      <c r="G112" s="88" t="str">
        <f>Практики!E48</f>
        <v>Не выполняется</v>
      </c>
      <c r="H112" s="78">
        <v>0</v>
      </c>
      <c r="I112" s="88">
        <f>Практики!G48</f>
        <v>0</v>
      </c>
      <c r="J112" s="88">
        <f>Практики!Y48</f>
        <v>0</v>
      </c>
    </row>
    <row r="113" spans="1:10" x14ac:dyDescent="0.35">
      <c r="A113" s="479"/>
      <c r="B113" s="467"/>
      <c r="C113" s="467"/>
      <c r="D113" s="470"/>
      <c r="E113" s="473"/>
      <c r="F113" s="87" t="s">
        <v>108</v>
      </c>
      <c r="G113" s="88" t="str">
        <f>Практики!E53</f>
        <v>Не выполняется</v>
      </c>
      <c r="H113" s="78">
        <v>0</v>
      </c>
      <c r="I113" s="88">
        <f>Практики!G53</f>
        <v>0</v>
      </c>
      <c r="J113" s="88">
        <f>Практики!Y53</f>
        <v>0</v>
      </c>
    </row>
    <row r="114" spans="1:10" x14ac:dyDescent="0.35">
      <c r="A114" s="479"/>
      <c r="B114" s="467"/>
      <c r="C114" s="467"/>
      <c r="D114" s="470"/>
      <c r="E114" s="473"/>
      <c r="F114" s="87" t="s">
        <v>187</v>
      </c>
      <c r="G114" s="88" t="str">
        <f>Практики!E95</f>
        <v>Не выполняется</v>
      </c>
      <c r="H114" s="78">
        <v>0</v>
      </c>
      <c r="I114" s="88">
        <f>Практики!G95</f>
        <v>0</v>
      </c>
      <c r="J114" s="88">
        <f>Практики!Y95</f>
        <v>0</v>
      </c>
    </row>
    <row r="115" spans="1:10" x14ac:dyDescent="0.35">
      <c r="A115" s="479"/>
      <c r="B115" s="467"/>
      <c r="C115" s="467"/>
      <c r="D115" s="470"/>
      <c r="E115" s="473"/>
      <c r="F115" s="87" t="s">
        <v>197</v>
      </c>
      <c r="G115" s="88" t="str">
        <f>Практики!E102</f>
        <v>Не выполняется</v>
      </c>
      <c r="H115" s="78">
        <v>0</v>
      </c>
      <c r="I115" s="88">
        <f>Практики!G102</f>
        <v>0</v>
      </c>
      <c r="J115" s="88">
        <f>Практики!Y102</f>
        <v>0</v>
      </c>
    </row>
    <row r="116" spans="1:10" x14ac:dyDescent="0.35">
      <c r="A116" s="479"/>
      <c r="B116" s="445" t="s">
        <v>2094</v>
      </c>
      <c r="C116" s="445" t="s">
        <v>2095</v>
      </c>
      <c r="D116" s="448" t="s">
        <v>2096</v>
      </c>
      <c r="E116" s="450" t="s">
        <v>1907</v>
      </c>
      <c r="F116" s="89" t="s">
        <v>340</v>
      </c>
      <c r="G116" s="90" t="str">
        <f>Практики!E192</f>
        <v>Верно</v>
      </c>
      <c r="H116" s="78">
        <v>0</v>
      </c>
      <c r="I116" s="90">
        <f>Практики!G192</f>
        <v>1</v>
      </c>
      <c r="J116" s="90">
        <f>Практики!Y192</f>
        <v>0</v>
      </c>
    </row>
    <row r="117" spans="1:10" x14ac:dyDescent="0.35">
      <c r="A117" s="479"/>
      <c r="B117" s="446"/>
      <c r="C117" s="446"/>
      <c r="D117" s="449"/>
      <c r="E117" s="451"/>
      <c r="F117" s="89" t="s">
        <v>345</v>
      </c>
      <c r="G117" s="90" t="str">
        <f>Практики!E194</f>
        <v>Не выполняется</v>
      </c>
      <c r="H117" s="78">
        <v>0</v>
      </c>
      <c r="I117" s="90">
        <f>Практики!G194</f>
        <v>0</v>
      </c>
      <c r="J117" s="90">
        <f>Практики!Y194</f>
        <v>0</v>
      </c>
    </row>
    <row r="118" spans="1:10" x14ac:dyDescent="0.35">
      <c r="A118" s="479"/>
      <c r="B118" s="446"/>
      <c r="C118" s="446"/>
      <c r="D118" s="452" t="s">
        <v>2097</v>
      </c>
      <c r="E118" s="450" t="s">
        <v>2098</v>
      </c>
      <c r="F118" s="89" t="s">
        <v>347</v>
      </c>
      <c r="G118" s="90" t="str">
        <f>Практики!E195</f>
        <v>Не выполняется</v>
      </c>
      <c r="H118" s="78">
        <v>0</v>
      </c>
      <c r="I118" s="90">
        <f>Практики!G195</f>
        <v>0</v>
      </c>
      <c r="J118" s="90">
        <f>Практики!Y195</f>
        <v>0</v>
      </c>
    </row>
    <row r="119" spans="1:10" x14ac:dyDescent="0.35">
      <c r="A119" s="479"/>
      <c r="B119" s="446"/>
      <c r="C119" s="446"/>
      <c r="D119" s="453"/>
      <c r="E119" s="451"/>
      <c r="F119" s="89" t="s">
        <v>349</v>
      </c>
      <c r="G119" s="90" t="str">
        <f>Практики!E196</f>
        <v>Не выполняется</v>
      </c>
      <c r="H119" s="78">
        <v>0</v>
      </c>
      <c r="I119" s="90">
        <f>Практики!G196</f>
        <v>0</v>
      </c>
      <c r="J119" s="90">
        <f>Практики!Y196</f>
        <v>0</v>
      </c>
    </row>
    <row r="120" spans="1:10" x14ac:dyDescent="0.35">
      <c r="A120" s="479"/>
      <c r="B120" s="446"/>
      <c r="C120" s="446"/>
      <c r="D120" s="452" t="s">
        <v>2099</v>
      </c>
      <c r="E120" s="450" t="s">
        <v>2100</v>
      </c>
      <c r="F120" s="89" t="s">
        <v>321</v>
      </c>
      <c r="G120" s="90" t="str">
        <f>Практики!E182</f>
        <v>Не выполняется</v>
      </c>
      <c r="H120" s="78">
        <v>0</v>
      </c>
      <c r="I120" s="90">
        <f>Практики!G182</f>
        <v>0</v>
      </c>
      <c r="J120" s="90">
        <f>Практики!Y182</f>
        <v>0</v>
      </c>
    </row>
    <row r="121" spans="1:10" x14ac:dyDescent="0.35">
      <c r="A121" s="479"/>
      <c r="B121" s="446"/>
      <c r="C121" s="446"/>
      <c r="D121" s="453"/>
      <c r="E121" s="451"/>
      <c r="F121" s="89" t="s">
        <v>426</v>
      </c>
      <c r="G121" s="90" t="str">
        <f>Практики!E244</f>
        <v>Не выполняется</v>
      </c>
      <c r="H121" s="78">
        <v>0</v>
      </c>
      <c r="I121" s="90">
        <f>Практики!G244</f>
        <v>0</v>
      </c>
      <c r="J121" s="90">
        <f>Практики!Y244</f>
        <v>0</v>
      </c>
    </row>
    <row r="122" spans="1:10" x14ac:dyDescent="0.35">
      <c r="A122" s="479"/>
      <c r="B122" s="446"/>
      <c r="C122" s="446"/>
      <c r="D122" s="89" t="s">
        <v>1985</v>
      </c>
      <c r="E122" s="90" t="s">
        <v>1962</v>
      </c>
      <c r="F122" s="79"/>
      <c r="G122" s="80"/>
      <c r="H122" s="78">
        <v>0</v>
      </c>
      <c r="I122" s="80"/>
      <c r="J122" s="80"/>
    </row>
    <row r="123" spans="1:10" x14ac:dyDescent="0.35">
      <c r="A123" s="479"/>
      <c r="B123" s="446"/>
      <c r="C123" s="446"/>
      <c r="D123" s="448" t="s">
        <v>2101</v>
      </c>
      <c r="E123" s="450" t="s">
        <v>1889</v>
      </c>
      <c r="F123" s="89" t="s">
        <v>208</v>
      </c>
      <c r="G123" s="90" t="str">
        <f>Практики!E122</f>
        <v>Не выполняется</v>
      </c>
      <c r="H123" s="78">
        <v>0</v>
      </c>
      <c r="I123" s="90">
        <f>Практики!G122</f>
        <v>0</v>
      </c>
      <c r="J123" s="90">
        <f>Практики!Y122</f>
        <v>0</v>
      </c>
    </row>
    <row r="124" spans="1:10" x14ac:dyDescent="0.35">
      <c r="A124" s="479"/>
      <c r="B124" s="446"/>
      <c r="C124" s="446"/>
      <c r="D124" s="455"/>
      <c r="E124" s="454"/>
      <c r="F124" s="89" t="s">
        <v>216</v>
      </c>
      <c r="G124" s="90" t="str">
        <f>Практики!E126</f>
        <v>Не выполняется</v>
      </c>
      <c r="H124" s="78">
        <v>0</v>
      </c>
      <c r="I124" s="90">
        <f>Практики!G126</f>
        <v>0</v>
      </c>
      <c r="J124" s="90">
        <f>Практики!Y126</f>
        <v>0</v>
      </c>
    </row>
    <row r="125" spans="1:10" x14ac:dyDescent="0.35">
      <c r="A125" s="479"/>
      <c r="B125" s="446"/>
      <c r="C125" s="446"/>
      <c r="D125" s="455"/>
      <c r="E125" s="454"/>
      <c r="F125" s="89" t="s">
        <v>347</v>
      </c>
      <c r="G125" s="90" t="str">
        <f>Практики!E195</f>
        <v>Не выполняется</v>
      </c>
      <c r="H125" s="78">
        <v>0</v>
      </c>
      <c r="I125" s="90">
        <f>Практики!G195</f>
        <v>0</v>
      </c>
      <c r="J125" s="90">
        <f>Практики!Y195</f>
        <v>0</v>
      </c>
    </row>
    <row r="126" spans="1:10" x14ac:dyDescent="0.35">
      <c r="A126" s="479"/>
      <c r="B126" s="446"/>
      <c r="C126" s="446"/>
      <c r="D126" s="455"/>
      <c r="E126" s="454"/>
      <c r="F126" s="89" t="s">
        <v>349</v>
      </c>
      <c r="G126" s="90" t="str">
        <f>Практики!E196</f>
        <v>Не выполняется</v>
      </c>
      <c r="H126" s="78">
        <v>0</v>
      </c>
      <c r="I126" s="90">
        <f>Практики!G196</f>
        <v>0</v>
      </c>
      <c r="J126" s="90">
        <f>Практики!Y196</f>
        <v>0</v>
      </c>
    </row>
    <row r="127" spans="1:10" x14ac:dyDescent="0.35">
      <c r="A127" s="479"/>
      <c r="B127" s="446"/>
      <c r="C127" s="445" t="s">
        <v>2102</v>
      </c>
      <c r="D127" s="452" t="s">
        <v>2103</v>
      </c>
      <c r="E127" s="450" t="s">
        <v>2104</v>
      </c>
      <c r="F127" s="89" t="s">
        <v>321</v>
      </c>
      <c r="G127" s="90" t="str">
        <f>Практики!E182</f>
        <v>Не выполняется</v>
      </c>
      <c r="H127" s="78">
        <v>0</v>
      </c>
      <c r="I127" s="90">
        <f>Практики!G182</f>
        <v>0</v>
      </c>
      <c r="J127" s="90">
        <f>Практики!Y182</f>
        <v>0</v>
      </c>
    </row>
    <row r="128" spans="1:10" x14ac:dyDescent="0.35">
      <c r="A128" s="479"/>
      <c r="B128" s="446"/>
      <c r="C128" s="446"/>
      <c r="D128" s="453"/>
      <c r="E128" s="451"/>
      <c r="F128" s="89" t="s">
        <v>426</v>
      </c>
      <c r="G128" s="90" t="str">
        <f>Практики!E244</f>
        <v>Не выполняется</v>
      </c>
      <c r="H128" s="78">
        <v>0</v>
      </c>
      <c r="I128" s="90">
        <f>Практики!G244</f>
        <v>0</v>
      </c>
      <c r="J128" s="90">
        <f>Практики!Y244</f>
        <v>0</v>
      </c>
    </row>
    <row r="129" spans="1:10" x14ac:dyDescent="0.35">
      <c r="A129" s="479"/>
      <c r="B129" s="446"/>
      <c r="C129" s="446"/>
      <c r="D129" s="452" t="s">
        <v>2105</v>
      </c>
      <c r="E129" s="450" t="s">
        <v>1900</v>
      </c>
      <c r="F129" s="89" t="s">
        <v>300</v>
      </c>
      <c r="G129" s="90" t="str">
        <f>Практики!E172</f>
        <v>Верно</v>
      </c>
      <c r="H129" s="78">
        <v>0</v>
      </c>
      <c r="I129" s="90">
        <f>Практики!G172</f>
        <v>1</v>
      </c>
      <c r="J129" s="90">
        <f>Практики!Y172</f>
        <v>0</v>
      </c>
    </row>
    <row r="130" spans="1:10" x14ac:dyDescent="0.35">
      <c r="A130" s="479"/>
      <c r="B130" s="446"/>
      <c r="C130" s="446"/>
      <c r="D130" s="453"/>
      <c r="E130" s="451"/>
      <c r="F130" s="89" t="s">
        <v>413</v>
      </c>
      <c r="G130" s="90" t="str">
        <f>Практики!E233</f>
        <v>Верно</v>
      </c>
      <c r="H130" s="78">
        <v>0</v>
      </c>
      <c r="I130" s="90">
        <f>Практики!G233</f>
        <v>1</v>
      </c>
      <c r="J130" s="90">
        <f>Практики!Y233</f>
        <v>0</v>
      </c>
    </row>
    <row r="131" spans="1:10" x14ac:dyDescent="0.35">
      <c r="A131" s="479"/>
      <c r="B131" s="446"/>
      <c r="C131" s="446"/>
      <c r="D131" s="452" t="s">
        <v>2106</v>
      </c>
      <c r="E131" s="450" t="s">
        <v>1901</v>
      </c>
      <c r="F131" s="89" t="s">
        <v>306</v>
      </c>
      <c r="G131" s="90" t="str">
        <f>Практики!E175</f>
        <v>Не выполняется</v>
      </c>
      <c r="H131" s="78">
        <v>0</v>
      </c>
      <c r="I131" s="90">
        <f>Практики!G175</f>
        <v>0</v>
      </c>
      <c r="J131" s="90">
        <f>Практики!Y175</f>
        <v>0</v>
      </c>
    </row>
    <row r="132" spans="1:10" x14ac:dyDescent="0.35">
      <c r="A132" s="479"/>
      <c r="B132" s="446"/>
      <c r="C132" s="446"/>
      <c r="D132" s="456"/>
      <c r="E132" s="454"/>
      <c r="F132" s="89" t="s">
        <v>317</v>
      </c>
      <c r="G132" s="90" t="str">
        <f>Практики!E180</f>
        <v>Не выполняется</v>
      </c>
      <c r="H132" s="78">
        <v>0</v>
      </c>
      <c r="I132" s="90">
        <f>Практики!G180</f>
        <v>0</v>
      </c>
      <c r="J132" s="90">
        <f>Практики!Y180</f>
        <v>0</v>
      </c>
    </row>
    <row r="133" spans="1:10" x14ac:dyDescent="0.35">
      <c r="A133" s="479"/>
      <c r="B133" s="446"/>
      <c r="C133" s="446"/>
      <c r="D133" s="456"/>
      <c r="E133" s="454"/>
      <c r="F133" s="89" t="s">
        <v>422</v>
      </c>
      <c r="G133" s="90" t="str">
        <f>Практики!E240</f>
        <v>Не выполняется</v>
      </c>
      <c r="H133" s="78">
        <v>0</v>
      </c>
      <c r="I133" s="90">
        <f>Практики!G240</f>
        <v>0</v>
      </c>
      <c r="J133" s="90">
        <f>Практики!Y240</f>
        <v>0</v>
      </c>
    </row>
    <row r="134" spans="1:10" x14ac:dyDescent="0.35">
      <c r="A134" s="479"/>
      <c r="B134" s="446"/>
      <c r="C134" s="446"/>
      <c r="D134" s="453"/>
      <c r="E134" s="451"/>
      <c r="F134" s="89" t="s">
        <v>424</v>
      </c>
      <c r="G134" s="90" t="str">
        <f>Практики!E242</f>
        <v>Не выполняется</v>
      </c>
      <c r="H134" s="78">
        <v>0</v>
      </c>
      <c r="I134" s="90">
        <f>Практики!G242</f>
        <v>0</v>
      </c>
      <c r="J134" s="90">
        <f>Практики!Y242</f>
        <v>0</v>
      </c>
    </row>
    <row r="135" spans="1:10" x14ac:dyDescent="0.35">
      <c r="A135" s="479"/>
      <c r="B135" s="446"/>
      <c r="C135" s="446"/>
      <c r="D135" s="218" t="s">
        <v>2107</v>
      </c>
      <c r="E135" s="217" t="s">
        <v>1902</v>
      </c>
      <c r="F135" s="89" t="s">
        <v>313</v>
      </c>
      <c r="G135" s="90" t="str">
        <f>Практики!E178</f>
        <v>Не выполняется</v>
      </c>
      <c r="H135" s="78">
        <v>0</v>
      </c>
      <c r="I135" s="90">
        <f>Практики!G178</f>
        <v>0</v>
      </c>
      <c r="J135" s="90">
        <f>Практики!Y178</f>
        <v>0</v>
      </c>
    </row>
    <row r="136" spans="1:10" x14ac:dyDescent="0.35">
      <c r="A136" s="479"/>
      <c r="B136" s="446"/>
      <c r="C136" s="447"/>
      <c r="D136" s="89" t="s">
        <v>1986</v>
      </c>
      <c r="E136" s="90" t="s">
        <v>1963</v>
      </c>
      <c r="F136" s="79"/>
      <c r="G136" s="80"/>
      <c r="H136" s="78">
        <v>0</v>
      </c>
      <c r="I136" s="80"/>
      <c r="J136" s="80"/>
    </row>
    <row r="137" spans="1:10" x14ac:dyDescent="0.35">
      <c r="A137" s="479"/>
      <c r="B137" s="446"/>
      <c r="C137" s="445" t="s">
        <v>2108</v>
      </c>
      <c r="D137" s="452" t="s">
        <v>2109</v>
      </c>
      <c r="E137" s="450" t="s">
        <v>1934</v>
      </c>
      <c r="F137" s="89" t="s">
        <v>583</v>
      </c>
      <c r="G137" s="90" t="str">
        <f>Практики!E330</f>
        <v>Не выполняется</v>
      </c>
      <c r="H137" s="78">
        <v>0</v>
      </c>
      <c r="I137" s="90">
        <f>Практики!G330</f>
        <v>0</v>
      </c>
      <c r="J137" s="90">
        <f>Практики!Y330</f>
        <v>0</v>
      </c>
    </row>
    <row r="138" spans="1:10" x14ac:dyDescent="0.35">
      <c r="A138" s="479"/>
      <c r="B138" s="446"/>
      <c r="C138" s="446"/>
      <c r="D138" s="453"/>
      <c r="E138" s="451"/>
      <c r="F138" s="89" t="s">
        <v>629</v>
      </c>
      <c r="G138" s="90" t="str">
        <f>Практики!E356</f>
        <v>Не выполняется</v>
      </c>
      <c r="H138" s="78">
        <v>0</v>
      </c>
      <c r="I138" s="90">
        <f>Практики!G356</f>
        <v>0</v>
      </c>
      <c r="J138" s="90">
        <f>Практики!Y356</f>
        <v>0</v>
      </c>
    </row>
    <row r="139" spans="1:10" x14ac:dyDescent="0.35">
      <c r="A139" s="479"/>
      <c r="B139" s="446"/>
      <c r="C139" s="446"/>
      <c r="D139" s="452" t="s">
        <v>2110</v>
      </c>
      <c r="E139" s="450" t="s">
        <v>2111</v>
      </c>
      <c r="F139" s="89" t="s">
        <v>579</v>
      </c>
      <c r="G139" s="90" t="str">
        <f>Практики!E328</f>
        <v>Не выполняется</v>
      </c>
      <c r="H139" s="78">
        <v>0</v>
      </c>
      <c r="I139" s="90">
        <f>Практики!G328</f>
        <v>0</v>
      </c>
      <c r="J139" s="90">
        <f>Практики!Y328</f>
        <v>0</v>
      </c>
    </row>
    <row r="140" spans="1:10" x14ac:dyDescent="0.35">
      <c r="A140" s="479"/>
      <c r="B140" s="447"/>
      <c r="C140" s="447"/>
      <c r="D140" s="453"/>
      <c r="E140" s="451"/>
      <c r="F140" s="89" t="s">
        <v>581</v>
      </c>
      <c r="G140" s="90" t="str">
        <f>Практики!E329</f>
        <v>Не выполняется</v>
      </c>
      <c r="H140" s="78">
        <v>0</v>
      </c>
      <c r="I140" s="90">
        <f>Практики!G329</f>
        <v>0</v>
      </c>
      <c r="J140" s="90">
        <f>Практики!Y329</f>
        <v>0</v>
      </c>
    </row>
    <row r="141" spans="1:10" x14ac:dyDescent="0.35">
      <c r="A141" s="479"/>
      <c r="B141" s="432" t="s">
        <v>2112</v>
      </c>
      <c r="C141" s="432" t="s">
        <v>2113</v>
      </c>
      <c r="D141" s="435" t="s">
        <v>2114</v>
      </c>
      <c r="E141" s="438" t="s">
        <v>1937</v>
      </c>
      <c r="F141" s="91" t="s">
        <v>600</v>
      </c>
      <c r="G141" s="92" t="str">
        <f>Практики!E339</f>
        <v>Верно</v>
      </c>
      <c r="H141" s="78">
        <v>0</v>
      </c>
      <c r="I141" s="92">
        <f>Практики!G339</f>
        <v>1</v>
      </c>
      <c r="J141" s="92">
        <f>Практики!Y339</f>
        <v>0</v>
      </c>
    </row>
    <row r="142" spans="1:10" x14ac:dyDescent="0.35">
      <c r="A142" s="479"/>
      <c r="B142" s="433"/>
      <c r="C142" s="433"/>
      <c r="D142" s="436"/>
      <c r="E142" s="439"/>
      <c r="F142" s="91" t="s">
        <v>603</v>
      </c>
      <c r="G142" s="92" t="str">
        <f>Практики!E341</f>
        <v>Не выполняется</v>
      </c>
      <c r="H142" s="78">
        <v>0</v>
      </c>
      <c r="I142" s="92">
        <f>Практики!G341</f>
        <v>0</v>
      </c>
      <c r="J142" s="92">
        <f>Практики!Y341</f>
        <v>0</v>
      </c>
    </row>
    <row r="143" spans="1:10" x14ac:dyDescent="0.35">
      <c r="A143" s="479"/>
      <c r="B143" s="433"/>
      <c r="C143" s="433"/>
      <c r="D143" s="437"/>
      <c r="E143" s="440"/>
      <c r="F143" s="91" t="s">
        <v>613</v>
      </c>
      <c r="G143" s="92" t="str">
        <f>Практики!E346</f>
        <v>Не выполняется</v>
      </c>
      <c r="H143" s="78">
        <v>0</v>
      </c>
      <c r="I143" s="92">
        <f>Практики!G346</f>
        <v>0</v>
      </c>
      <c r="J143" s="92">
        <f>Практики!Y346</f>
        <v>0</v>
      </c>
    </row>
    <row r="144" spans="1:10" x14ac:dyDescent="0.35">
      <c r="A144" s="479"/>
      <c r="B144" s="433"/>
      <c r="C144" s="433"/>
      <c r="D144" s="91" t="s">
        <v>1987</v>
      </c>
      <c r="E144" s="92" t="s">
        <v>1964</v>
      </c>
      <c r="F144" s="79"/>
      <c r="G144" s="80"/>
      <c r="H144" s="78">
        <v>0</v>
      </c>
      <c r="I144" s="80"/>
      <c r="J144" s="80"/>
    </row>
    <row r="145" spans="1:10" x14ac:dyDescent="0.35">
      <c r="A145" s="479"/>
      <c r="B145" s="433"/>
      <c r="C145" s="434"/>
      <c r="D145" s="91" t="s">
        <v>2115</v>
      </c>
      <c r="E145" s="92" t="s">
        <v>2116</v>
      </c>
      <c r="F145" s="91" t="s">
        <v>629</v>
      </c>
      <c r="G145" s="92" t="str">
        <f>Практики!E356</f>
        <v>Не выполняется</v>
      </c>
      <c r="H145" s="78">
        <v>0</v>
      </c>
      <c r="I145" s="92">
        <f>Практики!G356</f>
        <v>0</v>
      </c>
      <c r="J145" s="92">
        <f>Практики!Y356</f>
        <v>0</v>
      </c>
    </row>
    <row r="146" spans="1:10" x14ac:dyDescent="0.35">
      <c r="A146" s="479"/>
      <c r="B146" s="433"/>
      <c r="C146" s="432" t="s">
        <v>2117</v>
      </c>
      <c r="D146" s="91" t="s">
        <v>2118</v>
      </c>
      <c r="E146" s="92" t="s">
        <v>1935</v>
      </c>
      <c r="F146" s="91" t="s">
        <v>587</v>
      </c>
      <c r="G146" s="92" t="str">
        <f>Практики!E332</f>
        <v>Верно</v>
      </c>
      <c r="H146" s="78">
        <v>0</v>
      </c>
      <c r="I146" s="92">
        <f>Практики!G332</f>
        <v>1</v>
      </c>
      <c r="J146" s="92">
        <f>Практики!Y332</f>
        <v>0</v>
      </c>
    </row>
    <row r="147" spans="1:10" x14ac:dyDescent="0.35">
      <c r="A147" s="479"/>
      <c r="B147" s="433"/>
      <c r="C147" s="433"/>
      <c r="D147" s="435" t="s">
        <v>854</v>
      </c>
      <c r="E147" s="438" t="s">
        <v>1881</v>
      </c>
      <c r="F147" s="91" t="s">
        <v>81</v>
      </c>
      <c r="G147" s="92" t="str">
        <f>Практики!E39</f>
        <v>Не выполняется</v>
      </c>
      <c r="H147" s="78">
        <v>0</v>
      </c>
      <c r="I147" s="92">
        <f>Практики!G39</f>
        <v>0</v>
      </c>
      <c r="J147" s="92">
        <f>Практики!Y39</f>
        <v>0</v>
      </c>
    </row>
    <row r="148" spans="1:10" x14ac:dyDescent="0.35">
      <c r="A148" s="479"/>
      <c r="B148" s="433"/>
      <c r="C148" s="433"/>
      <c r="D148" s="436"/>
      <c r="E148" s="439"/>
      <c r="F148" s="91" t="s">
        <v>380</v>
      </c>
      <c r="G148" s="92" t="str">
        <f>Практики!E214</f>
        <v>Верно</v>
      </c>
      <c r="H148" s="78">
        <v>0</v>
      </c>
      <c r="I148" s="92">
        <f>Практики!G214</f>
        <v>1</v>
      </c>
      <c r="J148" s="92">
        <f>Практики!Y214</f>
        <v>0</v>
      </c>
    </row>
    <row r="149" spans="1:10" x14ac:dyDescent="0.35">
      <c r="A149" s="479"/>
      <c r="B149" s="433"/>
      <c r="C149" s="433"/>
      <c r="D149" s="436"/>
      <c r="E149" s="439"/>
      <c r="F149" s="91" t="s">
        <v>387</v>
      </c>
      <c r="G149" s="92" t="str">
        <f>Практики!E217</f>
        <v>Не выполняется</v>
      </c>
      <c r="H149" s="78">
        <v>0</v>
      </c>
      <c r="I149" s="92">
        <f>Практики!G217</f>
        <v>0</v>
      </c>
      <c r="J149" s="92">
        <f>Практики!Y217</f>
        <v>0</v>
      </c>
    </row>
    <row r="150" spans="1:10" x14ac:dyDescent="0.35">
      <c r="A150" s="479"/>
      <c r="B150" s="433"/>
      <c r="C150" s="433"/>
      <c r="D150" s="436"/>
      <c r="E150" s="439"/>
      <c r="F150" s="91" t="s">
        <v>391</v>
      </c>
      <c r="G150" s="92" t="str">
        <f>Практики!E219</f>
        <v>Не выполняется</v>
      </c>
      <c r="H150" s="78">
        <v>0</v>
      </c>
      <c r="I150" s="92">
        <f>Практики!G219</f>
        <v>0</v>
      </c>
      <c r="J150" s="92">
        <f>Практики!Y219</f>
        <v>0</v>
      </c>
    </row>
    <row r="151" spans="1:10" x14ac:dyDescent="0.35">
      <c r="A151" s="479"/>
      <c r="B151" s="433"/>
      <c r="C151" s="433"/>
      <c r="D151" s="437"/>
      <c r="E151" s="440"/>
      <c r="F151" s="91" t="s">
        <v>396</v>
      </c>
      <c r="G151" s="92" t="str">
        <f>Практики!E222</f>
        <v>Не выполняется</v>
      </c>
      <c r="H151" s="78">
        <v>0</v>
      </c>
      <c r="I151" s="92">
        <f>Практики!G222</f>
        <v>0</v>
      </c>
      <c r="J151" s="92">
        <f>Практики!Y222</f>
        <v>0</v>
      </c>
    </row>
    <row r="152" spans="1:10" x14ac:dyDescent="0.35">
      <c r="A152" s="479"/>
      <c r="B152" s="433"/>
      <c r="C152" s="433"/>
      <c r="D152" s="435" t="s">
        <v>2119</v>
      </c>
      <c r="E152" s="438" t="s">
        <v>1873</v>
      </c>
      <c r="F152" s="91" t="s">
        <v>36</v>
      </c>
      <c r="G152" s="92" t="str">
        <f>Практики!E13</f>
        <v>Не выполняется</v>
      </c>
      <c r="H152" s="78">
        <v>0</v>
      </c>
      <c r="I152" s="92">
        <f>Практики!G13</f>
        <v>0</v>
      </c>
      <c r="J152" s="92">
        <f>Практики!Y13</f>
        <v>0</v>
      </c>
    </row>
    <row r="153" spans="1:10" x14ac:dyDescent="0.35">
      <c r="A153" s="479"/>
      <c r="B153" s="433"/>
      <c r="C153" s="433"/>
      <c r="D153" s="436"/>
      <c r="E153" s="439"/>
      <c r="F153" s="91" t="s">
        <v>40</v>
      </c>
      <c r="G153" s="92" t="str">
        <f>Практики!E15</f>
        <v>Не выполняется</v>
      </c>
      <c r="H153" s="78">
        <v>0</v>
      </c>
      <c r="I153" s="92">
        <f>Практики!G15</f>
        <v>0</v>
      </c>
      <c r="J153" s="92">
        <f>Практики!Y15</f>
        <v>0</v>
      </c>
    </row>
    <row r="154" spans="1:10" x14ac:dyDescent="0.35">
      <c r="A154" s="479"/>
      <c r="B154" s="433"/>
      <c r="C154" s="433"/>
      <c r="D154" s="436"/>
      <c r="E154" s="439"/>
      <c r="F154" s="91" t="s">
        <v>55</v>
      </c>
      <c r="G154" s="92" t="str">
        <f>Практики!E23</f>
        <v>Не выполняется</v>
      </c>
      <c r="H154" s="78">
        <v>0</v>
      </c>
      <c r="I154" s="92">
        <f>Практики!G23</f>
        <v>0</v>
      </c>
      <c r="J154" s="92">
        <f>Практики!Y23</f>
        <v>0</v>
      </c>
    </row>
    <row r="155" spans="1:10" x14ac:dyDescent="0.35">
      <c r="A155" s="479"/>
      <c r="B155" s="433"/>
      <c r="C155" s="433"/>
      <c r="D155" s="436"/>
      <c r="E155" s="439"/>
      <c r="F155" s="91" t="s">
        <v>58</v>
      </c>
      <c r="G155" s="92" t="str">
        <f>Практики!E24</f>
        <v>Не выполняется</v>
      </c>
      <c r="H155" s="78">
        <v>0</v>
      </c>
      <c r="I155" s="92">
        <f>Практики!G24</f>
        <v>0</v>
      </c>
      <c r="J155" s="92">
        <f>Практики!Y24</f>
        <v>0</v>
      </c>
    </row>
    <row r="156" spans="1:10" x14ac:dyDescent="0.35">
      <c r="A156" s="480"/>
      <c r="B156" s="434"/>
      <c r="C156" s="434"/>
      <c r="D156" s="437"/>
      <c r="E156" s="440"/>
      <c r="F156" s="91" t="s">
        <v>64</v>
      </c>
      <c r="G156" s="92" t="str">
        <f>Практики!E26</f>
        <v>Не выполняется</v>
      </c>
      <c r="H156" s="78">
        <v>0</v>
      </c>
      <c r="I156" s="92">
        <f>Практики!G26</f>
        <v>0</v>
      </c>
      <c r="J156" s="92">
        <f>Практики!Y26</f>
        <v>0</v>
      </c>
    </row>
    <row r="157" spans="1:10" x14ac:dyDescent="0.35">
      <c r="A157" s="415" t="s">
        <v>2120</v>
      </c>
      <c r="B157" s="424" t="s">
        <v>1326</v>
      </c>
      <c r="C157" s="424" t="s">
        <v>2121</v>
      </c>
      <c r="D157" s="418" t="s">
        <v>2122</v>
      </c>
      <c r="E157" s="421" t="s">
        <v>1880</v>
      </c>
      <c r="F157" s="93" t="s">
        <v>68</v>
      </c>
      <c r="G157" s="94" t="str">
        <f>Практики!E32</f>
        <v>Верно</v>
      </c>
      <c r="H157" s="78">
        <v>0</v>
      </c>
      <c r="I157" s="94">
        <f>Практики!G32</f>
        <v>1</v>
      </c>
      <c r="J157" s="94">
        <f>Практики!Y32</f>
        <v>0</v>
      </c>
    </row>
    <row r="158" spans="1:10" x14ac:dyDescent="0.35">
      <c r="A158" s="416"/>
      <c r="B158" s="444"/>
      <c r="C158" s="444"/>
      <c r="D158" s="419"/>
      <c r="E158" s="422"/>
      <c r="F158" s="93" t="s">
        <v>72</v>
      </c>
      <c r="G158" s="94" t="str">
        <f>Практики!E34</f>
        <v>Не выполняется</v>
      </c>
      <c r="H158" s="78">
        <v>0</v>
      </c>
      <c r="I158" s="94">
        <f>Практики!G34</f>
        <v>0</v>
      </c>
      <c r="J158" s="94">
        <f>Практики!Y34</f>
        <v>0</v>
      </c>
    </row>
    <row r="159" spans="1:10" x14ac:dyDescent="0.35">
      <c r="A159" s="416"/>
      <c r="B159" s="444"/>
      <c r="C159" s="444"/>
      <c r="D159" s="419"/>
      <c r="E159" s="422"/>
      <c r="F159" s="93" t="s">
        <v>74</v>
      </c>
      <c r="G159" s="94" t="str">
        <f>Практики!E35</f>
        <v>Не выполняется</v>
      </c>
      <c r="H159" s="78">
        <v>0</v>
      </c>
      <c r="I159" s="94">
        <f>Практики!G35</f>
        <v>0</v>
      </c>
      <c r="J159" s="94">
        <f>Практики!Y35</f>
        <v>0</v>
      </c>
    </row>
    <row r="160" spans="1:10" x14ac:dyDescent="0.35">
      <c r="A160" s="416"/>
      <c r="B160" s="444"/>
      <c r="C160" s="444"/>
      <c r="D160" s="419"/>
      <c r="E160" s="422"/>
      <c r="F160" s="93" t="s">
        <v>91</v>
      </c>
      <c r="G160" s="94" t="str">
        <f>Практики!E45</f>
        <v>Не выполняется</v>
      </c>
      <c r="H160" s="78">
        <v>0</v>
      </c>
      <c r="I160" s="94">
        <f>Практики!G45</f>
        <v>0</v>
      </c>
      <c r="J160" s="94">
        <f>Практики!Y45</f>
        <v>0</v>
      </c>
    </row>
    <row r="161" spans="1:10" x14ac:dyDescent="0.35">
      <c r="A161" s="416"/>
      <c r="B161" s="444"/>
      <c r="C161" s="444"/>
      <c r="D161" s="419"/>
      <c r="E161" s="422"/>
      <c r="F161" s="93" t="s">
        <v>95</v>
      </c>
      <c r="G161" s="94" t="str">
        <f>Практики!E47</f>
        <v>Не выполняется</v>
      </c>
      <c r="H161" s="78">
        <v>0</v>
      </c>
      <c r="I161" s="94">
        <f>Практики!G47</f>
        <v>0</v>
      </c>
      <c r="J161" s="94">
        <f>Практики!Y47</f>
        <v>0</v>
      </c>
    </row>
    <row r="162" spans="1:10" x14ac:dyDescent="0.35">
      <c r="A162" s="416"/>
      <c r="B162" s="444"/>
      <c r="C162" s="444"/>
      <c r="D162" s="419"/>
      <c r="E162" s="422"/>
      <c r="F162" s="93" t="s">
        <v>185</v>
      </c>
      <c r="G162" s="94" t="str">
        <f>Практики!E94</f>
        <v>Верно</v>
      </c>
      <c r="H162" s="78">
        <v>0</v>
      </c>
      <c r="I162" s="94">
        <f>Практики!G94</f>
        <v>1</v>
      </c>
      <c r="J162" s="94">
        <f>Практики!Y94</f>
        <v>0</v>
      </c>
    </row>
    <row r="163" spans="1:10" x14ac:dyDescent="0.35">
      <c r="A163" s="416"/>
      <c r="B163" s="444"/>
      <c r="C163" s="444"/>
      <c r="D163" s="419"/>
      <c r="E163" s="422"/>
      <c r="F163" s="93" t="s">
        <v>438</v>
      </c>
      <c r="G163" s="94" t="str">
        <f>Практики!E252</f>
        <v>Не выполняется</v>
      </c>
      <c r="H163" s="78">
        <v>0</v>
      </c>
      <c r="I163" s="94">
        <f>Практики!G252</f>
        <v>0</v>
      </c>
      <c r="J163" s="94">
        <f>Практики!Y252</f>
        <v>0</v>
      </c>
    </row>
    <row r="164" spans="1:10" x14ac:dyDescent="0.35">
      <c r="A164" s="416"/>
      <c r="B164" s="444"/>
      <c r="C164" s="444"/>
      <c r="D164" s="419"/>
      <c r="E164" s="422"/>
      <c r="F164" s="93" t="s">
        <v>455</v>
      </c>
      <c r="G164" s="94" t="str">
        <f>Практики!E260</f>
        <v>Не выполняется</v>
      </c>
      <c r="H164" s="78">
        <v>0</v>
      </c>
      <c r="I164" s="94">
        <f>Практики!G260</f>
        <v>0</v>
      </c>
      <c r="J164" s="94">
        <f>Практики!Y260</f>
        <v>0</v>
      </c>
    </row>
    <row r="165" spans="1:10" x14ac:dyDescent="0.35">
      <c r="A165" s="416"/>
      <c r="B165" s="444"/>
      <c r="C165" s="444"/>
      <c r="D165" s="420"/>
      <c r="E165" s="423"/>
      <c r="F165" s="93" t="s">
        <v>459</v>
      </c>
      <c r="G165" s="94" t="str">
        <f>Практики!E262</f>
        <v>Не выполняется</v>
      </c>
      <c r="H165" s="78">
        <v>0</v>
      </c>
      <c r="I165" s="94">
        <f>Практики!G262</f>
        <v>0</v>
      </c>
      <c r="J165" s="94">
        <f>Практики!Y262</f>
        <v>0</v>
      </c>
    </row>
    <row r="166" spans="1:10" x14ac:dyDescent="0.35">
      <c r="A166" s="416"/>
      <c r="B166" s="444"/>
      <c r="C166" s="444"/>
      <c r="D166" s="93" t="s">
        <v>2123</v>
      </c>
      <c r="E166" s="94" t="s">
        <v>2124</v>
      </c>
      <c r="F166" s="93" t="s">
        <v>459</v>
      </c>
      <c r="G166" s="94" t="str">
        <f>Практики!E262</f>
        <v>Не выполняется</v>
      </c>
      <c r="H166" s="78">
        <v>0</v>
      </c>
      <c r="I166" s="94">
        <f>Практики!G262</f>
        <v>0</v>
      </c>
      <c r="J166" s="94">
        <f>Практики!Y262</f>
        <v>0</v>
      </c>
    </row>
    <row r="167" spans="1:10" x14ac:dyDescent="0.35">
      <c r="A167" s="416"/>
      <c r="B167" s="444"/>
      <c r="C167" s="444"/>
      <c r="D167" s="93" t="s">
        <v>1988</v>
      </c>
      <c r="E167" s="94" t="s">
        <v>1965</v>
      </c>
      <c r="F167" s="79"/>
      <c r="G167" s="80"/>
      <c r="H167" s="78">
        <v>0</v>
      </c>
      <c r="I167" s="80"/>
      <c r="J167" s="80"/>
    </row>
    <row r="168" spans="1:10" x14ac:dyDescent="0.35">
      <c r="A168" s="416"/>
      <c r="B168" s="444"/>
      <c r="C168" s="444"/>
      <c r="D168" s="418" t="s">
        <v>2125</v>
      </c>
      <c r="E168" s="421" t="s">
        <v>1870</v>
      </c>
      <c r="F168" s="93" t="s">
        <v>21</v>
      </c>
      <c r="G168" s="94" t="str">
        <f>Практики!E6</f>
        <v>Не выполняется</v>
      </c>
      <c r="H168" s="78">
        <v>0</v>
      </c>
      <c r="I168" s="94">
        <f>Практики!G6</f>
        <v>0</v>
      </c>
      <c r="J168" s="94">
        <f>Практики!Y6</f>
        <v>0</v>
      </c>
    </row>
    <row r="169" spans="1:10" x14ac:dyDescent="0.35">
      <c r="A169" s="416"/>
      <c r="B169" s="444"/>
      <c r="C169" s="444"/>
      <c r="D169" s="419"/>
      <c r="E169" s="422"/>
      <c r="F169" s="93" t="s">
        <v>79</v>
      </c>
      <c r="G169" s="94" t="str">
        <f>Практики!E38</f>
        <v>Не выполняется</v>
      </c>
      <c r="H169" s="78">
        <v>0</v>
      </c>
      <c r="I169" s="94">
        <f>Практики!G38</f>
        <v>0</v>
      </c>
      <c r="J169" s="94">
        <f>Практики!Y38</f>
        <v>0</v>
      </c>
    </row>
    <row r="170" spans="1:10" x14ac:dyDescent="0.35">
      <c r="A170" s="416"/>
      <c r="B170" s="444"/>
      <c r="C170" s="444"/>
      <c r="D170" s="419"/>
      <c r="E170" s="422"/>
      <c r="F170" s="93" t="s">
        <v>145</v>
      </c>
      <c r="G170" s="94" t="str">
        <f>Практики!E72</f>
        <v>Не выполняется</v>
      </c>
      <c r="H170" s="78">
        <v>0</v>
      </c>
      <c r="I170" s="94">
        <f>Практики!G72</f>
        <v>0</v>
      </c>
      <c r="J170" s="94">
        <f>Практики!Y72</f>
        <v>0</v>
      </c>
    </row>
    <row r="171" spans="1:10" x14ac:dyDescent="0.35">
      <c r="A171" s="416"/>
      <c r="B171" s="444"/>
      <c r="C171" s="444"/>
      <c r="D171" s="419"/>
      <c r="E171" s="422"/>
      <c r="F171" s="93" t="s">
        <v>385</v>
      </c>
      <c r="G171" s="94" t="str">
        <f>Практики!E216</f>
        <v>Не выполняется</v>
      </c>
      <c r="H171" s="78">
        <v>0</v>
      </c>
      <c r="I171" s="94">
        <f>Практики!G216</f>
        <v>0</v>
      </c>
      <c r="J171" s="94">
        <f>Практики!Y216</f>
        <v>0</v>
      </c>
    </row>
    <row r="172" spans="1:10" x14ac:dyDescent="0.35">
      <c r="A172" s="416"/>
      <c r="B172" s="444"/>
      <c r="C172" s="444"/>
      <c r="D172" s="419"/>
      <c r="E172" s="422"/>
      <c r="F172" s="93" t="s">
        <v>389</v>
      </c>
      <c r="G172" s="94" t="str">
        <f>Практики!E218</f>
        <v>Не выполняется</v>
      </c>
      <c r="H172" s="78">
        <v>0</v>
      </c>
      <c r="I172" s="94">
        <f>Практики!G218</f>
        <v>0</v>
      </c>
      <c r="J172" s="94">
        <f>Практики!Y218</f>
        <v>0</v>
      </c>
    </row>
    <row r="173" spans="1:10" x14ac:dyDescent="0.35">
      <c r="A173" s="416"/>
      <c r="B173" s="444"/>
      <c r="C173" s="444"/>
      <c r="D173" s="419"/>
      <c r="E173" s="422"/>
      <c r="F173" s="93" t="s">
        <v>493</v>
      </c>
      <c r="G173" s="94" t="str">
        <f>Практики!E280</f>
        <v>Верно</v>
      </c>
      <c r="H173" s="78">
        <v>0</v>
      </c>
      <c r="I173" s="94">
        <f>Практики!G280</f>
        <v>1</v>
      </c>
      <c r="J173" s="94">
        <f>Практики!Y280</f>
        <v>0</v>
      </c>
    </row>
    <row r="174" spans="1:10" x14ac:dyDescent="0.35">
      <c r="A174" s="416"/>
      <c r="B174" s="444"/>
      <c r="C174" s="444"/>
      <c r="D174" s="419"/>
      <c r="E174" s="422"/>
      <c r="F174" s="93" t="s">
        <v>495</v>
      </c>
      <c r="G174" s="94" t="str">
        <f>Практики!E281</f>
        <v>Не выполняется</v>
      </c>
      <c r="H174" s="78">
        <v>0</v>
      </c>
      <c r="I174" s="94">
        <f>Практики!G281</f>
        <v>0</v>
      </c>
      <c r="J174" s="94">
        <f>Практики!Y281</f>
        <v>0</v>
      </c>
    </row>
    <row r="175" spans="1:10" x14ac:dyDescent="0.35">
      <c r="A175" s="416"/>
      <c r="B175" s="444"/>
      <c r="C175" s="444"/>
      <c r="D175" s="420"/>
      <c r="E175" s="423"/>
      <c r="F175" s="93" t="s">
        <v>496</v>
      </c>
      <c r="G175" s="94" t="str">
        <f>Практики!E282</f>
        <v>Не выполняется</v>
      </c>
      <c r="H175" s="78">
        <v>0</v>
      </c>
      <c r="I175" s="94">
        <f>Практики!G282</f>
        <v>0</v>
      </c>
      <c r="J175" s="94">
        <f>Практики!Y282</f>
        <v>0</v>
      </c>
    </row>
    <row r="176" spans="1:10" x14ac:dyDescent="0.35">
      <c r="A176" s="416"/>
      <c r="B176" s="444"/>
      <c r="C176" s="425"/>
      <c r="D176" s="93" t="s">
        <v>1989</v>
      </c>
      <c r="E176" s="94" t="s">
        <v>1966</v>
      </c>
      <c r="F176" s="79"/>
      <c r="G176" s="80"/>
      <c r="H176" s="78">
        <v>0</v>
      </c>
      <c r="I176" s="80"/>
      <c r="J176" s="80"/>
    </row>
    <row r="177" spans="1:10" x14ac:dyDescent="0.35">
      <c r="A177" s="416"/>
      <c r="B177" s="444"/>
      <c r="C177" s="424" t="s">
        <v>2126</v>
      </c>
      <c r="D177" s="418" t="s">
        <v>2127</v>
      </c>
      <c r="E177" s="421" t="s">
        <v>1938</v>
      </c>
      <c r="F177" s="93" t="s">
        <v>617</v>
      </c>
      <c r="G177" s="94" t="str">
        <f>Практики!E350</f>
        <v>Верно</v>
      </c>
      <c r="H177" s="78">
        <v>0</v>
      </c>
      <c r="I177" s="94">
        <f>Практики!G350</f>
        <v>1</v>
      </c>
      <c r="J177" s="94">
        <f>Практики!Y350</f>
        <v>0</v>
      </c>
    </row>
    <row r="178" spans="1:10" x14ac:dyDescent="0.35">
      <c r="A178" s="416"/>
      <c r="B178" s="444"/>
      <c r="C178" s="444"/>
      <c r="D178" s="419"/>
      <c r="E178" s="422"/>
      <c r="F178" s="93" t="s">
        <v>619</v>
      </c>
      <c r="G178" s="94" t="str">
        <f>Практики!E351</f>
        <v>Не выполняется</v>
      </c>
      <c r="H178" s="78">
        <v>0</v>
      </c>
      <c r="I178" s="94">
        <f>Практики!G351</f>
        <v>0</v>
      </c>
      <c r="J178" s="94">
        <f>Практики!Y351</f>
        <v>0</v>
      </c>
    </row>
    <row r="179" spans="1:10" x14ac:dyDescent="0.35">
      <c r="A179" s="416"/>
      <c r="B179" s="444"/>
      <c r="C179" s="444"/>
      <c r="D179" s="419"/>
      <c r="E179" s="422"/>
      <c r="F179" s="93" t="s">
        <v>625</v>
      </c>
      <c r="G179" s="94" t="str">
        <f>Практики!E354</f>
        <v>Не выполняется</v>
      </c>
      <c r="H179" s="78">
        <v>0</v>
      </c>
      <c r="I179" s="94">
        <f>Практики!G354</f>
        <v>0</v>
      </c>
      <c r="J179" s="94">
        <f>Практики!Y354</f>
        <v>0</v>
      </c>
    </row>
    <row r="180" spans="1:10" x14ac:dyDescent="0.35">
      <c r="A180" s="416"/>
      <c r="B180" s="444"/>
      <c r="C180" s="444"/>
      <c r="D180" s="419"/>
      <c r="E180" s="422"/>
      <c r="F180" s="93" t="s">
        <v>627</v>
      </c>
      <c r="G180" s="94" t="str">
        <f>Практики!E355</f>
        <v>Не выполняется</v>
      </c>
      <c r="H180" s="78">
        <v>0</v>
      </c>
      <c r="I180" s="94">
        <f>Практики!G355</f>
        <v>0</v>
      </c>
      <c r="J180" s="94">
        <f>Практики!Y355</f>
        <v>0</v>
      </c>
    </row>
    <row r="181" spans="1:10" x14ac:dyDescent="0.35">
      <c r="A181" s="416"/>
      <c r="B181" s="444"/>
      <c r="C181" s="444"/>
      <c r="D181" s="419"/>
      <c r="E181" s="422"/>
      <c r="F181" s="93" t="s">
        <v>631</v>
      </c>
      <c r="G181" s="94" t="str">
        <f>Практики!E357</f>
        <v>Не выполняется</v>
      </c>
      <c r="H181" s="78">
        <v>0</v>
      </c>
      <c r="I181" s="94">
        <f>Практики!G357</f>
        <v>0</v>
      </c>
      <c r="J181" s="94">
        <f>Практики!Y357</f>
        <v>0</v>
      </c>
    </row>
    <row r="182" spans="1:10" x14ac:dyDescent="0.35">
      <c r="A182" s="416"/>
      <c r="B182" s="444"/>
      <c r="C182" s="444"/>
      <c r="D182" s="419"/>
      <c r="E182" s="422"/>
      <c r="F182" s="93" t="s">
        <v>633</v>
      </c>
      <c r="G182" s="94" t="str">
        <f>Практики!E358</f>
        <v>Верно</v>
      </c>
      <c r="H182" s="78">
        <v>0</v>
      </c>
      <c r="I182" s="94">
        <f>Практики!G358</f>
        <v>1</v>
      </c>
      <c r="J182" s="94">
        <f>Практики!Y358</f>
        <v>0</v>
      </c>
    </row>
    <row r="183" spans="1:10" x14ac:dyDescent="0.35">
      <c r="A183" s="416"/>
      <c r="B183" s="444"/>
      <c r="C183" s="444"/>
      <c r="D183" s="420"/>
      <c r="E183" s="423"/>
      <c r="F183" s="93" t="s">
        <v>635</v>
      </c>
      <c r="G183" s="94" t="str">
        <f>Практики!E359</f>
        <v>Не выполняется</v>
      </c>
      <c r="H183" s="78">
        <v>0</v>
      </c>
      <c r="I183" s="94">
        <f>Практики!G359</f>
        <v>0</v>
      </c>
      <c r="J183" s="94">
        <f>Практики!Y359</f>
        <v>0</v>
      </c>
    </row>
    <row r="184" spans="1:10" x14ac:dyDescent="0.35">
      <c r="A184" s="416"/>
      <c r="B184" s="444"/>
      <c r="C184" s="444"/>
      <c r="D184" s="418" t="s">
        <v>2128</v>
      </c>
      <c r="E184" s="421" t="s">
        <v>1903</v>
      </c>
      <c r="F184" s="93" t="s">
        <v>218</v>
      </c>
      <c r="G184" s="94" t="str">
        <f>Практики!E127</f>
        <v>Не выполняется</v>
      </c>
      <c r="H184" s="78">
        <v>0</v>
      </c>
      <c r="I184" s="94">
        <f>Практики!G127</f>
        <v>0</v>
      </c>
      <c r="J184" s="94">
        <f>Практики!Y127</f>
        <v>0</v>
      </c>
    </row>
    <row r="185" spans="1:10" x14ac:dyDescent="0.35">
      <c r="A185" s="416"/>
      <c r="B185" s="444"/>
      <c r="C185" s="444"/>
      <c r="D185" s="419"/>
      <c r="E185" s="422"/>
      <c r="F185" s="93" t="s">
        <v>284</v>
      </c>
      <c r="G185" s="94" t="str">
        <f>Практики!E160</f>
        <v>Не выполняется</v>
      </c>
      <c r="H185" s="78">
        <v>0</v>
      </c>
      <c r="I185" s="94">
        <f>Практики!G160</f>
        <v>0</v>
      </c>
      <c r="J185" s="94">
        <f>Практики!Y160</f>
        <v>0</v>
      </c>
    </row>
    <row r="186" spans="1:10" x14ac:dyDescent="0.35">
      <c r="A186" s="416"/>
      <c r="B186" s="444"/>
      <c r="C186" s="444"/>
      <c r="D186" s="419"/>
      <c r="E186" s="422"/>
      <c r="F186" s="93" t="s">
        <v>315</v>
      </c>
      <c r="G186" s="94" t="str">
        <f>Практики!E179</f>
        <v>Не выполняется</v>
      </c>
      <c r="H186" s="78">
        <v>0</v>
      </c>
      <c r="I186" s="94">
        <f>Практики!G179</f>
        <v>0</v>
      </c>
      <c r="J186" s="94">
        <f>Практики!Y179</f>
        <v>0</v>
      </c>
    </row>
    <row r="187" spans="1:10" x14ac:dyDescent="0.35">
      <c r="A187" s="416"/>
      <c r="B187" s="444"/>
      <c r="C187" s="444"/>
      <c r="D187" s="419"/>
      <c r="E187" s="422"/>
      <c r="F187" s="93" t="s">
        <v>317</v>
      </c>
      <c r="G187" s="94" t="str">
        <f>Практики!E180</f>
        <v>Не выполняется</v>
      </c>
      <c r="H187" s="78">
        <v>0</v>
      </c>
      <c r="I187" s="94">
        <f>Практики!G180</f>
        <v>0</v>
      </c>
      <c r="J187" s="94">
        <f>Практики!Y180</f>
        <v>0</v>
      </c>
    </row>
    <row r="188" spans="1:10" x14ac:dyDescent="0.35">
      <c r="A188" s="416"/>
      <c r="B188" s="444"/>
      <c r="C188" s="444"/>
      <c r="D188" s="420"/>
      <c r="E188" s="423"/>
      <c r="F188" s="93" t="s">
        <v>466</v>
      </c>
      <c r="G188" s="94" t="str">
        <f>Практики!E266</f>
        <v>Не выполняется</v>
      </c>
      <c r="H188" s="78">
        <v>0</v>
      </c>
      <c r="I188" s="94">
        <f>Практики!G266</f>
        <v>0</v>
      </c>
      <c r="J188" s="94">
        <f>Практики!Y266</f>
        <v>0</v>
      </c>
    </row>
    <row r="189" spans="1:10" x14ac:dyDescent="0.35">
      <c r="A189" s="416"/>
      <c r="B189" s="444"/>
      <c r="C189" s="425"/>
      <c r="D189" s="93" t="s">
        <v>2129</v>
      </c>
      <c r="E189" s="94" t="s">
        <v>2130</v>
      </c>
      <c r="F189" s="93" t="s">
        <v>627</v>
      </c>
      <c r="G189" s="94" t="str">
        <f>Практики!E355</f>
        <v>Не выполняется</v>
      </c>
      <c r="H189" s="78">
        <v>0</v>
      </c>
      <c r="I189" s="94">
        <f>Практики!G355</f>
        <v>0</v>
      </c>
      <c r="J189" s="94">
        <f>Практики!Y355</f>
        <v>0</v>
      </c>
    </row>
    <row r="190" spans="1:10" x14ac:dyDescent="0.35">
      <c r="A190" s="416"/>
      <c r="B190" s="444"/>
      <c r="C190" s="424" t="s">
        <v>1990</v>
      </c>
      <c r="D190" s="93" t="s">
        <v>1990</v>
      </c>
      <c r="E190" s="94" t="s">
        <v>1967</v>
      </c>
      <c r="F190" s="79"/>
      <c r="G190" s="80"/>
      <c r="H190" s="78">
        <v>0</v>
      </c>
      <c r="I190" s="80"/>
      <c r="J190" s="80"/>
    </row>
    <row r="191" spans="1:10" x14ac:dyDescent="0.35">
      <c r="A191" s="416"/>
      <c r="B191" s="425"/>
      <c r="C191" s="425"/>
      <c r="D191" s="93" t="s">
        <v>1991</v>
      </c>
      <c r="E191" s="94" t="s">
        <v>1968</v>
      </c>
      <c r="F191" s="93" t="s">
        <v>408</v>
      </c>
      <c r="G191" s="94" t="str">
        <f>Практики!E230</f>
        <v>Не выполняется</v>
      </c>
      <c r="H191" s="78">
        <v>0</v>
      </c>
      <c r="I191" s="94">
        <f>Практики!G230</f>
        <v>0</v>
      </c>
      <c r="J191" s="94">
        <f>Практики!Y230</f>
        <v>0</v>
      </c>
    </row>
    <row r="192" spans="1:10" x14ac:dyDescent="0.35">
      <c r="A192" s="416"/>
      <c r="B192" s="426" t="s">
        <v>2131</v>
      </c>
      <c r="C192" s="426" t="s">
        <v>2132</v>
      </c>
      <c r="D192" s="429" t="s">
        <v>2133</v>
      </c>
      <c r="E192" s="397" t="s">
        <v>1909</v>
      </c>
      <c r="F192" s="95" t="s">
        <v>350</v>
      </c>
      <c r="G192" s="96" t="str">
        <f>Практики!E197</f>
        <v>Верно</v>
      </c>
      <c r="H192" s="78">
        <v>0</v>
      </c>
      <c r="I192" s="96">
        <f>Практики!G197</f>
        <v>1</v>
      </c>
      <c r="J192" s="96">
        <f>Практики!Y197</f>
        <v>0</v>
      </c>
    </row>
    <row r="193" spans="1:10" x14ac:dyDescent="0.35">
      <c r="A193" s="416"/>
      <c r="B193" s="427"/>
      <c r="C193" s="427"/>
      <c r="D193" s="430"/>
      <c r="E193" s="398"/>
      <c r="F193" s="95" t="s">
        <v>355</v>
      </c>
      <c r="G193" s="96" t="str">
        <f>Практики!E200</f>
        <v>Не выполняется</v>
      </c>
      <c r="H193" s="78">
        <v>0</v>
      </c>
      <c r="I193" s="96">
        <f>Практики!G200</f>
        <v>0</v>
      </c>
      <c r="J193" s="96">
        <f>Практики!Y200</f>
        <v>0</v>
      </c>
    </row>
    <row r="194" spans="1:10" x14ac:dyDescent="0.35">
      <c r="A194" s="416"/>
      <c r="B194" s="427"/>
      <c r="C194" s="427"/>
      <c r="D194" s="430"/>
      <c r="E194" s="398"/>
      <c r="F194" s="95" t="s">
        <v>361</v>
      </c>
      <c r="G194" s="96" t="str">
        <f>Практики!E203</f>
        <v>Не выполняется</v>
      </c>
      <c r="H194" s="78">
        <v>0</v>
      </c>
      <c r="I194" s="96">
        <f>Практики!G203</f>
        <v>0</v>
      </c>
      <c r="J194" s="96">
        <f>Практики!Y203</f>
        <v>0</v>
      </c>
    </row>
    <row r="195" spans="1:10" x14ac:dyDescent="0.35">
      <c r="A195" s="416"/>
      <c r="B195" s="427"/>
      <c r="C195" s="427"/>
      <c r="D195" s="430"/>
      <c r="E195" s="398"/>
      <c r="F195" s="95" t="s">
        <v>470</v>
      </c>
      <c r="G195" s="96" t="str">
        <f>Практики!E268</f>
        <v>Верно</v>
      </c>
      <c r="H195" s="78">
        <v>0</v>
      </c>
      <c r="I195" s="96">
        <f>Практики!G268</f>
        <v>1</v>
      </c>
      <c r="J195" s="96">
        <f>Практики!Y268</f>
        <v>0</v>
      </c>
    </row>
    <row r="196" spans="1:10" x14ac:dyDescent="0.35">
      <c r="A196" s="416"/>
      <c r="B196" s="427"/>
      <c r="C196" s="427"/>
      <c r="D196" s="430"/>
      <c r="E196" s="398"/>
      <c r="F196" s="95" t="s">
        <v>472</v>
      </c>
      <c r="G196" s="96" t="str">
        <f>Практики!E269</f>
        <v>Не выполняется</v>
      </c>
      <c r="H196" s="78">
        <v>0</v>
      </c>
      <c r="I196" s="96">
        <f>Практики!G269</f>
        <v>0</v>
      </c>
      <c r="J196" s="96">
        <f>Практики!Y269</f>
        <v>0</v>
      </c>
    </row>
    <row r="197" spans="1:10" x14ac:dyDescent="0.35">
      <c r="A197" s="416"/>
      <c r="B197" s="427"/>
      <c r="C197" s="427"/>
      <c r="D197" s="431"/>
      <c r="E197" s="399"/>
      <c r="F197" s="95" t="s">
        <v>481</v>
      </c>
      <c r="G197" s="96" t="str">
        <f>Практики!E274</f>
        <v>Не выполняется</v>
      </c>
      <c r="H197" s="78">
        <v>0</v>
      </c>
      <c r="I197" s="96">
        <f>Практики!G274</f>
        <v>0</v>
      </c>
      <c r="J197" s="96">
        <f>Практики!Y274</f>
        <v>0</v>
      </c>
    </row>
    <row r="198" spans="1:10" x14ac:dyDescent="0.35">
      <c r="A198" s="416"/>
      <c r="B198" s="427"/>
      <c r="C198" s="427"/>
      <c r="D198" s="429" t="s">
        <v>1992</v>
      </c>
      <c r="E198" s="397" t="s">
        <v>2134</v>
      </c>
      <c r="F198" s="95" t="s">
        <v>579</v>
      </c>
      <c r="G198" s="96" t="str">
        <f>Практики!E328</f>
        <v>Не выполняется</v>
      </c>
      <c r="H198" s="78">
        <v>0</v>
      </c>
      <c r="I198" s="96">
        <f>Практики!G328</f>
        <v>0</v>
      </c>
      <c r="J198" s="96">
        <f>Практики!Y328</f>
        <v>0</v>
      </c>
    </row>
    <row r="199" spans="1:10" x14ac:dyDescent="0.35">
      <c r="A199" s="416"/>
      <c r="B199" s="427"/>
      <c r="C199" s="427"/>
      <c r="D199" s="431"/>
      <c r="E199" s="399"/>
      <c r="F199" s="95" t="s">
        <v>581</v>
      </c>
      <c r="G199" s="96" t="str">
        <f>Практики!E329</f>
        <v>Не выполняется</v>
      </c>
      <c r="H199" s="78">
        <v>0</v>
      </c>
      <c r="I199" s="96">
        <f>Практики!G329</f>
        <v>0</v>
      </c>
      <c r="J199" s="96">
        <f>Практики!Y329</f>
        <v>0</v>
      </c>
    </row>
    <row r="200" spans="1:10" x14ac:dyDescent="0.35">
      <c r="A200" s="416"/>
      <c r="B200" s="427"/>
      <c r="C200" s="427"/>
      <c r="D200" s="441" t="s">
        <v>2135</v>
      </c>
      <c r="E200" s="397" t="s">
        <v>2136</v>
      </c>
      <c r="F200" s="95" t="s">
        <v>330</v>
      </c>
      <c r="G200" s="96" t="str">
        <f>Практики!E186</f>
        <v>Верно</v>
      </c>
      <c r="H200" s="78">
        <v>0</v>
      </c>
      <c r="I200" s="96">
        <f>Практики!G186</f>
        <v>1</v>
      </c>
      <c r="J200" s="96">
        <f>Практики!Y186</f>
        <v>0</v>
      </c>
    </row>
    <row r="201" spans="1:10" x14ac:dyDescent="0.35">
      <c r="A201" s="416"/>
      <c r="B201" s="427"/>
      <c r="C201" s="427"/>
      <c r="D201" s="442"/>
      <c r="E201" s="398"/>
      <c r="F201" s="95" t="s">
        <v>332</v>
      </c>
      <c r="G201" s="96" t="str">
        <f>Практики!E187</f>
        <v>Не выполняется</v>
      </c>
      <c r="H201" s="78">
        <v>0</v>
      </c>
      <c r="I201" s="96">
        <f>Практики!G187</f>
        <v>0</v>
      </c>
      <c r="J201" s="96">
        <f>Практики!Y187</f>
        <v>0</v>
      </c>
    </row>
    <row r="202" spans="1:10" x14ac:dyDescent="0.35">
      <c r="A202" s="416"/>
      <c r="B202" s="427"/>
      <c r="C202" s="427"/>
      <c r="D202" s="442"/>
      <c r="E202" s="398"/>
      <c r="F202" s="95" t="s">
        <v>337</v>
      </c>
      <c r="G202" s="96" t="str">
        <f>Практики!E190</f>
        <v>Не выполняется</v>
      </c>
      <c r="H202" s="78">
        <v>0</v>
      </c>
      <c r="I202" s="96">
        <f>Практики!G190</f>
        <v>0</v>
      </c>
      <c r="J202" s="96">
        <f>Практики!Y190</f>
        <v>0</v>
      </c>
    </row>
    <row r="203" spans="1:10" x14ac:dyDescent="0.35">
      <c r="A203" s="416"/>
      <c r="B203" s="427"/>
      <c r="C203" s="427"/>
      <c r="D203" s="442"/>
      <c r="E203" s="398"/>
      <c r="F203" s="95" t="s">
        <v>400</v>
      </c>
      <c r="G203" s="96" t="str">
        <f>Практики!E225</f>
        <v>Верно</v>
      </c>
      <c r="H203" s="78">
        <v>0</v>
      </c>
      <c r="I203" s="96">
        <f>Практики!G225</f>
        <v>1</v>
      </c>
      <c r="J203" s="96">
        <f>Практики!Y225</f>
        <v>0</v>
      </c>
    </row>
    <row r="204" spans="1:10" x14ac:dyDescent="0.35">
      <c r="A204" s="416"/>
      <c r="B204" s="427"/>
      <c r="C204" s="428"/>
      <c r="D204" s="443"/>
      <c r="E204" s="399"/>
      <c r="F204" s="95" t="s">
        <v>403</v>
      </c>
      <c r="G204" s="96" t="str">
        <f>Практики!E227</f>
        <v>Не выполняется</v>
      </c>
      <c r="H204" s="78">
        <v>0</v>
      </c>
      <c r="I204" s="96">
        <f>Практики!G227</f>
        <v>0</v>
      </c>
      <c r="J204" s="96">
        <f>Практики!Y227</f>
        <v>0</v>
      </c>
    </row>
    <row r="205" spans="1:10" x14ac:dyDescent="0.35">
      <c r="A205" s="416"/>
      <c r="B205" s="427"/>
      <c r="C205" s="426" t="s">
        <v>2137</v>
      </c>
      <c r="D205" s="95" t="s">
        <v>2138</v>
      </c>
      <c r="E205" s="96" t="s">
        <v>2139</v>
      </c>
      <c r="F205" s="95" t="s">
        <v>408</v>
      </c>
      <c r="G205" s="96" t="str">
        <f>Практики!E230</f>
        <v>Не выполняется</v>
      </c>
      <c r="H205" s="78">
        <v>0</v>
      </c>
      <c r="I205" s="96">
        <f>Практики!G230</f>
        <v>0</v>
      </c>
      <c r="J205" s="96">
        <f>Практики!Y230</f>
        <v>0</v>
      </c>
    </row>
    <row r="206" spans="1:10" x14ac:dyDescent="0.35">
      <c r="A206" s="416"/>
      <c r="B206" s="427"/>
      <c r="C206" s="427"/>
      <c r="D206" s="95" t="s">
        <v>2140</v>
      </c>
      <c r="E206" s="96" t="s">
        <v>1969</v>
      </c>
      <c r="F206" s="79"/>
      <c r="G206" s="80"/>
      <c r="H206" s="78">
        <v>0</v>
      </c>
      <c r="I206" s="80"/>
      <c r="J206" s="80"/>
    </row>
    <row r="207" spans="1:10" x14ac:dyDescent="0.35">
      <c r="A207" s="416"/>
      <c r="B207" s="427"/>
      <c r="C207" s="427"/>
      <c r="D207" s="429" t="s">
        <v>2141</v>
      </c>
      <c r="E207" s="397" t="s">
        <v>2142</v>
      </c>
      <c r="F207" s="95" t="s">
        <v>330</v>
      </c>
      <c r="G207" s="96" t="str">
        <f>Практики!E186</f>
        <v>Верно</v>
      </c>
      <c r="H207" s="78">
        <v>0</v>
      </c>
      <c r="I207" s="96">
        <f>Практики!G186</f>
        <v>1</v>
      </c>
      <c r="J207" s="96">
        <f>Практики!Y186</f>
        <v>0</v>
      </c>
    </row>
    <row r="208" spans="1:10" x14ac:dyDescent="0.35">
      <c r="A208" s="416"/>
      <c r="B208" s="427"/>
      <c r="C208" s="427"/>
      <c r="D208" s="430"/>
      <c r="E208" s="398"/>
      <c r="F208" s="95" t="s">
        <v>332</v>
      </c>
      <c r="G208" s="96" t="str">
        <f>Практики!E187</f>
        <v>Не выполняется</v>
      </c>
      <c r="H208" s="78">
        <v>0</v>
      </c>
      <c r="I208" s="96">
        <f>Практики!G187</f>
        <v>0</v>
      </c>
      <c r="J208" s="96">
        <f>Практики!Y187</f>
        <v>0</v>
      </c>
    </row>
    <row r="209" spans="1:10" x14ac:dyDescent="0.35">
      <c r="A209" s="416"/>
      <c r="B209" s="427"/>
      <c r="C209" s="427"/>
      <c r="D209" s="430"/>
      <c r="E209" s="398"/>
      <c r="F209" s="95" t="s">
        <v>337</v>
      </c>
      <c r="G209" s="96" t="str">
        <f>Практики!E190</f>
        <v>Не выполняется</v>
      </c>
      <c r="H209" s="78">
        <v>0</v>
      </c>
      <c r="I209" s="96">
        <f>Практики!G190</f>
        <v>0</v>
      </c>
      <c r="J209" s="96">
        <f>Практики!Y190</f>
        <v>0</v>
      </c>
    </row>
    <row r="210" spans="1:10" x14ac:dyDescent="0.35">
      <c r="A210" s="416"/>
      <c r="B210" s="427"/>
      <c r="C210" s="427"/>
      <c r="D210" s="430"/>
      <c r="E210" s="398"/>
      <c r="F210" s="95" t="s">
        <v>400</v>
      </c>
      <c r="G210" s="96" t="str">
        <f>Практики!E225</f>
        <v>Верно</v>
      </c>
      <c r="H210" s="78">
        <v>0</v>
      </c>
      <c r="I210" s="96">
        <f>Практики!G225</f>
        <v>1</v>
      </c>
      <c r="J210" s="96">
        <f>Практики!Y225</f>
        <v>0</v>
      </c>
    </row>
    <row r="211" spans="1:10" x14ac:dyDescent="0.35">
      <c r="A211" s="416"/>
      <c r="B211" s="427"/>
      <c r="C211" s="427"/>
      <c r="D211" s="430"/>
      <c r="E211" s="398"/>
      <c r="F211" s="95" t="s">
        <v>403</v>
      </c>
      <c r="G211" s="96" t="str">
        <f>Практики!E227</f>
        <v>Не выполняется</v>
      </c>
      <c r="H211" s="78">
        <v>0</v>
      </c>
      <c r="I211" s="96">
        <f>Практики!G227</f>
        <v>0</v>
      </c>
      <c r="J211" s="96">
        <f>Практики!Y227</f>
        <v>0</v>
      </c>
    </row>
    <row r="212" spans="1:10" x14ac:dyDescent="0.35">
      <c r="A212" s="416"/>
      <c r="B212" s="427"/>
      <c r="C212" s="427"/>
      <c r="D212" s="430"/>
      <c r="E212" s="398"/>
      <c r="F212" s="95" t="s">
        <v>470</v>
      </c>
      <c r="G212" s="96" t="str">
        <f>Практики!E268</f>
        <v>Верно</v>
      </c>
      <c r="H212" s="78">
        <v>0</v>
      </c>
      <c r="I212" s="96">
        <f>Практики!G268</f>
        <v>1</v>
      </c>
      <c r="J212" s="96">
        <f>Практики!Y268</f>
        <v>0</v>
      </c>
    </row>
    <row r="213" spans="1:10" x14ac:dyDescent="0.35">
      <c r="A213" s="417"/>
      <c r="B213" s="428"/>
      <c r="C213" s="428"/>
      <c r="D213" s="431"/>
      <c r="E213" s="399"/>
      <c r="F213" s="95" t="s">
        <v>481</v>
      </c>
      <c r="G213" s="96" t="str">
        <f>Практики!E274</f>
        <v>Не выполняется</v>
      </c>
      <c r="H213" s="78">
        <v>0</v>
      </c>
      <c r="I213" s="96">
        <f>Практики!G274</f>
        <v>0</v>
      </c>
      <c r="J213" s="96">
        <f>Практики!Y274</f>
        <v>0</v>
      </c>
    </row>
    <row r="214" spans="1:10" x14ac:dyDescent="0.35">
      <c r="A214" s="400" t="s">
        <v>2143</v>
      </c>
      <c r="B214" s="401"/>
      <c r="C214" s="406" t="s">
        <v>2144</v>
      </c>
      <c r="D214" s="97" t="s">
        <v>2145</v>
      </c>
      <c r="E214" s="98" t="s">
        <v>1915</v>
      </c>
      <c r="F214" s="97" t="s">
        <v>500</v>
      </c>
      <c r="G214" s="98" t="str">
        <f>Практики!E286</f>
        <v>Не выполняется</v>
      </c>
      <c r="H214" s="78">
        <v>0</v>
      </c>
      <c r="I214" s="98">
        <f>Практики!G286</f>
        <v>0</v>
      </c>
      <c r="J214" s="98">
        <f>Практики!Y286</f>
        <v>0</v>
      </c>
    </row>
    <row r="215" spans="1:10" x14ac:dyDescent="0.35">
      <c r="A215" s="402"/>
      <c r="B215" s="403"/>
      <c r="C215" s="407"/>
      <c r="D215" s="409" t="s">
        <v>2146</v>
      </c>
      <c r="E215" s="412" t="s">
        <v>1914</v>
      </c>
      <c r="F215" s="97" t="s">
        <v>498</v>
      </c>
      <c r="G215" s="98" t="str">
        <f>Практики!E285</f>
        <v>Верно</v>
      </c>
      <c r="H215" s="78">
        <v>0</v>
      </c>
      <c r="I215" s="98">
        <f>Практики!G285</f>
        <v>1</v>
      </c>
      <c r="J215" s="98">
        <f>Практики!Y285</f>
        <v>0</v>
      </c>
    </row>
    <row r="216" spans="1:10" x14ac:dyDescent="0.35">
      <c r="A216" s="402"/>
      <c r="B216" s="403"/>
      <c r="C216" s="407"/>
      <c r="D216" s="410"/>
      <c r="E216" s="413"/>
      <c r="F216" s="97" t="s">
        <v>503</v>
      </c>
      <c r="G216" s="98" t="str">
        <f>Практики!E287</f>
        <v>Не выполняется</v>
      </c>
      <c r="H216" s="78">
        <v>0</v>
      </c>
      <c r="I216" s="98">
        <f>Практики!G287</f>
        <v>0</v>
      </c>
      <c r="J216" s="98">
        <f>Практики!Y287</f>
        <v>0</v>
      </c>
    </row>
    <row r="217" spans="1:10" x14ac:dyDescent="0.35">
      <c r="A217" s="402"/>
      <c r="B217" s="403"/>
      <c r="C217" s="407"/>
      <c r="D217" s="410"/>
      <c r="E217" s="413"/>
      <c r="F217" s="97" t="s">
        <v>505</v>
      </c>
      <c r="G217" s="98" t="str">
        <f>Практики!E288</f>
        <v>Не выполняется</v>
      </c>
      <c r="H217" s="78">
        <v>0</v>
      </c>
      <c r="I217" s="98">
        <f>Практики!G288</f>
        <v>0</v>
      </c>
      <c r="J217" s="98">
        <f>Практики!Y288</f>
        <v>0</v>
      </c>
    </row>
    <row r="218" spans="1:10" x14ac:dyDescent="0.35">
      <c r="A218" s="402"/>
      <c r="B218" s="403"/>
      <c r="C218" s="407"/>
      <c r="D218" s="410"/>
      <c r="E218" s="413"/>
      <c r="F218" s="97" t="s">
        <v>514</v>
      </c>
      <c r="G218" s="98" t="str">
        <f>Практики!E292</f>
        <v>Не выполняется</v>
      </c>
      <c r="H218" s="78">
        <v>0</v>
      </c>
      <c r="I218" s="98">
        <f>Практики!G292</f>
        <v>0</v>
      </c>
      <c r="J218" s="98">
        <f>Практики!Y292</f>
        <v>0</v>
      </c>
    </row>
    <row r="219" spans="1:10" x14ac:dyDescent="0.35">
      <c r="A219" s="402"/>
      <c r="B219" s="403"/>
      <c r="C219" s="407"/>
      <c r="D219" s="411"/>
      <c r="E219" s="414"/>
      <c r="F219" s="97" t="s">
        <v>516</v>
      </c>
      <c r="G219" s="98" t="str">
        <f>Практики!E293</f>
        <v>Не выполняется</v>
      </c>
      <c r="H219" s="78">
        <v>0</v>
      </c>
      <c r="I219" s="98">
        <f>Практики!G293</f>
        <v>0</v>
      </c>
      <c r="J219" s="98">
        <f>Практики!Y293</f>
        <v>0</v>
      </c>
    </row>
    <row r="220" spans="1:10" x14ac:dyDescent="0.35">
      <c r="A220" s="402"/>
      <c r="B220" s="403"/>
      <c r="C220" s="407"/>
      <c r="D220" s="97" t="s">
        <v>1993</v>
      </c>
      <c r="E220" s="98" t="s">
        <v>1970</v>
      </c>
      <c r="F220" s="79"/>
      <c r="G220" s="80"/>
      <c r="H220" s="78">
        <v>0</v>
      </c>
      <c r="I220" s="80"/>
      <c r="J220" s="80"/>
    </row>
    <row r="221" spans="1:10" x14ac:dyDescent="0.35">
      <c r="A221" s="402"/>
      <c r="B221" s="403"/>
      <c r="C221" s="407"/>
      <c r="D221" s="409" t="s">
        <v>2147</v>
      </c>
      <c r="E221" s="412" t="s">
        <v>1917</v>
      </c>
      <c r="F221" s="97" t="s">
        <v>512</v>
      </c>
      <c r="G221" s="98" t="str">
        <f>Практики!E291</f>
        <v>Не выполняется</v>
      </c>
      <c r="H221" s="78">
        <v>0</v>
      </c>
      <c r="I221" s="98">
        <f>Практики!G291</f>
        <v>0</v>
      </c>
      <c r="J221" s="98">
        <f>Практики!Y291</f>
        <v>0</v>
      </c>
    </row>
    <row r="222" spans="1:10" x14ac:dyDescent="0.35">
      <c r="A222" s="402"/>
      <c r="B222" s="403"/>
      <c r="C222" s="407"/>
      <c r="D222" s="410"/>
      <c r="E222" s="413"/>
      <c r="F222" s="97" t="s">
        <v>516</v>
      </c>
      <c r="G222" s="98" t="str">
        <f>Практики!E293</f>
        <v>Не выполняется</v>
      </c>
      <c r="H222" s="78">
        <v>0</v>
      </c>
      <c r="I222" s="98">
        <f>Практики!G293</f>
        <v>0</v>
      </c>
      <c r="J222" s="98">
        <f>Практики!Y293</f>
        <v>0</v>
      </c>
    </row>
    <row r="223" spans="1:10" x14ac:dyDescent="0.35">
      <c r="A223" s="402"/>
      <c r="B223" s="403"/>
      <c r="C223" s="408"/>
      <c r="D223" s="411"/>
      <c r="E223" s="414"/>
      <c r="F223" s="97" t="s">
        <v>519</v>
      </c>
      <c r="G223" s="98" t="str">
        <f>Практики!E294</f>
        <v>Не выполняется</v>
      </c>
      <c r="H223" s="78">
        <v>0</v>
      </c>
      <c r="I223" s="98">
        <f>Практики!G294</f>
        <v>0</v>
      </c>
      <c r="J223" s="98">
        <f>Практики!Y294</f>
        <v>0</v>
      </c>
    </row>
    <row r="224" spans="1:10" x14ac:dyDescent="0.35">
      <c r="A224" s="402"/>
      <c r="B224" s="403"/>
      <c r="C224" s="406" t="s">
        <v>2148</v>
      </c>
      <c r="D224" s="409" t="s">
        <v>2149</v>
      </c>
      <c r="E224" s="412" t="s">
        <v>1916</v>
      </c>
      <c r="F224" s="97" t="s">
        <v>509</v>
      </c>
      <c r="G224" s="98" t="str">
        <f>Практики!E290</f>
        <v>Не выполняется</v>
      </c>
      <c r="H224" s="78">
        <v>0</v>
      </c>
      <c r="I224" s="98">
        <f>Практики!G290</f>
        <v>0</v>
      </c>
      <c r="J224" s="98">
        <f>Практики!Y290</f>
        <v>0</v>
      </c>
    </row>
    <row r="225" spans="1:10" x14ac:dyDescent="0.35">
      <c r="A225" s="402"/>
      <c r="B225" s="403"/>
      <c r="C225" s="407"/>
      <c r="D225" s="410"/>
      <c r="E225" s="413"/>
      <c r="F225" s="97" t="s">
        <v>704</v>
      </c>
      <c r="G225" s="98" t="str">
        <f>Практики!E395</f>
        <v>Не выполняется</v>
      </c>
      <c r="H225" s="78">
        <v>0</v>
      </c>
      <c r="I225" s="98">
        <f>Практики!G395</f>
        <v>0</v>
      </c>
      <c r="J225" s="98">
        <f>Практики!Y395</f>
        <v>0</v>
      </c>
    </row>
    <row r="226" spans="1:10" x14ac:dyDescent="0.35">
      <c r="A226" s="402"/>
      <c r="B226" s="403"/>
      <c r="C226" s="407"/>
      <c r="D226" s="411"/>
      <c r="E226" s="414"/>
      <c r="F226" s="97" t="s">
        <v>708</v>
      </c>
      <c r="G226" s="98" t="str">
        <f>Практики!E397</f>
        <v>Не выполняется</v>
      </c>
      <c r="H226" s="78">
        <v>0</v>
      </c>
      <c r="I226" s="98">
        <f>Практики!G397</f>
        <v>0</v>
      </c>
      <c r="J226" s="98">
        <f>Практики!Y397</f>
        <v>0</v>
      </c>
    </row>
    <row r="227" spans="1:10" x14ac:dyDescent="0.35">
      <c r="A227" s="402"/>
      <c r="B227" s="403"/>
      <c r="C227" s="407"/>
      <c r="D227" s="97" t="s">
        <v>1994</v>
      </c>
      <c r="E227" s="98" t="s">
        <v>1971</v>
      </c>
      <c r="F227" s="97" t="s">
        <v>514</v>
      </c>
      <c r="G227" s="98" t="str">
        <f>Практики!E292</f>
        <v>Не выполняется</v>
      </c>
      <c r="H227" s="78">
        <v>0</v>
      </c>
      <c r="I227" s="98">
        <f>Практики!G292</f>
        <v>0</v>
      </c>
      <c r="J227" s="98">
        <f>Практики!Y292</f>
        <v>0</v>
      </c>
    </row>
    <row r="228" spans="1:10" x14ac:dyDescent="0.35">
      <c r="A228" s="402"/>
      <c r="B228" s="403"/>
      <c r="C228" s="407"/>
      <c r="D228" s="97" t="s">
        <v>1995</v>
      </c>
      <c r="E228" s="98" t="s">
        <v>1972</v>
      </c>
      <c r="F228" s="79"/>
      <c r="G228" s="80"/>
      <c r="H228" s="78">
        <v>0</v>
      </c>
      <c r="I228" s="80"/>
      <c r="J228" s="80"/>
    </row>
    <row r="229" spans="1:10" x14ac:dyDescent="0.35">
      <c r="A229" s="402"/>
      <c r="B229" s="403"/>
      <c r="C229" s="407"/>
      <c r="D229" s="409" t="s">
        <v>897</v>
      </c>
      <c r="E229" s="412" t="s">
        <v>1947</v>
      </c>
      <c r="F229" s="97" t="s">
        <v>676</v>
      </c>
      <c r="G229" s="98" t="str">
        <f>Практики!E382</f>
        <v>Верно</v>
      </c>
      <c r="H229" s="78">
        <v>0</v>
      </c>
      <c r="I229" s="98">
        <f>Практики!G382</f>
        <v>1</v>
      </c>
      <c r="J229" s="98">
        <f>Практики!Y382</f>
        <v>0</v>
      </c>
    </row>
    <row r="230" spans="1:10" x14ac:dyDescent="0.35">
      <c r="A230" s="402"/>
      <c r="B230" s="403"/>
      <c r="C230" s="407"/>
      <c r="D230" s="410"/>
      <c r="E230" s="413"/>
      <c r="F230" s="97" t="s">
        <v>679</v>
      </c>
      <c r="G230" s="98" t="str">
        <f>Практики!E383</f>
        <v>Не выполняется</v>
      </c>
      <c r="H230" s="78">
        <v>0</v>
      </c>
      <c r="I230" s="98">
        <f>Практики!G383</f>
        <v>0</v>
      </c>
      <c r="J230" s="98">
        <f>Практики!Y383</f>
        <v>0</v>
      </c>
    </row>
    <row r="231" spans="1:10" x14ac:dyDescent="0.35">
      <c r="A231" s="402"/>
      <c r="B231" s="403"/>
      <c r="C231" s="407"/>
      <c r="D231" s="410"/>
      <c r="E231" s="413"/>
      <c r="F231" s="97" t="s">
        <v>681</v>
      </c>
      <c r="G231" s="98" t="str">
        <f>Практики!E384</f>
        <v>Не выполняется</v>
      </c>
      <c r="H231" s="78">
        <v>0</v>
      </c>
      <c r="I231" s="98">
        <f>Практики!G384</f>
        <v>0</v>
      </c>
      <c r="J231" s="98">
        <f>Практики!Y384</f>
        <v>0</v>
      </c>
    </row>
    <row r="232" spans="1:10" x14ac:dyDescent="0.35">
      <c r="A232" s="402"/>
      <c r="B232" s="403"/>
      <c r="C232" s="407"/>
      <c r="D232" s="410"/>
      <c r="E232" s="413"/>
      <c r="F232" s="97" t="s">
        <v>686</v>
      </c>
      <c r="G232" s="98" t="str">
        <f>Практики!E386</f>
        <v>Не выполняется</v>
      </c>
      <c r="H232" s="78">
        <v>0</v>
      </c>
      <c r="I232" s="98">
        <f>Практики!G386</f>
        <v>0</v>
      </c>
      <c r="J232" s="98">
        <f>Практики!Y386</f>
        <v>0</v>
      </c>
    </row>
    <row r="233" spans="1:10" x14ac:dyDescent="0.35">
      <c r="A233" s="402"/>
      <c r="B233" s="403"/>
      <c r="C233" s="408"/>
      <c r="D233" s="411"/>
      <c r="E233" s="414"/>
      <c r="F233" s="97" t="s">
        <v>688</v>
      </c>
      <c r="G233" s="98" t="str">
        <f>Практики!E387</f>
        <v>Не выполняется</v>
      </c>
      <c r="H233" s="78">
        <v>0</v>
      </c>
      <c r="I233" s="98">
        <f>Практики!G387</f>
        <v>0</v>
      </c>
      <c r="J233" s="98">
        <f>Практики!Y387</f>
        <v>0</v>
      </c>
    </row>
    <row r="234" spans="1:10" x14ac:dyDescent="0.35">
      <c r="A234" s="402"/>
      <c r="B234" s="403"/>
      <c r="C234" s="406" t="s">
        <v>2150</v>
      </c>
      <c r="D234" s="409" t="s">
        <v>2151</v>
      </c>
      <c r="E234" s="412" t="s">
        <v>1922</v>
      </c>
      <c r="F234" s="97" t="s">
        <v>521</v>
      </c>
      <c r="G234" s="98" t="str">
        <f>Практики!E295</f>
        <v>Верно</v>
      </c>
      <c r="H234" s="78">
        <v>0</v>
      </c>
      <c r="I234" s="98">
        <f>Практики!G295</f>
        <v>1</v>
      </c>
      <c r="J234" s="98">
        <f>Практики!Y295</f>
        <v>0</v>
      </c>
    </row>
    <row r="235" spans="1:10" x14ac:dyDescent="0.35">
      <c r="A235" s="402"/>
      <c r="B235" s="403"/>
      <c r="C235" s="407"/>
      <c r="D235" s="411"/>
      <c r="E235" s="414"/>
      <c r="F235" s="97" t="s">
        <v>525</v>
      </c>
      <c r="G235" s="98" t="str">
        <f>Практики!E297</f>
        <v>Не выполняется</v>
      </c>
      <c r="H235" s="78">
        <v>0</v>
      </c>
      <c r="I235" s="98">
        <f>Практики!G297</f>
        <v>0</v>
      </c>
      <c r="J235" s="98">
        <f>Практики!Y297</f>
        <v>0</v>
      </c>
    </row>
    <row r="236" spans="1:10" x14ac:dyDescent="0.35">
      <c r="A236" s="402"/>
      <c r="B236" s="403"/>
      <c r="C236" s="407"/>
      <c r="D236" s="409" t="s">
        <v>2152</v>
      </c>
      <c r="E236" s="412" t="s">
        <v>1923</v>
      </c>
      <c r="F236" s="97" t="s">
        <v>527</v>
      </c>
      <c r="G236" s="98" t="str">
        <f>Практики!E298</f>
        <v>Не выполняется</v>
      </c>
      <c r="H236" s="78">
        <v>0</v>
      </c>
      <c r="I236" s="98">
        <f>Практики!G298</f>
        <v>0</v>
      </c>
      <c r="J236" s="98">
        <f>Практики!Y298</f>
        <v>0</v>
      </c>
    </row>
    <row r="237" spans="1:10" x14ac:dyDescent="0.35">
      <c r="A237" s="402"/>
      <c r="B237" s="403"/>
      <c r="C237" s="407"/>
      <c r="D237" s="411"/>
      <c r="E237" s="414"/>
      <c r="F237" s="97" t="s">
        <v>531</v>
      </c>
      <c r="G237" s="98" t="str">
        <f>Практики!E300</f>
        <v>Не выполняется</v>
      </c>
      <c r="H237" s="78">
        <v>0</v>
      </c>
      <c r="I237" s="98">
        <f>Практики!G300</f>
        <v>0</v>
      </c>
      <c r="J237" s="98">
        <f>Практики!Y300</f>
        <v>0</v>
      </c>
    </row>
    <row r="238" spans="1:10" x14ac:dyDescent="0.35">
      <c r="A238" s="404"/>
      <c r="B238" s="405"/>
      <c r="C238" s="408"/>
      <c r="D238" s="97" t="s">
        <v>2153</v>
      </c>
      <c r="E238" s="98" t="s">
        <v>1921</v>
      </c>
      <c r="F238" s="97" t="s">
        <v>523</v>
      </c>
      <c r="G238" s="98" t="str">
        <f>Практики!E296</f>
        <v>Не выполняется</v>
      </c>
      <c r="H238" s="78">
        <v>0</v>
      </c>
      <c r="I238" s="98">
        <f>Практики!G296</f>
        <v>0</v>
      </c>
      <c r="J238" s="98">
        <f>Практики!Y296</f>
        <v>0</v>
      </c>
    </row>
  </sheetData>
  <mergeCells count="129">
    <mergeCell ref="A2:A69"/>
    <mergeCell ref="B2:B12"/>
    <mergeCell ref="C2:C6"/>
    <mergeCell ref="C7:C12"/>
    <mergeCell ref="D8:D9"/>
    <mergeCell ref="E8:E9"/>
    <mergeCell ref="B13:B33"/>
    <mergeCell ref="C13:C23"/>
    <mergeCell ref="D14:D18"/>
    <mergeCell ref="E14:E18"/>
    <mergeCell ref="E51:E66"/>
    <mergeCell ref="D67:D69"/>
    <mergeCell ref="D20:D21"/>
    <mergeCell ref="E20:E21"/>
    <mergeCell ref="C24:C28"/>
    <mergeCell ref="D26:D27"/>
    <mergeCell ref="E26:E27"/>
    <mergeCell ref="C29:C33"/>
    <mergeCell ref="D31:D32"/>
    <mergeCell ref="E31:E32"/>
    <mergeCell ref="D87:D88"/>
    <mergeCell ref="E87:E88"/>
    <mergeCell ref="D89:D90"/>
    <mergeCell ref="E89:E90"/>
    <mergeCell ref="D91:D92"/>
    <mergeCell ref="E91:E92"/>
    <mergeCell ref="E67:E69"/>
    <mergeCell ref="A70:A156"/>
    <mergeCell ref="B70:B99"/>
    <mergeCell ref="C70:C78"/>
    <mergeCell ref="D71:D77"/>
    <mergeCell ref="E71:E77"/>
    <mergeCell ref="C79:C82"/>
    <mergeCell ref="C83:C96"/>
    <mergeCell ref="D83:D85"/>
    <mergeCell ref="E83:E85"/>
    <mergeCell ref="B34:B69"/>
    <mergeCell ref="C34:C50"/>
    <mergeCell ref="D34:D38"/>
    <mergeCell ref="E34:E38"/>
    <mergeCell ref="D39:D50"/>
    <mergeCell ref="E39:E50"/>
    <mergeCell ref="C51:C69"/>
    <mergeCell ref="D51:D66"/>
    <mergeCell ref="D94:D96"/>
    <mergeCell ref="E94:E96"/>
    <mergeCell ref="C97:C99"/>
    <mergeCell ref="D97:D98"/>
    <mergeCell ref="E97:E98"/>
    <mergeCell ref="B100:B115"/>
    <mergeCell ref="C100:C106"/>
    <mergeCell ref="D100:D102"/>
    <mergeCell ref="E100:E102"/>
    <mergeCell ref="C107:C115"/>
    <mergeCell ref="D107:D110"/>
    <mergeCell ref="E107:E110"/>
    <mergeCell ref="D111:D115"/>
    <mergeCell ref="E111:E115"/>
    <mergeCell ref="E177:E183"/>
    <mergeCell ref="B116:B140"/>
    <mergeCell ref="C116:C126"/>
    <mergeCell ref="D116:D117"/>
    <mergeCell ref="E116:E117"/>
    <mergeCell ref="D118:D119"/>
    <mergeCell ref="E118:E119"/>
    <mergeCell ref="E131:E134"/>
    <mergeCell ref="C137:C140"/>
    <mergeCell ref="D137:D138"/>
    <mergeCell ref="E137:E138"/>
    <mergeCell ref="D139:D140"/>
    <mergeCell ref="E139:E140"/>
    <mergeCell ref="D120:D121"/>
    <mergeCell ref="E120:E121"/>
    <mergeCell ref="D123:D126"/>
    <mergeCell ref="E123:E126"/>
    <mergeCell ref="C127:C136"/>
    <mergeCell ref="D127:D128"/>
    <mergeCell ref="E127:E128"/>
    <mergeCell ref="D129:D130"/>
    <mergeCell ref="E129:E130"/>
    <mergeCell ref="D131:D134"/>
    <mergeCell ref="D192:D197"/>
    <mergeCell ref="C205:C213"/>
    <mergeCell ref="D207:D213"/>
    <mergeCell ref="E207:E213"/>
    <mergeCell ref="B141:B156"/>
    <mergeCell ref="C141:C145"/>
    <mergeCell ref="D141:D143"/>
    <mergeCell ref="E141:E143"/>
    <mergeCell ref="C146:C156"/>
    <mergeCell ref="D147:D151"/>
    <mergeCell ref="E147:E151"/>
    <mergeCell ref="D152:D156"/>
    <mergeCell ref="E152:E156"/>
    <mergeCell ref="D198:D199"/>
    <mergeCell ref="E198:E199"/>
    <mergeCell ref="D200:D204"/>
    <mergeCell ref="B157:B191"/>
    <mergeCell ref="C157:C176"/>
    <mergeCell ref="D157:D165"/>
    <mergeCell ref="E157:E165"/>
    <mergeCell ref="D168:D175"/>
    <mergeCell ref="E168:E175"/>
    <mergeCell ref="C177:C189"/>
    <mergeCell ref="D177:D183"/>
    <mergeCell ref="E192:E197"/>
    <mergeCell ref="E200:E204"/>
    <mergeCell ref="A214:B238"/>
    <mergeCell ref="C214:C223"/>
    <mergeCell ref="D215:D219"/>
    <mergeCell ref="E215:E219"/>
    <mergeCell ref="D221:D223"/>
    <mergeCell ref="E221:E223"/>
    <mergeCell ref="A157:A213"/>
    <mergeCell ref="C224:C233"/>
    <mergeCell ref="D224:D226"/>
    <mergeCell ref="E224:E226"/>
    <mergeCell ref="D229:D233"/>
    <mergeCell ref="E229:E233"/>
    <mergeCell ref="C234:C238"/>
    <mergeCell ref="D234:D235"/>
    <mergeCell ref="E234:E235"/>
    <mergeCell ref="D236:D237"/>
    <mergeCell ref="E236:E237"/>
    <mergeCell ref="D184:D188"/>
    <mergeCell ref="E184:E188"/>
    <mergeCell ref="C190:C191"/>
    <mergeCell ref="B192:B213"/>
    <mergeCell ref="C192:C204"/>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6">
    <tabColor rgb="FF92D050"/>
  </sheetPr>
  <dimension ref="B1:M178"/>
  <sheetViews>
    <sheetView topLeftCell="C1" zoomScale="85" zoomScaleNormal="85" workbookViewId="0">
      <pane ySplit="1" topLeftCell="A2" activePane="bottomLeft" state="frozen"/>
      <selection activeCell="C1" sqref="C1"/>
      <selection pane="bottomLeft" activeCell="H1" sqref="H1:H1048576"/>
    </sheetView>
  </sheetViews>
  <sheetFormatPr defaultRowHeight="14.5" x14ac:dyDescent="0.35"/>
  <cols>
    <col min="2" max="2" width="26.90625" customWidth="1"/>
    <col min="3" max="3" width="6.54296875" bestFit="1" customWidth="1"/>
    <col min="4" max="4" width="126.453125" style="71" customWidth="1"/>
    <col min="5" max="5" width="7.54296875" bestFit="1" customWidth="1"/>
    <col min="6" max="6" width="23.54296875" bestFit="1" customWidth="1"/>
    <col min="7" max="7" width="24.54296875" bestFit="1" customWidth="1"/>
    <col min="8" max="8" width="26.90625" customWidth="1"/>
    <col min="9" max="9" width="19" hidden="1" customWidth="1"/>
    <col min="11" max="11" width="11.08984375" bestFit="1" customWidth="1"/>
    <col min="12" max="12" width="17.54296875" bestFit="1" customWidth="1"/>
    <col min="13" max="13" width="20.453125" bestFit="1" customWidth="1"/>
  </cols>
  <sheetData>
    <row r="1" spans="2:13" ht="37.5" thickBot="1" x14ac:dyDescent="0.4">
      <c r="B1" s="135"/>
      <c r="C1" s="136" t="s">
        <v>2192</v>
      </c>
      <c r="D1" s="136" t="s">
        <v>2193</v>
      </c>
      <c r="E1" s="136" t="s">
        <v>2</v>
      </c>
      <c r="F1" s="136" t="s">
        <v>2022</v>
      </c>
      <c r="G1" s="136" t="s">
        <v>2023</v>
      </c>
      <c r="H1" s="136" t="s">
        <v>1451</v>
      </c>
      <c r="I1" s="137" t="s">
        <v>2321</v>
      </c>
      <c r="K1" s="161" t="s">
        <v>2155</v>
      </c>
      <c r="L1" s="161" t="s">
        <v>2154</v>
      </c>
      <c r="M1" s="161" t="s">
        <v>2156</v>
      </c>
    </row>
    <row r="2" spans="2:13" ht="16" thickBot="1" x14ac:dyDescent="0.4">
      <c r="B2" s="514" t="s">
        <v>1321</v>
      </c>
      <c r="C2" s="515"/>
      <c r="D2" s="515"/>
      <c r="E2" s="515"/>
      <c r="F2" s="515"/>
      <c r="G2" s="515"/>
      <c r="H2" s="515"/>
      <c r="I2" s="516"/>
      <c r="K2" s="143">
        <f>COUNTA(G1:G235)</f>
        <v>125</v>
      </c>
      <c r="L2" s="143">
        <f>COUNTA(I1:I235)</f>
        <v>176</v>
      </c>
      <c r="M2" s="133">
        <f>(K2/L2)*100</f>
        <v>71.022727272727266</v>
      </c>
    </row>
    <row r="3" spans="2:13" ht="15" thickBot="1" x14ac:dyDescent="0.4">
      <c r="B3" s="517" t="s">
        <v>2194</v>
      </c>
      <c r="C3" s="518"/>
      <c r="D3" s="518"/>
      <c r="E3" s="518"/>
      <c r="F3" s="518"/>
      <c r="G3" s="518"/>
      <c r="H3" s="518"/>
      <c r="I3" s="519"/>
    </row>
    <row r="4" spans="2:13" x14ac:dyDescent="0.35">
      <c r="B4" s="511" t="s">
        <v>2195</v>
      </c>
      <c r="C4" s="155">
        <v>1</v>
      </c>
      <c r="D4" s="134" t="s">
        <v>2196</v>
      </c>
      <c r="E4" s="150" t="s">
        <v>727</v>
      </c>
      <c r="F4" s="104" t="str">
        <f>Практики!C314</f>
        <v>P-REQ-TM-3-2</v>
      </c>
      <c r="G4" s="104" t="str">
        <f>Практики!E314</f>
        <v>Не выполняется</v>
      </c>
      <c r="H4" s="105">
        <f>Практики!Y314</f>
        <v>0</v>
      </c>
      <c r="I4" s="99">
        <v>0</v>
      </c>
    </row>
    <row r="5" spans="2:13" x14ac:dyDescent="0.35">
      <c r="B5" s="512"/>
      <c r="C5" s="153">
        <v>2</v>
      </c>
      <c r="D5" s="162" t="s">
        <v>2197</v>
      </c>
      <c r="E5" s="151" t="s">
        <v>728</v>
      </c>
      <c r="F5" s="142" t="str">
        <f>Практики!C400</f>
        <v>P-ROLE-RESP-2-4</v>
      </c>
      <c r="G5" s="142" t="str">
        <f>Практики!E402</f>
        <v>Не выполняется</v>
      </c>
      <c r="H5" s="106">
        <f>Практики!Y402</f>
        <v>0</v>
      </c>
      <c r="I5" s="100">
        <v>0</v>
      </c>
    </row>
    <row r="6" spans="2:13" ht="15" thickBot="1" x14ac:dyDescent="0.4">
      <c r="B6" s="513"/>
      <c r="C6" s="154">
        <v>3</v>
      </c>
      <c r="D6" s="109" t="s">
        <v>2198</v>
      </c>
      <c r="E6" s="152" t="s">
        <v>729</v>
      </c>
      <c r="F6" s="107" t="str">
        <f>Практики!C402</f>
        <v>P-ROLE-RESP-3-2</v>
      </c>
      <c r="G6" s="107" t="str">
        <f>Практики!E402</f>
        <v>Не выполняется</v>
      </c>
      <c r="H6" s="108">
        <f>Практики!Y403</f>
        <v>0</v>
      </c>
      <c r="I6" s="100">
        <v>0</v>
      </c>
    </row>
    <row r="7" spans="2:13" x14ac:dyDescent="0.35">
      <c r="B7" s="511" t="s">
        <v>2199</v>
      </c>
      <c r="C7" s="155">
        <v>1</v>
      </c>
      <c r="D7" s="134" t="s">
        <v>2200</v>
      </c>
      <c r="E7" s="150" t="s">
        <v>652</v>
      </c>
      <c r="F7" s="104" t="str">
        <f>Практики!C369</f>
        <v>P-MET-SET-2-1</v>
      </c>
      <c r="G7" s="104" t="str">
        <f>Практики!E369</f>
        <v>Не выполняется</v>
      </c>
      <c r="H7" s="105">
        <f>Практики!Y369</f>
        <v>0</v>
      </c>
      <c r="I7" s="100">
        <v>0</v>
      </c>
    </row>
    <row r="8" spans="2:13" x14ac:dyDescent="0.35">
      <c r="B8" s="512"/>
      <c r="C8" s="153">
        <v>2</v>
      </c>
      <c r="D8" s="162" t="s">
        <v>2201</v>
      </c>
      <c r="E8" s="151" t="s">
        <v>655</v>
      </c>
      <c r="F8" s="142" t="str">
        <f>Практики!C370</f>
        <v>P-MET-SET-2-2</v>
      </c>
      <c r="G8" s="142" t="str">
        <f>Практики!E370</f>
        <v>Не выполняется</v>
      </c>
      <c r="H8" s="106">
        <f>Практики!Y370</f>
        <v>0</v>
      </c>
      <c r="I8" s="100">
        <v>0</v>
      </c>
    </row>
    <row r="9" spans="2:13" x14ac:dyDescent="0.35">
      <c r="B9" s="512"/>
      <c r="C9" s="520">
        <v>3</v>
      </c>
      <c r="D9" s="522" t="s">
        <v>2202</v>
      </c>
      <c r="E9" s="512" t="s">
        <v>666</v>
      </c>
      <c r="F9" s="142" t="s">
        <v>658</v>
      </c>
      <c r="G9" s="142" t="str">
        <f>Практики!E372</f>
        <v>Не выполняется</v>
      </c>
      <c r="H9" s="106">
        <f>Практики!Y372</f>
        <v>0</v>
      </c>
      <c r="I9" s="100">
        <v>0</v>
      </c>
    </row>
    <row r="10" spans="2:13" ht="15" thickBot="1" x14ac:dyDescent="0.4">
      <c r="B10" s="513"/>
      <c r="C10" s="521"/>
      <c r="D10" s="523"/>
      <c r="E10" s="513"/>
      <c r="F10" s="107" t="str">
        <f>Практики!C373</f>
        <v>P-MET-EX-0-1</v>
      </c>
      <c r="G10" s="107" t="str">
        <f>Практики!E373</f>
        <v>Верно</v>
      </c>
      <c r="H10" s="108">
        <f>Практики!Y373</f>
        <v>0</v>
      </c>
      <c r="I10" s="100">
        <v>0</v>
      </c>
    </row>
    <row r="11" spans="2:13" ht="15" thickBot="1" x14ac:dyDescent="0.4">
      <c r="B11" s="524" t="s">
        <v>1329</v>
      </c>
      <c r="C11" s="525"/>
      <c r="D11" s="525"/>
      <c r="E11" s="525"/>
      <c r="F11" s="525"/>
      <c r="G11" s="525"/>
      <c r="H11" s="526"/>
      <c r="I11" s="100">
        <v>0</v>
      </c>
    </row>
    <row r="12" spans="2:13" x14ac:dyDescent="0.35">
      <c r="B12" s="511" t="s">
        <v>2203</v>
      </c>
      <c r="C12" s="155">
        <v>1</v>
      </c>
      <c r="D12" s="134" t="s">
        <v>2204</v>
      </c>
      <c r="E12" s="150" t="s">
        <v>730</v>
      </c>
      <c r="F12" s="104" t="str">
        <f>Практики!C399</f>
        <v>P-ROLE-RESP-2-3</v>
      </c>
      <c r="G12" s="104" t="str">
        <f>Практики!E399</f>
        <v>Не выполняется</v>
      </c>
      <c r="H12" s="105">
        <f>Практики!Y399</f>
        <v>0</v>
      </c>
      <c r="I12" s="100">
        <v>0</v>
      </c>
    </row>
    <row r="13" spans="2:13" x14ac:dyDescent="0.35">
      <c r="B13" s="512"/>
      <c r="C13" s="153">
        <v>2</v>
      </c>
      <c r="D13" s="162" t="s">
        <v>2205</v>
      </c>
      <c r="E13" s="151" t="s">
        <v>731</v>
      </c>
      <c r="F13" s="142" t="str">
        <f>Практики!C194</f>
        <v>T-PREPROD-SECTEST-2-1</v>
      </c>
      <c r="G13" s="142" t="str">
        <f>Практики!E194</f>
        <v>Не выполняется</v>
      </c>
      <c r="H13" s="106">
        <f>Практики!Y194</f>
        <v>0</v>
      </c>
      <c r="I13" s="100">
        <v>0</v>
      </c>
    </row>
    <row r="14" spans="2:13" ht="15" thickBot="1" x14ac:dyDescent="0.4">
      <c r="B14" s="513"/>
      <c r="C14" s="154">
        <v>3</v>
      </c>
      <c r="D14" s="109" t="s">
        <v>2206</v>
      </c>
      <c r="E14" s="152" t="s">
        <v>732</v>
      </c>
      <c r="F14" s="107" t="str">
        <f>Практики!C278</f>
        <v>T-PROD-VULN-4-1</v>
      </c>
      <c r="G14" s="107" t="str">
        <f>Практики!E278</f>
        <v>Не выполняется</v>
      </c>
      <c r="H14" s="108">
        <f>Практики!Y278</f>
        <v>0</v>
      </c>
      <c r="I14" s="100">
        <v>0</v>
      </c>
    </row>
    <row r="15" spans="2:13" x14ac:dyDescent="0.35">
      <c r="B15" s="511" t="s">
        <v>2207</v>
      </c>
      <c r="C15" s="155">
        <v>1</v>
      </c>
      <c r="D15" s="134" t="s">
        <v>2208</v>
      </c>
      <c r="E15" s="150" t="s">
        <v>2440</v>
      </c>
      <c r="F15" s="110"/>
      <c r="G15" s="110"/>
      <c r="H15" s="105"/>
      <c r="I15" s="100">
        <v>0</v>
      </c>
    </row>
    <row r="16" spans="2:13" x14ac:dyDescent="0.35">
      <c r="B16" s="512"/>
      <c r="C16" s="153">
        <v>2</v>
      </c>
      <c r="D16" s="162" t="s">
        <v>2209</v>
      </c>
      <c r="E16" s="151" t="s">
        <v>2441</v>
      </c>
      <c r="F16" s="163"/>
      <c r="G16" s="163"/>
      <c r="H16" s="106"/>
      <c r="I16" s="100">
        <v>0</v>
      </c>
    </row>
    <row r="17" spans="2:9" ht="28.25" customHeight="1" thickBot="1" x14ac:dyDescent="0.4">
      <c r="B17" s="513"/>
      <c r="C17" s="154">
        <v>3</v>
      </c>
      <c r="D17" s="109" t="s">
        <v>2210</v>
      </c>
      <c r="E17" s="149" t="s">
        <v>2442</v>
      </c>
      <c r="F17" s="111"/>
      <c r="G17" s="111"/>
      <c r="H17" s="108"/>
      <c r="I17" s="100">
        <v>0</v>
      </c>
    </row>
    <row r="18" spans="2:9" ht="15" thickBot="1" x14ac:dyDescent="0.4">
      <c r="B18" s="524" t="s">
        <v>2211</v>
      </c>
      <c r="C18" s="525"/>
      <c r="D18" s="525"/>
      <c r="E18" s="525"/>
      <c r="F18" s="525"/>
      <c r="G18" s="525"/>
      <c r="H18" s="526"/>
      <c r="I18" s="100">
        <v>0</v>
      </c>
    </row>
    <row r="19" spans="2:9" x14ac:dyDescent="0.35">
      <c r="B19" s="527" t="s">
        <v>2212</v>
      </c>
      <c r="C19" s="530">
        <v>1</v>
      </c>
      <c r="D19" s="544" t="s">
        <v>2213</v>
      </c>
      <c r="E19" s="511" t="s">
        <v>1845</v>
      </c>
      <c r="F19" s="104" t="str">
        <f>Практики!C285</f>
        <v>P-EDU-AWR-0-1</v>
      </c>
      <c r="G19" s="104" t="str">
        <f>Практики!E285</f>
        <v>Верно</v>
      </c>
      <c r="H19" s="105">
        <f>Практики!Y285</f>
        <v>0</v>
      </c>
      <c r="I19" s="100">
        <v>0</v>
      </c>
    </row>
    <row r="20" spans="2:9" x14ac:dyDescent="0.35">
      <c r="B20" s="528"/>
      <c r="C20" s="520"/>
      <c r="D20" s="545"/>
      <c r="E20" s="512"/>
      <c r="F20" s="142" t="str">
        <f>Практики!C286</f>
        <v>P-EDU-AWR-1-1</v>
      </c>
      <c r="G20" s="142" t="str">
        <f>Практики!E286</f>
        <v>Не выполняется</v>
      </c>
      <c r="H20" s="106">
        <f>Практики!Y286</f>
        <v>0</v>
      </c>
      <c r="I20" s="100">
        <v>0</v>
      </c>
    </row>
    <row r="21" spans="2:9" x14ac:dyDescent="0.35">
      <c r="B21" s="528"/>
      <c r="C21" s="520">
        <v>2</v>
      </c>
      <c r="D21" s="545" t="s">
        <v>2214</v>
      </c>
      <c r="E21" s="512" t="s">
        <v>1844</v>
      </c>
      <c r="F21" s="142" t="str">
        <f>Практики!C232</f>
        <v>T-PROD-PENTEST-4-2</v>
      </c>
      <c r="G21" s="142" t="str">
        <f>Практики!E232</f>
        <v>Не выполняется</v>
      </c>
      <c r="H21" s="106">
        <f>Практики!Y232</f>
        <v>0</v>
      </c>
      <c r="I21" s="100">
        <v>0</v>
      </c>
    </row>
    <row r="22" spans="2:9" x14ac:dyDescent="0.35">
      <c r="B22" s="528"/>
      <c r="C22" s="520"/>
      <c r="D22" s="545"/>
      <c r="E22" s="512"/>
      <c r="F22" s="142" t="str">
        <f>Практики!C290</f>
        <v>P-EDU-AWR-2-3</v>
      </c>
      <c r="G22" s="142" t="str">
        <f>Практики!E290</f>
        <v>Не выполняется</v>
      </c>
      <c r="H22" s="106">
        <f>Практики!Y290</f>
        <v>0</v>
      </c>
      <c r="I22" s="100">
        <v>0</v>
      </c>
    </row>
    <row r="23" spans="2:9" x14ac:dyDescent="0.35">
      <c r="B23" s="528"/>
      <c r="C23" s="520"/>
      <c r="D23" s="545"/>
      <c r="E23" s="512"/>
      <c r="F23" s="142" t="str">
        <f>Практики!C288</f>
        <v>P-EDU-AWR-2-1</v>
      </c>
      <c r="G23" s="142" t="str">
        <f>Практики!E288</f>
        <v>Не выполняется</v>
      </c>
      <c r="H23" s="106">
        <f>Практики!Y288</f>
        <v>0</v>
      </c>
      <c r="I23" s="100">
        <v>0</v>
      </c>
    </row>
    <row r="24" spans="2:9" x14ac:dyDescent="0.35">
      <c r="B24" s="528"/>
      <c r="C24" s="520">
        <v>3</v>
      </c>
      <c r="D24" s="545" t="s">
        <v>2215</v>
      </c>
      <c r="E24" s="512" t="s">
        <v>1846</v>
      </c>
      <c r="F24" s="142" t="str">
        <f>Практики!C288</f>
        <v>P-EDU-AWR-2-1</v>
      </c>
      <c r="G24" s="142" t="str">
        <f>Практики!E288</f>
        <v>Не выполняется</v>
      </c>
      <c r="H24" s="106">
        <f>Практики!Y288</f>
        <v>0</v>
      </c>
      <c r="I24" s="100">
        <v>0</v>
      </c>
    </row>
    <row r="25" spans="2:9" ht="15" thickBot="1" x14ac:dyDescent="0.4">
      <c r="B25" s="529"/>
      <c r="C25" s="521"/>
      <c r="D25" s="546"/>
      <c r="E25" s="513"/>
      <c r="F25" s="107" t="str">
        <f>Практики!C291</f>
        <v>P-EDU-AWR-2-4</v>
      </c>
      <c r="G25" s="107" t="str">
        <f>Практики!E291</f>
        <v>Не выполняется</v>
      </c>
      <c r="H25" s="108">
        <f>Практики!Y291</f>
        <v>0</v>
      </c>
      <c r="I25" s="100">
        <v>0</v>
      </c>
    </row>
    <row r="26" spans="2:9" x14ac:dyDescent="0.35">
      <c r="B26" s="511" t="s">
        <v>2216</v>
      </c>
      <c r="C26" s="530">
        <v>1</v>
      </c>
      <c r="D26" s="531" t="s">
        <v>2217</v>
      </c>
      <c r="E26" s="511" t="s">
        <v>1855</v>
      </c>
      <c r="F26" s="104" t="str">
        <f>Практики!C382</f>
        <v>P-ROLE-SC-0-1</v>
      </c>
      <c r="G26" s="104" t="str">
        <f>Практики!E382</f>
        <v>Верно</v>
      </c>
      <c r="H26" s="105">
        <f>Практики!Y382</f>
        <v>0</v>
      </c>
      <c r="I26" s="100">
        <v>0</v>
      </c>
    </row>
    <row r="27" spans="2:9" x14ac:dyDescent="0.35">
      <c r="B27" s="512"/>
      <c r="C27" s="520"/>
      <c r="D27" s="522"/>
      <c r="E27" s="512"/>
      <c r="F27" s="142" t="str">
        <f>Практики!C384</f>
        <v>P-ROLE-SC-2-1</v>
      </c>
      <c r="G27" s="142" t="str">
        <f>Практики!E384</f>
        <v>Не выполняется</v>
      </c>
      <c r="H27" s="106">
        <f>Практики!Y384</f>
        <v>0</v>
      </c>
      <c r="I27" s="100">
        <v>0</v>
      </c>
    </row>
    <row r="28" spans="2:9" x14ac:dyDescent="0.35">
      <c r="B28" s="512"/>
      <c r="C28" s="520"/>
      <c r="D28" s="522"/>
      <c r="E28" s="512"/>
      <c r="F28" s="142" t="str">
        <f>Практики!C388</f>
        <v>P-ROLE-SC-3-3</v>
      </c>
      <c r="G28" s="142" t="str">
        <f>Практики!E388</f>
        <v>Не выполняется</v>
      </c>
      <c r="H28" s="106">
        <f>Практики!Y388</f>
        <v>0</v>
      </c>
      <c r="I28" s="100">
        <v>0</v>
      </c>
    </row>
    <row r="29" spans="2:9" x14ac:dyDescent="0.35">
      <c r="B29" s="512"/>
      <c r="C29" s="153">
        <v>2</v>
      </c>
      <c r="D29" s="162" t="s">
        <v>2218</v>
      </c>
      <c r="E29" s="151" t="s">
        <v>1857</v>
      </c>
      <c r="F29" s="142" t="str">
        <f>Практики!C395</f>
        <v>P-ROLE-RESP-1-1</v>
      </c>
      <c r="G29" s="142" t="str">
        <f>Практики!E395</f>
        <v>Не выполняется</v>
      </c>
      <c r="H29" s="106">
        <f>Практики!Y395</f>
        <v>0</v>
      </c>
      <c r="I29" s="100">
        <v>0</v>
      </c>
    </row>
    <row r="30" spans="2:9" x14ac:dyDescent="0.35">
      <c r="B30" s="512"/>
      <c r="C30" s="520">
        <v>3</v>
      </c>
      <c r="D30" s="522" t="s">
        <v>2219</v>
      </c>
      <c r="E30" s="512" t="s">
        <v>1847</v>
      </c>
      <c r="F30" s="142" t="str">
        <f>Практики!C292</f>
        <v>P-EDU-AWR-3-1</v>
      </c>
      <c r="G30" s="142" t="str">
        <f>Практики!E292</f>
        <v>Не выполняется</v>
      </c>
      <c r="H30" s="106">
        <f>Практики!Y292</f>
        <v>0</v>
      </c>
      <c r="I30" s="100">
        <v>0</v>
      </c>
    </row>
    <row r="31" spans="2:9" ht="15" thickBot="1" x14ac:dyDescent="0.4">
      <c r="B31" s="513"/>
      <c r="C31" s="521"/>
      <c r="D31" s="523"/>
      <c r="E31" s="513"/>
      <c r="F31" s="107" t="str">
        <f>Практики!C295</f>
        <v>P-EDU-KB-0-1</v>
      </c>
      <c r="G31" s="107" t="str">
        <f>Практики!E295</f>
        <v>Верно</v>
      </c>
      <c r="H31" s="108">
        <f>Практики!Y295</f>
        <v>0</v>
      </c>
      <c r="I31" s="100">
        <v>0</v>
      </c>
    </row>
    <row r="32" spans="2:9" ht="15.5" x14ac:dyDescent="0.35">
      <c r="B32" s="532" t="s">
        <v>1322</v>
      </c>
      <c r="C32" s="533"/>
      <c r="D32" s="533"/>
      <c r="E32" s="533"/>
      <c r="F32" s="533"/>
      <c r="G32" s="533"/>
      <c r="H32" s="534"/>
      <c r="I32" s="100">
        <v>0</v>
      </c>
    </row>
    <row r="33" spans="2:9" ht="15" thickBot="1" x14ac:dyDescent="0.4">
      <c r="B33" s="524" t="s">
        <v>1327</v>
      </c>
      <c r="C33" s="525"/>
      <c r="D33" s="525"/>
      <c r="E33" s="525"/>
      <c r="F33" s="525"/>
      <c r="G33" s="525"/>
      <c r="H33" s="526"/>
      <c r="I33" s="100">
        <v>0</v>
      </c>
    </row>
    <row r="34" spans="2:9" x14ac:dyDescent="0.35">
      <c r="B34" s="511" t="s">
        <v>2220</v>
      </c>
      <c r="C34" s="530">
        <v>1</v>
      </c>
      <c r="D34" s="531" t="s">
        <v>2221</v>
      </c>
      <c r="E34" s="511" t="s">
        <v>502</v>
      </c>
      <c r="F34" s="104" t="str">
        <f>Практики!C308</f>
        <v>P-REQ-TM-1-2</v>
      </c>
      <c r="G34" s="104" t="str">
        <f>Практики!E308</f>
        <v>Не выполняется</v>
      </c>
      <c r="H34" s="105">
        <f>Практики!Y308</f>
        <v>0</v>
      </c>
      <c r="I34" s="100">
        <v>0</v>
      </c>
    </row>
    <row r="35" spans="2:9" x14ac:dyDescent="0.35">
      <c r="B35" s="512"/>
      <c r="C35" s="520"/>
      <c r="D35" s="522"/>
      <c r="E35" s="512"/>
      <c r="F35" s="142" t="str">
        <f>Практики!C309</f>
        <v>P-REQ-TM-1-3</v>
      </c>
      <c r="G35" s="142" t="str">
        <f>Практики!E309</f>
        <v>Не выполняется</v>
      </c>
      <c r="H35" s="106">
        <f>Практики!Y309</f>
        <v>0</v>
      </c>
      <c r="I35" s="100">
        <v>0</v>
      </c>
    </row>
    <row r="36" spans="2:9" x14ac:dyDescent="0.35">
      <c r="B36" s="512"/>
      <c r="C36" s="153">
        <v>2</v>
      </c>
      <c r="D36" s="162" t="s">
        <v>2222</v>
      </c>
      <c r="E36" s="151" t="s">
        <v>733</v>
      </c>
      <c r="F36" s="142" t="str">
        <f>Практики!C312</f>
        <v>P-REQ-TM-2-3</v>
      </c>
      <c r="G36" s="142" t="str">
        <f>Практики!E312</f>
        <v>Не выполняется</v>
      </c>
      <c r="H36" s="106">
        <f>Практики!Y312</f>
        <v>0</v>
      </c>
      <c r="I36" s="100">
        <v>0</v>
      </c>
    </row>
    <row r="37" spans="2:9" ht="15" thickBot="1" x14ac:dyDescent="0.4">
      <c r="B37" s="513"/>
      <c r="C37" s="154">
        <v>3</v>
      </c>
      <c r="D37" s="109" t="s">
        <v>2223</v>
      </c>
      <c r="E37" s="152" t="s">
        <v>2443</v>
      </c>
      <c r="F37" s="111"/>
      <c r="G37" s="111"/>
      <c r="H37" s="108"/>
      <c r="I37" s="100">
        <v>0</v>
      </c>
    </row>
    <row r="38" spans="2:9" x14ac:dyDescent="0.35">
      <c r="B38" s="511" t="s">
        <v>2224</v>
      </c>
      <c r="C38" s="155">
        <v>1</v>
      </c>
      <c r="D38" s="134" t="s">
        <v>2225</v>
      </c>
      <c r="E38" s="150" t="s">
        <v>683</v>
      </c>
      <c r="F38" s="104" t="str">
        <f>Практики!C306</f>
        <v>P-REQ-TM-0-1</v>
      </c>
      <c r="G38" s="104" t="str">
        <f>Практики!E306</f>
        <v>Верно</v>
      </c>
      <c r="H38" s="105">
        <f>Практики!Y306</f>
        <v>0</v>
      </c>
      <c r="I38" s="100">
        <v>0</v>
      </c>
    </row>
    <row r="39" spans="2:9" x14ac:dyDescent="0.35">
      <c r="B39" s="512"/>
      <c r="C39" s="520">
        <v>2</v>
      </c>
      <c r="D39" s="522" t="s">
        <v>2226</v>
      </c>
      <c r="E39" s="512" t="s">
        <v>734</v>
      </c>
      <c r="F39" s="142" t="str">
        <f>Практики!C314</f>
        <v>P-REQ-TM-3-2</v>
      </c>
      <c r="G39" s="142" t="str">
        <f>Практики!E314</f>
        <v>Не выполняется</v>
      </c>
      <c r="H39" s="106">
        <f>Практики!Y314</f>
        <v>0</v>
      </c>
      <c r="I39" s="100">
        <v>0</v>
      </c>
    </row>
    <row r="40" spans="2:9" x14ac:dyDescent="0.35">
      <c r="B40" s="512"/>
      <c r="C40" s="520"/>
      <c r="D40" s="522"/>
      <c r="E40" s="512"/>
      <c r="F40" s="142" t="str">
        <f>Практики!C323</f>
        <v>P-REQ-RD-3-1</v>
      </c>
      <c r="G40" s="142" t="str">
        <f>Практики!E323</f>
        <v>Не выполняется</v>
      </c>
      <c r="H40" s="106">
        <f>Практики!Y323</f>
        <v>0</v>
      </c>
      <c r="I40" s="100">
        <v>0</v>
      </c>
    </row>
    <row r="41" spans="2:9" ht="15" thickBot="1" x14ac:dyDescent="0.4">
      <c r="B41" s="513"/>
      <c r="C41" s="154">
        <v>3</v>
      </c>
      <c r="D41" s="109" t="s">
        <v>2227</v>
      </c>
      <c r="E41" s="149" t="s">
        <v>1848</v>
      </c>
      <c r="F41" s="107" t="str">
        <f>Практики!C315</f>
        <v>P-REQ-TM-3-3</v>
      </c>
      <c r="G41" s="107" t="str">
        <f>Практики!E315</f>
        <v>Не выполняется</v>
      </c>
      <c r="H41" s="108">
        <f>Практики!Y315</f>
        <v>0</v>
      </c>
      <c r="I41" s="100">
        <v>0</v>
      </c>
    </row>
    <row r="42" spans="2:9" ht="15" thickBot="1" x14ac:dyDescent="0.4">
      <c r="B42" s="524" t="s">
        <v>2228</v>
      </c>
      <c r="C42" s="525"/>
      <c r="D42" s="525"/>
      <c r="E42" s="525"/>
      <c r="F42" s="525"/>
      <c r="G42" s="525"/>
      <c r="H42" s="526"/>
      <c r="I42" s="100">
        <v>0</v>
      </c>
    </row>
    <row r="43" spans="2:9" x14ac:dyDescent="0.35">
      <c r="B43" s="511" t="s">
        <v>2229</v>
      </c>
      <c r="C43" s="155">
        <v>1</v>
      </c>
      <c r="D43" s="134" t="s">
        <v>2230</v>
      </c>
      <c r="E43" s="150" t="s">
        <v>344</v>
      </c>
      <c r="F43" s="104" t="str">
        <f>Практики!C317</f>
        <v>P-REQ-RD-0-1</v>
      </c>
      <c r="G43" s="104" t="str">
        <f>Практики!E317</f>
        <v>Верно</v>
      </c>
      <c r="H43" s="105">
        <f>Практики!Y317</f>
        <v>0</v>
      </c>
      <c r="I43" s="100">
        <v>0</v>
      </c>
    </row>
    <row r="44" spans="2:9" x14ac:dyDescent="0.35">
      <c r="B44" s="512"/>
      <c r="C44" s="520">
        <v>2</v>
      </c>
      <c r="D44" s="522" t="s">
        <v>2231</v>
      </c>
      <c r="E44" s="512" t="s">
        <v>735</v>
      </c>
      <c r="F44" s="142" t="str">
        <f>Практики!C318</f>
        <v>P-REQ-RD-1-1</v>
      </c>
      <c r="G44" s="142" t="str">
        <f>Практики!E318</f>
        <v>Не выполняется</v>
      </c>
      <c r="H44" s="106">
        <f>Практики!Y318</f>
        <v>0</v>
      </c>
      <c r="I44" s="100">
        <v>0</v>
      </c>
    </row>
    <row r="45" spans="2:9" x14ac:dyDescent="0.35">
      <c r="B45" s="512"/>
      <c r="C45" s="520"/>
      <c r="D45" s="522"/>
      <c r="E45" s="512"/>
      <c r="F45" s="142" t="str">
        <f>Практики!C319</f>
        <v>P-REQ-RD-1-2</v>
      </c>
      <c r="G45" s="142" t="str">
        <f>Практики!E319</f>
        <v>Не выполняется</v>
      </c>
      <c r="H45" s="106">
        <f>Практики!Y319</f>
        <v>0</v>
      </c>
      <c r="I45" s="100">
        <v>0</v>
      </c>
    </row>
    <row r="46" spans="2:9" x14ac:dyDescent="0.35">
      <c r="B46" s="512"/>
      <c r="C46" s="520"/>
      <c r="D46" s="522"/>
      <c r="E46" s="512"/>
      <c r="F46" s="142" t="str">
        <f>Практики!C321</f>
        <v>P-REQ-RD-2-2</v>
      </c>
      <c r="G46" s="142" t="str">
        <f>Практики!E321</f>
        <v>Не выполняется</v>
      </c>
      <c r="H46" s="106">
        <f>Практики!Y321</f>
        <v>0</v>
      </c>
      <c r="I46" s="100">
        <v>0</v>
      </c>
    </row>
    <row r="47" spans="2:9" x14ac:dyDescent="0.35">
      <c r="B47" s="512"/>
      <c r="C47" s="520"/>
      <c r="D47" s="522"/>
      <c r="E47" s="512"/>
      <c r="F47" s="142" t="str">
        <f>Практики!C327</f>
        <v>P-REQ-CR-0-1</v>
      </c>
      <c r="G47" s="142" t="str">
        <f>Практики!E327</f>
        <v>Верно</v>
      </c>
      <c r="H47" s="106">
        <f>Практики!Y327</f>
        <v>0</v>
      </c>
      <c r="I47" s="100">
        <v>0</v>
      </c>
    </row>
    <row r="48" spans="2:9" ht="15" thickBot="1" x14ac:dyDescent="0.4">
      <c r="B48" s="513"/>
      <c r="C48" s="154">
        <v>3</v>
      </c>
      <c r="D48" s="109" t="s">
        <v>2232</v>
      </c>
      <c r="E48" s="152" t="s">
        <v>736</v>
      </c>
      <c r="F48" s="111"/>
      <c r="G48" s="111"/>
      <c r="H48" s="108"/>
      <c r="I48" s="100">
        <v>0</v>
      </c>
    </row>
    <row r="49" spans="2:9" x14ac:dyDescent="0.35">
      <c r="B49" s="511" t="s">
        <v>2233</v>
      </c>
      <c r="C49" s="155">
        <v>1</v>
      </c>
      <c r="D49" s="134" t="s">
        <v>2234</v>
      </c>
      <c r="E49" s="150" t="s">
        <v>737</v>
      </c>
      <c r="F49" s="110"/>
      <c r="G49" s="110"/>
      <c r="H49" s="105"/>
      <c r="I49" s="100">
        <v>0</v>
      </c>
    </row>
    <row r="50" spans="2:9" x14ac:dyDescent="0.35">
      <c r="B50" s="512"/>
      <c r="C50" s="153">
        <v>2</v>
      </c>
      <c r="D50" s="162" t="s">
        <v>2235</v>
      </c>
      <c r="E50" s="151" t="s">
        <v>738</v>
      </c>
      <c r="F50" s="163"/>
      <c r="G50" s="163"/>
      <c r="H50" s="106"/>
      <c r="I50" s="100">
        <v>0</v>
      </c>
    </row>
    <row r="51" spans="2:9" ht="15" thickBot="1" x14ac:dyDescent="0.4">
      <c r="B51" s="513"/>
      <c r="C51" s="154">
        <v>3</v>
      </c>
      <c r="D51" s="109" t="s">
        <v>2236</v>
      </c>
      <c r="E51" s="149" t="s">
        <v>739</v>
      </c>
      <c r="F51" s="111"/>
      <c r="G51" s="111"/>
      <c r="H51" s="108"/>
      <c r="I51" s="100">
        <v>0</v>
      </c>
    </row>
    <row r="52" spans="2:9" ht="15" thickBot="1" x14ac:dyDescent="0.4">
      <c r="B52" s="524" t="s">
        <v>2237</v>
      </c>
      <c r="C52" s="525"/>
      <c r="D52" s="525"/>
      <c r="E52" s="525"/>
      <c r="F52" s="525"/>
      <c r="G52" s="525"/>
      <c r="H52" s="526"/>
      <c r="I52" s="100">
        <v>0</v>
      </c>
    </row>
    <row r="53" spans="2:9" x14ac:dyDescent="0.35">
      <c r="B53" s="511" t="s">
        <v>2238</v>
      </c>
      <c r="C53" s="155">
        <v>1</v>
      </c>
      <c r="D53" s="134" t="s">
        <v>2239</v>
      </c>
      <c r="E53" s="150" t="s">
        <v>568</v>
      </c>
      <c r="F53" s="104" t="str">
        <f>Практики!C66</f>
        <v>T-DEV-SCM-2-5</v>
      </c>
      <c r="G53" s="104" t="str">
        <f>Практики!E66</f>
        <v>Не выполняется</v>
      </c>
      <c r="H53" s="105">
        <f>Практики!Y66</f>
        <v>0</v>
      </c>
      <c r="I53" s="100">
        <v>0</v>
      </c>
    </row>
    <row r="54" spans="2:9" x14ac:dyDescent="0.35">
      <c r="B54" s="512"/>
      <c r="C54" s="153">
        <v>2</v>
      </c>
      <c r="D54" s="162" t="s">
        <v>2240</v>
      </c>
      <c r="E54" s="151" t="s">
        <v>740</v>
      </c>
      <c r="F54" s="163"/>
      <c r="G54" s="163"/>
      <c r="H54" s="106"/>
      <c r="I54" s="100">
        <v>0</v>
      </c>
    </row>
    <row r="55" spans="2:9" ht="15" thickBot="1" x14ac:dyDescent="0.4">
      <c r="B55" s="513"/>
      <c r="C55" s="154">
        <v>3</v>
      </c>
      <c r="D55" s="109" t="s">
        <v>2241</v>
      </c>
      <c r="E55" s="152" t="s">
        <v>741</v>
      </c>
      <c r="F55" s="107" t="str">
        <f>Практики!C325</f>
        <v>P-REQ-RD-3-3</v>
      </c>
      <c r="G55" s="107" t="str">
        <f>Практики!E325</f>
        <v>Не выполняется</v>
      </c>
      <c r="H55" s="108">
        <f>Практики!Y325</f>
        <v>0</v>
      </c>
      <c r="I55" s="100">
        <v>0</v>
      </c>
    </row>
    <row r="56" spans="2:9" x14ac:dyDescent="0.35">
      <c r="B56" s="511" t="s">
        <v>2242</v>
      </c>
      <c r="C56" s="155">
        <v>1</v>
      </c>
      <c r="D56" s="134" t="s">
        <v>2243</v>
      </c>
      <c r="E56" s="150" t="s">
        <v>742</v>
      </c>
      <c r="F56" s="104" t="str">
        <f>Практики!C8</f>
        <v>T-ADI-DEP-1-5</v>
      </c>
      <c r="G56" s="104" t="str">
        <f>Практики!E8</f>
        <v>Не выполняется</v>
      </c>
      <c r="H56" s="105">
        <f>Практики!Y8</f>
        <v>0</v>
      </c>
      <c r="I56" s="100">
        <v>0</v>
      </c>
    </row>
    <row r="57" spans="2:9" x14ac:dyDescent="0.35">
      <c r="B57" s="512"/>
      <c r="C57" s="153">
        <v>2</v>
      </c>
      <c r="D57" s="162" t="s">
        <v>2244</v>
      </c>
      <c r="E57" s="151" t="s">
        <v>743</v>
      </c>
      <c r="F57" s="142" t="str">
        <f>Практики!C16</f>
        <v>T-ADI-ART-0-1</v>
      </c>
      <c r="G57" s="142" t="str">
        <f>Практики!E16</f>
        <v>Верно</v>
      </c>
      <c r="H57" s="106">
        <f>Практики!Y16</f>
        <v>0</v>
      </c>
      <c r="I57" s="100">
        <v>0</v>
      </c>
    </row>
    <row r="58" spans="2:9" ht="15" thickBot="1" x14ac:dyDescent="0.4">
      <c r="B58" s="513"/>
      <c r="C58" s="154">
        <v>3</v>
      </c>
      <c r="D58" s="109" t="s">
        <v>2245</v>
      </c>
      <c r="E58" s="149" t="s">
        <v>744</v>
      </c>
      <c r="F58" s="111"/>
      <c r="G58" s="111"/>
      <c r="H58" s="108"/>
      <c r="I58" s="100">
        <v>0</v>
      </c>
    </row>
    <row r="59" spans="2:9" ht="16" thickBot="1" x14ac:dyDescent="0.4">
      <c r="B59" s="535" t="s">
        <v>1323</v>
      </c>
      <c r="C59" s="536"/>
      <c r="D59" s="536"/>
      <c r="E59" s="536"/>
      <c r="F59" s="536"/>
      <c r="G59" s="536"/>
      <c r="H59" s="537"/>
      <c r="I59" s="100">
        <v>0</v>
      </c>
    </row>
    <row r="60" spans="2:9" ht="15" thickBot="1" x14ac:dyDescent="0.4">
      <c r="B60" s="538" t="s">
        <v>1328</v>
      </c>
      <c r="C60" s="539"/>
      <c r="D60" s="539"/>
      <c r="E60" s="539"/>
      <c r="F60" s="539"/>
      <c r="G60" s="539"/>
      <c r="H60" s="540"/>
      <c r="I60" s="100">
        <v>0</v>
      </c>
    </row>
    <row r="61" spans="2:9" x14ac:dyDescent="0.35">
      <c r="B61" s="512"/>
      <c r="C61" s="520">
        <v>1</v>
      </c>
      <c r="D61" s="522" t="s">
        <v>3180</v>
      </c>
      <c r="E61" s="512" t="s">
        <v>1834</v>
      </c>
      <c r="F61" s="142" t="str">
        <f>Практики!C44</f>
        <v>T-DEV-BLD-0-1</v>
      </c>
      <c r="G61" s="142" t="str">
        <f>Практики!E44</f>
        <v>Верно</v>
      </c>
      <c r="H61" s="106">
        <f>Практики!Y44</f>
        <v>0</v>
      </c>
      <c r="I61" s="100">
        <v>0</v>
      </c>
    </row>
    <row r="62" spans="2:9" x14ac:dyDescent="0.35">
      <c r="B62" s="512"/>
      <c r="C62" s="520"/>
      <c r="D62" s="522"/>
      <c r="E62" s="512"/>
      <c r="F62" s="142" t="str">
        <f>Практики!C51</f>
        <v>T-DEV-BLD-3-2</v>
      </c>
      <c r="G62" s="142" t="str">
        <f>Практики!E51</f>
        <v>Не выполняется</v>
      </c>
      <c r="H62" s="106">
        <f>Практики!Y51</f>
        <v>0</v>
      </c>
      <c r="I62" s="100">
        <v>0</v>
      </c>
    </row>
    <row r="63" spans="2:9" x14ac:dyDescent="0.35">
      <c r="B63" s="512"/>
      <c r="C63" s="520"/>
      <c r="D63" s="522"/>
      <c r="E63" s="512"/>
      <c r="F63" s="142" t="str">
        <f>Практики!C94</f>
        <v>T-DEV-CICD-0-1</v>
      </c>
      <c r="G63" s="142" t="str">
        <f>Практики!E94</f>
        <v>Верно</v>
      </c>
      <c r="H63" s="106">
        <f>Практики!Y94</f>
        <v>0</v>
      </c>
      <c r="I63" s="100">
        <v>0</v>
      </c>
    </row>
    <row r="64" spans="2:9" x14ac:dyDescent="0.35">
      <c r="B64" s="512"/>
      <c r="C64" s="520"/>
      <c r="D64" s="522"/>
      <c r="E64" s="512"/>
      <c r="F64" s="142" t="str">
        <f>Практики!C136</f>
        <v>T-CODE-SC-2-3</v>
      </c>
      <c r="G64" s="142" t="str">
        <f>Практики!E136</f>
        <v>Не выполняется</v>
      </c>
      <c r="H64" s="106">
        <f>Практики!Y136</f>
        <v>0</v>
      </c>
      <c r="I64" s="100">
        <v>0</v>
      </c>
    </row>
    <row r="65" spans="2:11" x14ac:dyDescent="0.35">
      <c r="B65" s="512"/>
      <c r="C65" s="520">
        <v>2</v>
      </c>
      <c r="D65" s="522" t="s">
        <v>2246</v>
      </c>
      <c r="E65" s="512" t="s">
        <v>1374</v>
      </c>
      <c r="F65" s="142" t="str">
        <f>Практики!C47</f>
        <v>T-DEV-BLD-1-3</v>
      </c>
      <c r="G65" s="142" t="str">
        <f>Практики!E47</f>
        <v>Не выполняется</v>
      </c>
      <c r="H65" s="106">
        <f>Практики!Y47</f>
        <v>0</v>
      </c>
      <c r="I65" s="100">
        <v>0</v>
      </c>
    </row>
    <row r="66" spans="2:11" x14ac:dyDescent="0.35">
      <c r="B66" s="512"/>
      <c r="C66" s="520"/>
      <c r="D66" s="522"/>
      <c r="E66" s="512"/>
      <c r="F66" s="142" t="str">
        <f>Практики!C51</f>
        <v>T-DEV-BLD-3-2</v>
      </c>
      <c r="G66" s="142" t="str">
        <f>Практики!E51</f>
        <v>Не выполняется</v>
      </c>
      <c r="H66" s="106">
        <f>Практики!Y51</f>
        <v>0</v>
      </c>
      <c r="I66" s="100">
        <v>0</v>
      </c>
    </row>
    <row r="67" spans="2:11" x14ac:dyDescent="0.35">
      <c r="B67" s="512"/>
      <c r="C67" s="520">
        <v>3</v>
      </c>
      <c r="D67" s="522" t="s">
        <v>2247</v>
      </c>
      <c r="E67" s="512" t="s">
        <v>1375</v>
      </c>
      <c r="F67" s="142" t="str">
        <f>Практики!C48</f>
        <v>T-DEV-BLD-1-4</v>
      </c>
      <c r="G67" s="142" t="str">
        <f>Практики!E48</f>
        <v>Не выполняется</v>
      </c>
      <c r="H67" s="106">
        <f>Практики!Y48</f>
        <v>0</v>
      </c>
      <c r="I67" s="100">
        <v>0</v>
      </c>
    </row>
    <row r="68" spans="2:11" x14ac:dyDescent="0.35">
      <c r="B68" s="512"/>
      <c r="C68" s="520"/>
      <c r="D68" s="522"/>
      <c r="E68" s="512"/>
      <c r="F68" s="142" t="str">
        <f>Практики!C330</f>
        <v>P-REQ-CR-3-1</v>
      </c>
      <c r="G68" s="142" t="str">
        <f>Практики!E330</f>
        <v>Не выполняется</v>
      </c>
      <c r="H68" s="106">
        <f>Практики!Y330</f>
        <v>0</v>
      </c>
      <c r="I68" s="100">
        <v>0</v>
      </c>
    </row>
    <row r="69" spans="2:11" x14ac:dyDescent="0.35">
      <c r="B69" s="512"/>
      <c r="C69" s="520"/>
      <c r="D69" s="522"/>
      <c r="E69" s="512"/>
      <c r="F69" s="142" t="str">
        <f>Практики!C356</f>
        <v>P-DEFECT-MNG-3-3</v>
      </c>
      <c r="G69" s="142" t="str">
        <f>Практики!E356</f>
        <v>Не выполняется</v>
      </c>
      <c r="H69" s="106">
        <f>Практики!Y356</f>
        <v>0</v>
      </c>
      <c r="I69" s="100">
        <v>0</v>
      </c>
    </row>
    <row r="70" spans="2:11" ht="15" thickBot="1" x14ac:dyDescent="0.4">
      <c r="B70" s="513"/>
      <c r="C70" s="521"/>
      <c r="D70" s="523"/>
      <c r="E70" s="513"/>
      <c r="F70" s="107" t="str">
        <f>Практики!C328</f>
        <v>P-REQ-CR-1-1</v>
      </c>
      <c r="G70" s="107" t="str">
        <f>Практики!E328</f>
        <v>Не выполняется</v>
      </c>
      <c r="H70" s="108">
        <f>Практики!Y328</f>
        <v>0</v>
      </c>
      <c r="I70" s="100">
        <v>0</v>
      </c>
    </row>
    <row r="71" spans="2:11" x14ac:dyDescent="0.35">
      <c r="B71" s="511" t="s">
        <v>2248</v>
      </c>
      <c r="C71" s="530">
        <v>1</v>
      </c>
      <c r="D71" s="531" t="s">
        <v>2249</v>
      </c>
      <c r="E71" s="511" t="s">
        <v>34</v>
      </c>
      <c r="F71" s="104" t="str">
        <f>Практики!C3</f>
        <v>T-ADI-DEP-0-1</v>
      </c>
      <c r="G71" s="104" t="str">
        <f>Практики!E3</f>
        <v>Верно</v>
      </c>
      <c r="H71" s="105">
        <f>Практики!Y3</f>
        <v>0</v>
      </c>
      <c r="I71" s="100">
        <v>0</v>
      </c>
    </row>
    <row r="72" spans="2:11" x14ac:dyDescent="0.35">
      <c r="B72" s="512"/>
      <c r="C72" s="520"/>
      <c r="D72" s="522"/>
      <c r="E72" s="512"/>
      <c r="F72" s="142" t="str">
        <f>Практики!C11</f>
        <v>T-ADI-DEP-3-1</v>
      </c>
      <c r="G72" s="142" t="str">
        <f>Практики!E11</f>
        <v>Не выполняется</v>
      </c>
      <c r="H72" s="106">
        <f>Практики!Y11</f>
        <v>0</v>
      </c>
      <c r="I72" s="100">
        <v>0</v>
      </c>
      <c r="K72" s="112"/>
    </row>
    <row r="73" spans="2:11" x14ac:dyDescent="0.35">
      <c r="B73" s="512"/>
      <c r="C73" s="520">
        <v>2</v>
      </c>
      <c r="D73" s="522" t="s">
        <v>2250</v>
      </c>
      <c r="E73" s="512" t="s">
        <v>17</v>
      </c>
      <c r="F73" s="142" t="str">
        <f>Практики!C4</f>
        <v>T-ADI-DEP-1-1</v>
      </c>
      <c r="G73" s="142" t="str">
        <f>Практики!E4</f>
        <v>Не выполняется</v>
      </c>
      <c r="H73" s="106">
        <f>Практики!Y4</f>
        <v>0</v>
      </c>
      <c r="I73" s="100">
        <v>0</v>
      </c>
    </row>
    <row r="74" spans="2:11" x14ac:dyDescent="0.35">
      <c r="B74" s="512"/>
      <c r="C74" s="520"/>
      <c r="D74" s="522"/>
      <c r="E74" s="512"/>
      <c r="F74" s="142" t="str">
        <f>Практики!C5</f>
        <v>T-ADI-DEP-1-2</v>
      </c>
      <c r="G74" s="142" t="str">
        <f>Практики!E5</f>
        <v>Не выполняется</v>
      </c>
      <c r="H74" s="106">
        <f>Практики!Y5</f>
        <v>0</v>
      </c>
      <c r="I74" s="100">
        <v>0</v>
      </c>
    </row>
    <row r="75" spans="2:11" x14ac:dyDescent="0.35">
      <c r="B75" s="512"/>
      <c r="C75" s="520"/>
      <c r="D75" s="522"/>
      <c r="E75" s="512"/>
      <c r="F75" s="142" t="str">
        <f>Практики!C10</f>
        <v>T-ADI-DEP-2-2</v>
      </c>
      <c r="G75" s="142" t="str">
        <f>Практики!E10</f>
        <v>Не выполняется</v>
      </c>
      <c r="H75" s="106">
        <f>Практики!Y10</f>
        <v>0</v>
      </c>
      <c r="I75" s="100">
        <v>0</v>
      </c>
    </row>
    <row r="76" spans="2:11" x14ac:dyDescent="0.35">
      <c r="B76" s="512"/>
      <c r="C76" s="520"/>
      <c r="D76" s="522"/>
      <c r="E76" s="512"/>
      <c r="F76" s="142" t="str">
        <f>Практики!C138</f>
        <v>T-CODE-SC-2-5</v>
      </c>
      <c r="G76" s="142" t="str">
        <f>Практики!E138</f>
        <v>Не выполняется</v>
      </c>
      <c r="H76" s="106">
        <f>Практики!Y138</f>
        <v>0</v>
      </c>
      <c r="I76" s="100">
        <v>0</v>
      </c>
    </row>
    <row r="77" spans="2:11" ht="15" thickBot="1" x14ac:dyDescent="0.4">
      <c r="B77" s="512"/>
      <c r="C77" s="153">
        <v>3</v>
      </c>
      <c r="D77" s="162" t="s">
        <v>2251</v>
      </c>
      <c r="E77" s="148" t="s">
        <v>1373</v>
      </c>
      <c r="F77" s="142" t="str">
        <f>Практики!C129</f>
        <v>T-CODE-SST-4-1</v>
      </c>
      <c r="G77" s="142" t="str">
        <f>Практики!E129</f>
        <v>Не выполняется</v>
      </c>
      <c r="H77" s="106">
        <f>Практики!Y129</f>
        <v>0</v>
      </c>
      <c r="I77" s="100">
        <v>0</v>
      </c>
    </row>
    <row r="78" spans="2:11" ht="15" thickBot="1" x14ac:dyDescent="0.4">
      <c r="B78" s="538" t="s">
        <v>1330</v>
      </c>
      <c r="C78" s="539"/>
      <c r="D78" s="539"/>
      <c r="E78" s="539"/>
      <c r="F78" s="539"/>
      <c r="G78" s="539"/>
      <c r="H78" s="540"/>
      <c r="I78" s="100">
        <v>0</v>
      </c>
    </row>
    <row r="79" spans="2:11" x14ac:dyDescent="0.35">
      <c r="B79" s="511" t="s">
        <v>2252</v>
      </c>
      <c r="C79" s="155">
        <v>1</v>
      </c>
      <c r="D79" s="134" t="s">
        <v>2253</v>
      </c>
      <c r="E79" s="150" t="s">
        <v>745</v>
      </c>
      <c r="F79" s="110"/>
      <c r="G79" s="110"/>
      <c r="H79" s="105"/>
      <c r="I79" s="100">
        <v>0</v>
      </c>
    </row>
    <row r="80" spans="2:11" x14ac:dyDescent="0.35">
      <c r="B80" s="512"/>
      <c r="C80" s="520">
        <v>2</v>
      </c>
      <c r="D80" s="522" t="s">
        <v>2254</v>
      </c>
      <c r="E80" s="512" t="s">
        <v>746</v>
      </c>
      <c r="F80" s="142" t="str">
        <f>Практики!C330</f>
        <v>P-REQ-CR-3-1</v>
      </c>
      <c r="G80" s="142" t="str">
        <f>Практики!E330</f>
        <v>Не выполняется</v>
      </c>
      <c r="H80" s="106">
        <f>Практики!Y330</f>
        <v>0</v>
      </c>
      <c r="I80" s="100">
        <v>0</v>
      </c>
    </row>
    <row r="81" spans="2:9" x14ac:dyDescent="0.35">
      <c r="B81" s="512"/>
      <c r="C81" s="520"/>
      <c r="D81" s="522"/>
      <c r="E81" s="512"/>
      <c r="F81" s="142" t="str">
        <f>Практики!C353</f>
        <v>P-DEFECT-MNG-2-2</v>
      </c>
      <c r="G81" s="142" t="str">
        <f>Практики!E353</f>
        <v>Не выполняется</v>
      </c>
      <c r="H81" s="106">
        <f>Практики!Y353</f>
        <v>0</v>
      </c>
      <c r="I81" s="100">
        <v>0</v>
      </c>
    </row>
    <row r="82" spans="2:9" ht="15" thickBot="1" x14ac:dyDescent="0.4">
      <c r="B82" s="513"/>
      <c r="C82" s="154">
        <v>3</v>
      </c>
      <c r="D82" s="109" t="s">
        <v>2255</v>
      </c>
      <c r="E82" s="152" t="s">
        <v>747</v>
      </c>
      <c r="F82" s="111"/>
      <c r="G82" s="111"/>
      <c r="H82" s="108"/>
      <c r="I82" s="100">
        <v>0</v>
      </c>
    </row>
    <row r="83" spans="2:9" x14ac:dyDescent="0.35">
      <c r="B83" s="511" t="s">
        <v>1452</v>
      </c>
      <c r="C83" s="530">
        <v>1</v>
      </c>
      <c r="D83" s="531" t="s">
        <v>2256</v>
      </c>
      <c r="E83" s="511" t="s">
        <v>1376</v>
      </c>
      <c r="F83" s="104" t="str">
        <f>Практики!C36</f>
        <v>T-DEV-SM-0-1</v>
      </c>
      <c r="G83" s="104" t="str">
        <f>Практики!E36</f>
        <v>Верно</v>
      </c>
      <c r="H83" s="105">
        <f>Практики!Y36</f>
        <v>0</v>
      </c>
      <c r="I83" s="100">
        <v>0</v>
      </c>
    </row>
    <row r="84" spans="2:9" x14ac:dyDescent="0.35">
      <c r="B84" s="512"/>
      <c r="C84" s="520"/>
      <c r="D84" s="522"/>
      <c r="E84" s="512"/>
      <c r="F84" s="142" t="str">
        <f>Практики!C37</f>
        <v>T-DEV-SM-1-1</v>
      </c>
      <c r="G84" s="142" t="str">
        <f>Практики!E37</f>
        <v>Не выполняется</v>
      </c>
      <c r="H84" s="106">
        <f>Практики!Y37</f>
        <v>0</v>
      </c>
      <c r="I84" s="100">
        <v>0</v>
      </c>
    </row>
    <row r="85" spans="2:9" x14ac:dyDescent="0.35">
      <c r="B85" s="512"/>
      <c r="C85" s="520"/>
      <c r="D85" s="522"/>
      <c r="E85" s="512"/>
      <c r="F85" s="142" t="str">
        <f>Практики!C41</f>
        <v>T-DEV-SM-3-1</v>
      </c>
      <c r="G85" s="142" t="str">
        <f>Практики!E41</f>
        <v>Не выполняется</v>
      </c>
      <c r="H85" s="106">
        <f>Практики!Y41</f>
        <v>0</v>
      </c>
      <c r="I85" s="100">
        <v>0</v>
      </c>
    </row>
    <row r="86" spans="2:9" x14ac:dyDescent="0.35">
      <c r="B86" s="512"/>
      <c r="C86" s="520">
        <v>2</v>
      </c>
      <c r="D86" s="522" t="s">
        <v>2257</v>
      </c>
      <c r="E86" s="512" t="s">
        <v>1385</v>
      </c>
      <c r="F86" s="142" t="str">
        <f>Практики!C39</f>
        <v>T-DEV-SM-2-1</v>
      </c>
      <c r="G86" s="142" t="str">
        <f>Практики!E39</f>
        <v>Не выполняется</v>
      </c>
      <c r="H86" s="106">
        <f>Практики!Y39</f>
        <v>0</v>
      </c>
      <c r="I86" s="100">
        <v>0</v>
      </c>
    </row>
    <row r="87" spans="2:9" x14ac:dyDescent="0.35">
      <c r="B87" s="512"/>
      <c r="C87" s="520"/>
      <c r="D87" s="522"/>
      <c r="E87" s="512"/>
      <c r="F87" s="142" t="str">
        <f>Практики!C40</f>
        <v>T-DEV-SM-2-2</v>
      </c>
      <c r="G87" s="142" t="str">
        <f>Практики!E40</f>
        <v>Не выполняется</v>
      </c>
      <c r="H87" s="106">
        <f>Практики!Y40</f>
        <v>0</v>
      </c>
      <c r="I87" s="100">
        <v>0</v>
      </c>
    </row>
    <row r="88" spans="2:9" x14ac:dyDescent="0.35">
      <c r="B88" s="512"/>
      <c r="C88" s="520"/>
      <c r="D88" s="522"/>
      <c r="E88" s="512"/>
      <c r="F88" s="142" t="str">
        <f>Практики!C130</f>
        <v>T-CODE-SC-0-1</v>
      </c>
      <c r="G88" s="142" t="str">
        <f>Практики!E130</f>
        <v>Верно</v>
      </c>
      <c r="H88" s="106">
        <f>Практики!Y130</f>
        <v>0</v>
      </c>
      <c r="I88" s="100">
        <v>0</v>
      </c>
    </row>
    <row r="89" spans="2:9" x14ac:dyDescent="0.35">
      <c r="B89" s="512"/>
      <c r="C89" s="520"/>
      <c r="D89" s="522"/>
      <c r="E89" s="512"/>
      <c r="F89" s="142" t="str">
        <f>Практики!C165</f>
        <v>T-CODE-SECDN-4-1</v>
      </c>
      <c r="G89" s="142" t="str">
        <f>Практики!E165</f>
        <v>Не выполняется</v>
      </c>
      <c r="H89" s="106">
        <f>Практики!Y165</f>
        <v>0</v>
      </c>
      <c r="I89" s="100">
        <v>0</v>
      </c>
    </row>
    <row r="90" spans="2:9" ht="15" thickBot="1" x14ac:dyDescent="0.4">
      <c r="B90" s="513"/>
      <c r="C90" s="154">
        <v>3</v>
      </c>
      <c r="D90" s="109" t="s">
        <v>2258</v>
      </c>
      <c r="E90" s="149" t="s">
        <v>1377</v>
      </c>
      <c r="F90" s="107" t="str">
        <f>Практики!C42</f>
        <v>T-DEV-SM-3-2</v>
      </c>
      <c r="G90" s="107" t="str">
        <f>Практики!E42</f>
        <v>Не выполняется</v>
      </c>
      <c r="H90" s="108">
        <f>Практики!Y42</f>
        <v>0</v>
      </c>
      <c r="I90" s="100">
        <v>0</v>
      </c>
    </row>
    <row r="91" spans="2:9" ht="15" thickBot="1" x14ac:dyDescent="0.4">
      <c r="B91" s="524" t="s">
        <v>1331</v>
      </c>
      <c r="C91" s="525"/>
      <c r="D91" s="525"/>
      <c r="E91" s="525"/>
      <c r="F91" s="525"/>
      <c r="G91" s="525"/>
      <c r="H91" s="526"/>
      <c r="I91" s="100">
        <v>0</v>
      </c>
    </row>
    <row r="92" spans="2:9" x14ac:dyDescent="0.35">
      <c r="B92" s="511" t="s">
        <v>2259</v>
      </c>
      <c r="C92" s="155">
        <v>1</v>
      </c>
      <c r="D92" s="134" t="s">
        <v>2260</v>
      </c>
      <c r="E92" s="150" t="s">
        <v>2444</v>
      </c>
      <c r="F92" s="110"/>
      <c r="G92" s="110"/>
      <c r="H92" s="105"/>
      <c r="I92" s="100">
        <v>0</v>
      </c>
    </row>
    <row r="93" spans="2:9" x14ac:dyDescent="0.35">
      <c r="B93" s="512"/>
      <c r="C93" s="520">
        <v>2</v>
      </c>
      <c r="D93" s="522" t="s">
        <v>2261</v>
      </c>
      <c r="E93" s="512" t="s">
        <v>1838</v>
      </c>
      <c r="F93" s="142" t="str">
        <f>Практики!C134</f>
        <v>T-CODE-SC-2-1</v>
      </c>
      <c r="G93" s="142" t="str">
        <f>Практики!E134</f>
        <v>Не выполняется</v>
      </c>
      <c r="H93" s="106">
        <f>Практики!Y134</f>
        <v>0</v>
      </c>
      <c r="I93" s="100">
        <v>0</v>
      </c>
    </row>
    <row r="94" spans="2:9" x14ac:dyDescent="0.35">
      <c r="B94" s="512"/>
      <c r="C94" s="520"/>
      <c r="D94" s="522"/>
      <c r="E94" s="512"/>
      <c r="F94" s="142" t="str">
        <f>Практики!C351</f>
        <v>P-DEFECT-MNG-1-1</v>
      </c>
      <c r="G94" s="142" t="str">
        <f>Практики!E351</f>
        <v>Не выполняется</v>
      </c>
      <c r="H94" s="106">
        <f>Практики!Y351</f>
        <v>0</v>
      </c>
      <c r="I94" s="100">
        <v>0</v>
      </c>
    </row>
    <row r="95" spans="2:9" x14ac:dyDescent="0.35">
      <c r="B95" s="512"/>
      <c r="C95" s="520"/>
      <c r="D95" s="522"/>
      <c r="E95" s="512"/>
      <c r="F95" s="142" t="str">
        <f>Практики!C352</f>
        <v>P-DEFECT-MNG-2-1</v>
      </c>
      <c r="G95" s="142" t="str">
        <f>Практики!E352</f>
        <v>Не выполняется</v>
      </c>
      <c r="H95" s="106">
        <f>Практики!Y352</f>
        <v>0</v>
      </c>
      <c r="I95" s="100">
        <v>0</v>
      </c>
    </row>
    <row r="96" spans="2:9" x14ac:dyDescent="0.35">
      <c r="B96" s="512"/>
      <c r="C96" s="520"/>
      <c r="D96" s="522"/>
      <c r="E96" s="512"/>
      <c r="F96" s="142" t="str">
        <f>Практики!C354</f>
        <v>P-DEFECT-MNG-3-1</v>
      </c>
      <c r="G96" s="142" t="str">
        <f>Практики!E354</f>
        <v>Не выполняется</v>
      </c>
      <c r="H96" s="106">
        <f>Практики!Y354</f>
        <v>0</v>
      </c>
      <c r="I96" s="100">
        <v>0</v>
      </c>
    </row>
    <row r="97" spans="2:9" x14ac:dyDescent="0.35">
      <c r="B97" s="512"/>
      <c r="C97" s="520"/>
      <c r="D97" s="522"/>
      <c r="E97" s="512"/>
      <c r="F97" s="142" t="str">
        <f>Практики!C357</f>
        <v>P-DEFECT-MNG-4-1</v>
      </c>
      <c r="G97" s="142" t="str">
        <f>Практики!E357</f>
        <v>Не выполняется</v>
      </c>
      <c r="H97" s="106">
        <f>Практики!Y357</f>
        <v>0</v>
      </c>
      <c r="I97" s="100">
        <v>0</v>
      </c>
    </row>
    <row r="98" spans="2:9" x14ac:dyDescent="0.35">
      <c r="B98" s="512"/>
      <c r="C98" s="520"/>
      <c r="D98" s="522"/>
      <c r="E98" s="512"/>
      <c r="F98" s="142" t="str">
        <f>Практики!C358</f>
        <v>P-DEFECT-CNS-0-1</v>
      </c>
      <c r="G98" s="142" t="str">
        <f>Практики!E358</f>
        <v>Верно</v>
      </c>
      <c r="H98" s="106">
        <f>Практики!Y358</f>
        <v>0</v>
      </c>
      <c r="I98" s="100">
        <v>0</v>
      </c>
    </row>
    <row r="99" spans="2:9" ht="15" thickBot="1" x14ac:dyDescent="0.4">
      <c r="B99" s="513"/>
      <c r="C99" s="154">
        <v>3</v>
      </c>
      <c r="D99" s="109" t="s">
        <v>2262</v>
      </c>
      <c r="E99" s="152" t="s">
        <v>1854</v>
      </c>
      <c r="F99" s="107" t="str">
        <f>Практики!C355</f>
        <v>P-DEFECT-MNG-3-2</v>
      </c>
      <c r="G99" s="107" t="str">
        <f>Практики!E355</f>
        <v>Не выполняется</v>
      </c>
      <c r="H99" s="108">
        <f>Практики!Y355</f>
        <v>0</v>
      </c>
      <c r="I99" s="100">
        <v>0</v>
      </c>
    </row>
    <row r="100" spans="2:9" x14ac:dyDescent="0.35">
      <c r="B100" s="511" t="s">
        <v>2263</v>
      </c>
      <c r="C100" s="155">
        <v>1</v>
      </c>
      <c r="D100" s="134" t="s">
        <v>2264</v>
      </c>
      <c r="E100" s="150" t="s">
        <v>2445</v>
      </c>
      <c r="F100" s="110"/>
      <c r="G100" s="110"/>
      <c r="H100" s="105"/>
      <c r="I100" s="100">
        <v>0</v>
      </c>
    </row>
    <row r="101" spans="2:9" x14ac:dyDescent="0.35">
      <c r="B101" s="512"/>
      <c r="C101" s="153">
        <v>2</v>
      </c>
      <c r="D101" s="162" t="s">
        <v>2265</v>
      </c>
      <c r="E101" s="151" t="s">
        <v>2446</v>
      </c>
      <c r="F101" s="163"/>
      <c r="G101" s="163"/>
      <c r="H101" s="106"/>
      <c r="I101" s="100">
        <v>0</v>
      </c>
    </row>
    <row r="102" spans="2:9" ht="15" thickBot="1" x14ac:dyDescent="0.4">
      <c r="B102" s="513"/>
      <c r="C102" s="154">
        <v>3</v>
      </c>
      <c r="D102" s="109" t="s">
        <v>2266</v>
      </c>
      <c r="E102" s="149" t="s">
        <v>2447</v>
      </c>
      <c r="F102" s="111"/>
      <c r="G102" s="111"/>
      <c r="H102" s="108"/>
      <c r="I102" s="100">
        <v>0</v>
      </c>
    </row>
    <row r="103" spans="2:9" ht="15.5" x14ac:dyDescent="0.35">
      <c r="B103" s="532" t="s">
        <v>1324</v>
      </c>
      <c r="C103" s="533"/>
      <c r="D103" s="533"/>
      <c r="E103" s="533"/>
      <c r="F103" s="533"/>
      <c r="G103" s="533"/>
      <c r="H103" s="534"/>
      <c r="I103" s="100">
        <v>0</v>
      </c>
    </row>
    <row r="104" spans="2:9" ht="15" thickBot="1" x14ac:dyDescent="0.4">
      <c r="B104" s="524" t="s">
        <v>2267</v>
      </c>
      <c r="C104" s="525"/>
      <c r="D104" s="525"/>
      <c r="E104" s="525"/>
      <c r="F104" s="525"/>
      <c r="G104" s="525"/>
      <c r="H104" s="526"/>
      <c r="I104" s="100">
        <v>0</v>
      </c>
    </row>
    <row r="105" spans="2:9" x14ac:dyDescent="0.35">
      <c r="B105" s="511" t="s">
        <v>2268</v>
      </c>
      <c r="C105" s="155">
        <v>1</v>
      </c>
      <c r="D105" s="134" t="s">
        <v>2269</v>
      </c>
      <c r="E105" s="150" t="s">
        <v>1852</v>
      </c>
      <c r="F105" s="104" t="str">
        <f>Практики!C331</f>
        <v>P-REQ-CR-4-1</v>
      </c>
      <c r="G105" s="104" t="str">
        <f>Практики!E331</f>
        <v>Не выполняется</v>
      </c>
      <c r="H105" s="105">
        <f>Практики!Y331</f>
        <v>0</v>
      </c>
      <c r="I105" s="100">
        <v>0</v>
      </c>
    </row>
    <row r="106" spans="2:9" x14ac:dyDescent="0.35">
      <c r="B106" s="512"/>
      <c r="C106" s="153">
        <v>2</v>
      </c>
      <c r="D106" s="162" t="s">
        <v>2270</v>
      </c>
      <c r="E106" s="151" t="s">
        <v>2448</v>
      </c>
      <c r="F106" s="163"/>
      <c r="G106" s="163"/>
      <c r="H106" s="106"/>
      <c r="I106" s="100">
        <v>0</v>
      </c>
    </row>
    <row r="107" spans="2:9" ht="15" thickBot="1" x14ac:dyDescent="0.4">
      <c r="B107" s="513"/>
      <c r="C107" s="154">
        <v>3</v>
      </c>
      <c r="D107" s="109" t="s">
        <v>2271</v>
      </c>
      <c r="E107" s="149" t="s">
        <v>2449</v>
      </c>
      <c r="F107" s="111"/>
      <c r="G107" s="111"/>
      <c r="H107" s="108"/>
      <c r="I107" s="100">
        <v>0</v>
      </c>
    </row>
    <row r="108" spans="2:9" x14ac:dyDescent="0.35">
      <c r="B108" s="511" t="s">
        <v>2272</v>
      </c>
      <c r="C108" s="155">
        <v>1</v>
      </c>
      <c r="D108" s="134" t="s">
        <v>2273</v>
      </c>
      <c r="E108" s="150" t="s">
        <v>2450</v>
      </c>
      <c r="F108" s="110"/>
      <c r="G108" s="110"/>
      <c r="H108" s="105"/>
      <c r="I108" s="100">
        <v>0</v>
      </c>
    </row>
    <row r="109" spans="2:9" x14ac:dyDescent="0.35">
      <c r="B109" s="512"/>
      <c r="C109" s="153">
        <v>2</v>
      </c>
      <c r="D109" s="162" t="s">
        <v>2274</v>
      </c>
      <c r="E109" s="151" t="s">
        <v>2451</v>
      </c>
      <c r="F109" s="163"/>
      <c r="G109" s="163"/>
      <c r="H109" s="106"/>
      <c r="I109" s="100">
        <v>0</v>
      </c>
    </row>
    <row r="110" spans="2:9" ht="15" thickBot="1" x14ac:dyDescent="0.4">
      <c r="B110" s="513"/>
      <c r="C110" s="154">
        <v>3</v>
      </c>
      <c r="D110" s="109" t="s">
        <v>2275</v>
      </c>
      <c r="E110" s="149" t="s">
        <v>2452</v>
      </c>
      <c r="F110" s="111"/>
      <c r="G110" s="111"/>
      <c r="H110" s="108"/>
      <c r="I110" s="100">
        <v>0</v>
      </c>
    </row>
    <row r="111" spans="2:9" ht="15" thickBot="1" x14ac:dyDescent="0.4">
      <c r="B111" s="524" t="s">
        <v>2276</v>
      </c>
      <c r="C111" s="525"/>
      <c r="D111" s="525"/>
      <c r="E111" s="525"/>
      <c r="F111" s="525"/>
      <c r="G111" s="525"/>
      <c r="H111" s="526"/>
      <c r="I111" s="100">
        <v>0</v>
      </c>
    </row>
    <row r="112" spans="2:9" x14ac:dyDescent="0.35">
      <c r="B112" s="511" t="s">
        <v>2277</v>
      </c>
      <c r="C112" s="530">
        <v>1</v>
      </c>
      <c r="D112" s="531" t="s">
        <v>2278</v>
      </c>
      <c r="E112" s="511" t="s">
        <v>1388</v>
      </c>
      <c r="F112" s="104" t="str">
        <f>Практики!C193</f>
        <v>T-PREPROD-SECTEST-1-1</v>
      </c>
      <c r="G112" s="104" t="str">
        <f>Практики!E193</f>
        <v>Не выполняется</v>
      </c>
      <c r="H112" s="105">
        <f>Практики!Y193</f>
        <v>0</v>
      </c>
      <c r="I112" s="100">
        <v>0</v>
      </c>
    </row>
    <row r="113" spans="2:9" x14ac:dyDescent="0.35">
      <c r="B113" s="512"/>
      <c r="C113" s="520"/>
      <c r="D113" s="522"/>
      <c r="E113" s="512"/>
      <c r="F113" s="142" t="str">
        <f>Практики!C195</f>
        <v>T-PREPROD-SECTEST-2-2</v>
      </c>
      <c r="G113" s="142" t="str">
        <f>Практики!E195</f>
        <v>Не выполняется</v>
      </c>
      <c r="H113" s="106">
        <f>Практики!Y195</f>
        <v>0</v>
      </c>
      <c r="I113" s="100">
        <v>0</v>
      </c>
    </row>
    <row r="114" spans="2:9" x14ac:dyDescent="0.35">
      <c r="B114" s="512"/>
      <c r="C114" s="153">
        <v>2</v>
      </c>
      <c r="D114" s="162" t="s">
        <v>2279</v>
      </c>
      <c r="E114" s="151" t="s">
        <v>2462</v>
      </c>
      <c r="F114" s="163"/>
      <c r="G114" s="163"/>
      <c r="H114" s="106"/>
      <c r="I114" s="100">
        <v>0</v>
      </c>
    </row>
    <row r="115" spans="2:9" x14ac:dyDescent="0.35">
      <c r="B115" s="512"/>
      <c r="C115" s="520">
        <v>3</v>
      </c>
      <c r="D115" s="522" t="s">
        <v>2280</v>
      </c>
      <c r="E115" s="512" t="s">
        <v>1837</v>
      </c>
      <c r="F115" s="142" t="str">
        <f>Практики!C75</f>
        <v>T-DEV-SRC-0-1</v>
      </c>
      <c r="G115" s="142" t="str">
        <f>Практики!E75</f>
        <v>Верно</v>
      </c>
      <c r="H115" s="106">
        <f>Практики!Y75</f>
        <v>0</v>
      </c>
      <c r="I115" s="100">
        <v>0</v>
      </c>
    </row>
    <row r="116" spans="2:9" ht="15" thickBot="1" x14ac:dyDescent="0.4">
      <c r="B116" s="512"/>
      <c r="C116" s="520"/>
      <c r="D116" s="522"/>
      <c r="E116" s="513"/>
      <c r="F116" s="142" t="str">
        <f>Практики!C196</f>
        <v>T-PREPROD-SECTEST-3-1</v>
      </c>
      <c r="G116" s="142" t="str">
        <f>Практики!E196</f>
        <v>Не выполняется</v>
      </c>
      <c r="H116" s="106">
        <f>Практики!Y196</f>
        <v>0</v>
      </c>
      <c r="I116" s="100">
        <v>0</v>
      </c>
    </row>
    <row r="117" spans="2:9" x14ac:dyDescent="0.35">
      <c r="B117" s="511" t="s">
        <v>2281</v>
      </c>
      <c r="C117" s="155">
        <v>1</v>
      </c>
      <c r="D117" s="134" t="s">
        <v>2282</v>
      </c>
      <c r="E117" s="150" t="s">
        <v>2463</v>
      </c>
      <c r="F117" s="110"/>
      <c r="G117" s="110"/>
      <c r="H117" s="105"/>
      <c r="I117" s="100">
        <v>0</v>
      </c>
    </row>
    <row r="118" spans="2:9" x14ac:dyDescent="0.35">
      <c r="B118" s="512"/>
      <c r="C118" s="520">
        <v>2</v>
      </c>
      <c r="D118" s="522" t="s">
        <v>2283</v>
      </c>
      <c r="E118" s="512" t="s">
        <v>1389</v>
      </c>
      <c r="F118" s="142" t="str">
        <f>Практики!C181</f>
        <v>T-PREPROD-DAST-3-3</v>
      </c>
      <c r="G118" s="142" t="str">
        <f>Практики!E181</f>
        <v>Не выполняется</v>
      </c>
      <c r="H118" s="106">
        <f>Практики!Y181</f>
        <v>0</v>
      </c>
      <c r="I118" s="100">
        <v>0</v>
      </c>
    </row>
    <row r="119" spans="2:9" x14ac:dyDescent="0.35">
      <c r="B119" s="512"/>
      <c r="C119" s="520"/>
      <c r="D119" s="522"/>
      <c r="E119" s="512"/>
      <c r="F119" s="142" t="str">
        <f>Практики!C316</f>
        <v>P-REQ-TM-4-1</v>
      </c>
      <c r="G119" s="142" t="str">
        <f>Практики!E316</f>
        <v>Не выполняется</v>
      </c>
      <c r="H119" s="106">
        <f>Практики!Y316</f>
        <v>0</v>
      </c>
      <c r="I119" s="100">
        <v>0</v>
      </c>
    </row>
    <row r="120" spans="2:9" x14ac:dyDescent="0.35">
      <c r="B120" s="512"/>
      <c r="C120" s="520"/>
      <c r="D120" s="522"/>
      <c r="E120" s="512"/>
      <c r="F120" s="142" t="str">
        <f>Практики!C329</f>
        <v>P-REQ-CR-2-1</v>
      </c>
      <c r="G120" s="142" t="str">
        <f>Практики!E329</f>
        <v>Не выполняется</v>
      </c>
      <c r="H120" s="106">
        <f>Практики!Y329</f>
        <v>0</v>
      </c>
      <c r="I120" s="100">
        <v>0</v>
      </c>
    </row>
    <row r="121" spans="2:9" ht="15" thickBot="1" x14ac:dyDescent="0.4">
      <c r="B121" s="513"/>
      <c r="C121" s="154">
        <v>3</v>
      </c>
      <c r="D121" s="109" t="s">
        <v>2284</v>
      </c>
      <c r="E121" s="149" t="s">
        <v>2464</v>
      </c>
      <c r="F121" s="111"/>
      <c r="G121" s="111"/>
      <c r="H121" s="108"/>
      <c r="I121" s="100">
        <v>0</v>
      </c>
    </row>
    <row r="122" spans="2:9" ht="15" thickBot="1" x14ac:dyDescent="0.4">
      <c r="B122" s="524" t="s">
        <v>1332</v>
      </c>
      <c r="C122" s="525"/>
      <c r="D122" s="525"/>
      <c r="E122" s="525"/>
      <c r="F122" s="525"/>
      <c r="G122" s="525"/>
      <c r="H122" s="526"/>
      <c r="I122" s="100">
        <v>0</v>
      </c>
    </row>
    <row r="123" spans="2:9" x14ac:dyDescent="0.35">
      <c r="B123" s="511" t="s">
        <v>2285</v>
      </c>
      <c r="C123" s="530">
        <v>1</v>
      </c>
      <c r="D123" s="531" t="s">
        <v>2286</v>
      </c>
      <c r="E123" s="511" t="s">
        <v>1379</v>
      </c>
      <c r="F123" s="104" t="str">
        <f>Практики!C119</f>
        <v>T-CODE-SST-0-1</v>
      </c>
      <c r="G123" s="104" t="str">
        <f>Практики!E119</f>
        <v>Верно</v>
      </c>
      <c r="H123" s="105">
        <f>Практики!Y119</f>
        <v>0</v>
      </c>
      <c r="I123" s="100">
        <v>0</v>
      </c>
    </row>
    <row r="124" spans="2:9" x14ac:dyDescent="0.35">
      <c r="B124" s="512"/>
      <c r="C124" s="520"/>
      <c r="D124" s="522"/>
      <c r="E124" s="512"/>
      <c r="F124" s="142" t="str">
        <f>Практики!C120</f>
        <v>T-CODE-SST-1-1</v>
      </c>
      <c r="G124" s="142" t="str">
        <f>Практики!E120</f>
        <v>Не выполняется</v>
      </c>
      <c r="H124" s="106">
        <f>Практики!Y120</f>
        <v>0</v>
      </c>
      <c r="I124" s="100">
        <v>0</v>
      </c>
    </row>
    <row r="125" spans="2:9" x14ac:dyDescent="0.35">
      <c r="B125" s="512"/>
      <c r="C125" s="520"/>
      <c r="D125" s="522"/>
      <c r="E125" s="512"/>
      <c r="F125" s="142" t="str">
        <f>Практики!C121</f>
        <v>T-CODE-SST-1-2</v>
      </c>
      <c r="G125" s="142" t="str">
        <f>Практики!E121</f>
        <v>Не выполняется</v>
      </c>
      <c r="H125" s="106">
        <f>Практики!Y121</f>
        <v>0</v>
      </c>
      <c r="I125" s="100">
        <v>0</v>
      </c>
    </row>
    <row r="126" spans="2:9" x14ac:dyDescent="0.35">
      <c r="B126" s="512"/>
      <c r="C126" s="520"/>
      <c r="D126" s="522"/>
      <c r="E126" s="512"/>
      <c r="F126" s="142" t="str">
        <f>Практики!C126</f>
        <v>T-CODE-SST-3-1</v>
      </c>
      <c r="G126" s="142" t="str">
        <f>Практики!E126</f>
        <v>Не выполняется</v>
      </c>
      <c r="H126" s="106">
        <f>Практики!Y126</f>
        <v>0</v>
      </c>
      <c r="I126" s="100">
        <v>0</v>
      </c>
    </row>
    <row r="127" spans="2:9" x14ac:dyDescent="0.35">
      <c r="B127" s="512"/>
      <c r="C127" s="520"/>
      <c r="D127" s="522"/>
      <c r="E127" s="512"/>
      <c r="F127" s="142" t="str">
        <f>Практики!C172</f>
        <v>T-PREPROD-DAST-0-1</v>
      </c>
      <c r="G127" s="142" t="str">
        <f>Практики!E172</f>
        <v>Верно</v>
      </c>
      <c r="H127" s="106">
        <f>Практики!Y172</f>
        <v>0</v>
      </c>
      <c r="I127" s="100">
        <v>0</v>
      </c>
    </row>
    <row r="128" spans="2:9" x14ac:dyDescent="0.35">
      <c r="B128" s="512"/>
      <c r="C128" s="520"/>
      <c r="D128" s="522"/>
      <c r="E128" s="512"/>
      <c r="F128" s="142" t="str">
        <f>Практики!C173</f>
        <v>T-PREPROD-DAST-1-1</v>
      </c>
      <c r="G128" s="142" t="str">
        <f>Практики!E173</f>
        <v>Не выполняется</v>
      </c>
      <c r="H128" s="106">
        <f>Практики!Y173</f>
        <v>0</v>
      </c>
      <c r="I128" s="100">
        <v>0</v>
      </c>
    </row>
    <row r="129" spans="2:9" x14ac:dyDescent="0.35">
      <c r="B129" s="512"/>
      <c r="C129" s="520"/>
      <c r="D129" s="522"/>
      <c r="E129" s="512"/>
      <c r="F129" s="142" t="str">
        <f>Практики!C184</f>
        <v>T-PREPROD-DAST-4-2</v>
      </c>
      <c r="G129" s="142" t="str">
        <f>Практики!E184</f>
        <v>Не выполняется</v>
      </c>
      <c r="H129" s="106">
        <f>Практики!Y184</f>
        <v>0</v>
      </c>
      <c r="I129" s="100">
        <v>0</v>
      </c>
    </row>
    <row r="130" spans="2:9" x14ac:dyDescent="0.35">
      <c r="B130" s="512"/>
      <c r="C130" s="520"/>
      <c r="D130" s="522"/>
      <c r="E130" s="512"/>
      <c r="F130" s="142" t="str">
        <f>Практики!C192</f>
        <v>T-PREPROD-SECTEST-0-1</v>
      </c>
      <c r="G130" s="142" t="str">
        <f>Практики!E192</f>
        <v>Верно</v>
      </c>
      <c r="H130" s="106">
        <f>Практики!Y192</f>
        <v>0</v>
      </c>
      <c r="I130" s="100">
        <v>0</v>
      </c>
    </row>
    <row r="131" spans="2:9" x14ac:dyDescent="0.35">
      <c r="B131" s="512"/>
      <c r="C131" s="520">
        <v>2</v>
      </c>
      <c r="D131" s="522" t="s">
        <v>2287</v>
      </c>
      <c r="E131" s="512" t="s">
        <v>1381</v>
      </c>
      <c r="F131" s="142" t="str">
        <f>Практики!C122</f>
        <v>T-CODE-SST-2-1</v>
      </c>
      <c r="G131" s="142" t="str">
        <f>Практики!E122</f>
        <v>Не выполняется</v>
      </c>
      <c r="H131" s="106">
        <f>Практики!Y122</f>
        <v>0</v>
      </c>
      <c r="I131" s="100">
        <v>0</v>
      </c>
    </row>
    <row r="132" spans="2:9" x14ac:dyDescent="0.35">
      <c r="B132" s="512"/>
      <c r="C132" s="520"/>
      <c r="D132" s="522"/>
      <c r="E132" s="512"/>
      <c r="F132" s="142" t="str">
        <f>Практики!C123</f>
        <v>T-CODE-SST-2-2</v>
      </c>
      <c r="G132" s="142" t="str">
        <f>Практики!E123</f>
        <v>Не выполняется</v>
      </c>
      <c r="H132" s="106">
        <f>Практики!Y123</f>
        <v>0</v>
      </c>
      <c r="I132" s="100">
        <v>0</v>
      </c>
    </row>
    <row r="133" spans="2:9" x14ac:dyDescent="0.35">
      <c r="B133" s="512"/>
      <c r="C133" s="520"/>
      <c r="D133" s="522"/>
      <c r="E133" s="512"/>
      <c r="F133" s="142" t="str">
        <f>Практики!C127</f>
        <v>T-CODE-SST-3-2</v>
      </c>
      <c r="G133" s="142" t="str">
        <f>Практики!E127</f>
        <v>Не выполняется</v>
      </c>
      <c r="H133" s="106">
        <f>Практики!Y127</f>
        <v>0</v>
      </c>
      <c r="I133" s="100">
        <v>0</v>
      </c>
    </row>
    <row r="134" spans="2:9" x14ac:dyDescent="0.35">
      <c r="B134" s="512"/>
      <c r="C134" s="520"/>
      <c r="D134" s="522"/>
      <c r="E134" s="512"/>
      <c r="F134" s="142" t="str">
        <f>Практики!C175</f>
        <v>T-PREPROD-DAST-2-1</v>
      </c>
      <c r="G134" s="142" t="str">
        <f>Практики!E175</f>
        <v>Не выполняется</v>
      </c>
      <c r="H134" s="106">
        <f>Практики!Y175</f>
        <v>0</v>
      </c>
      <c r="I134" s="100">
        <v>0</v>
      </c>
    </row>
    <row r="135" spans="2:9" x14ac:dyDescent="0.35">
      <c r="B135" s="512"/>
      <c r="C135" s="520"/>
      <c r="D135" s="522"/>
      <c r="E135" s="512"/>
      <c r="F135" s="142" t="str">
        <f>Практики!C180</f>
        <v>T-PREPROD-DAST-3-2</v>
      </c>
      <c r="G135" s="142" t="str">
        <f>Практики!E180</f>
        <v>Не выполняется</v>
      </c>
      <c r="H135" s="106">
        <f>Практики!Y180</f>
        <v>0</v>
      </c>
      <c r="I135" s="100">
        <v>0</v>
      </c>
    </row>
    <row r="136" spans="2:9" x14ac:dyDescent="0.35">
      <c r="B136" s="512"/>
      <c r="C136" s="520">
        <v>3</v>
      </c>
      <c r="D136" s="522" t="s">
        <v>2288</v>
      </c>
      <c r="E136" s="512" t="s">
        <v>1380</v>
      </c>
      <c r="F136" s="142" t="str">
        <f>Практики!C124</f>
        <v>T-CODE-SST-2-3</v>
      </c>
      <c r="G136" s="142" t="str">
        <f>Практики!E124</f>
        <v>Не выполняется</v>
      </c>
      <c r="H136" s="106">
        <f>Практики!Y124</f>
        <v>0</v>
      </c>
      <c r="I136" s="100">
        <v>0</v>
      </c>
    </row>
    <row r="137" spans="2:9" x14ac:dyDescent="0.35">
      <c r="B137" s="512"/>
      <c r="C137" s="520"/>
      <c r="D137" s="522"/>
      <c r="E137" s="512"/>
      <c r="F137" s="142" t="str">
        <f>Практики!C178</f>
        <v>T-PREPROD-DAST-2-4</v>
      </c>
      <c r="G137" s="142" t="str">
        <f>Практики!E178</f>
        <v>Не выполняется</v>
      </c>
      <c r="H137" s="106">
        <f>Практики!Y178</f>
        <v>0</v>
      </c>
      <c r="I137" s="100">
        <v>0</v>
      </c>
    </row>
    <row r="138" spans="2:9" ht="15" thickBot="1" x14ac:dyDescent="0.4">
      <c r="B138" s="513"/>
      <c r="C138" s="521"/>
      <c r="D138" s="523"/>
      <c r="E138" s="513"/>
      <c r="F138" s="107" t="str">
        <f>Практики!C137</f>
        <v>T-CODE-SC-2-4</v>
      </c>
      <c r="G138" s="107" t="str">
        <f>Практики!E137</f>
        <v>Не выполняется</v>
      </c>
      <c r="H138" s="108">
        <f>Практики!Y137</f>
        <v>0</v>
      </c>
      <c r="I138" s="100">
        <v>0</v>
      </c>
    </row>
    <row r="139" spans="2:9" x14ac:dyDescent="0.35">
      <c r="B139" s="511" t="s">
        <v>2289</v>
      </c>
      <c r="C139" s="155">
        <v>1</v>
      </c>
      <c r="D139" s="134" t="s">
        <v>2290</v>
      </c>
      <c r="E139" s="150" t="s">
        <v>1387</v>
      </c>
      <c r="F139" s="104" t="str">
        <f>Практики!C185</f>
        <v>T-PREPROD-DAST-4-3</v>
      </c>
      <c r="G139" s="104" t="str">
        <f>Практики!E185</f>
        <v>Не выполняется</v>
      </c>
      <c r="H139" s="105">
        <f>Практики!Y185</f>
        <v>0</v>
      </c>
      <c r="I139" s="100">
        <v>0</v>
      </c>
    </row>
    <row r="140" spans="2:9" x14ac:dyDescent="0.35">
      <c r="B140" s="512"/>
      <c r="C140" s="520">
        <v>2</v>
      </c>
      <c r="D140" s="522" t="s">
        <v>2291</v>
      </c>
      <c r="E140" s="512" t="s">
        <v>1386</v>
      </c>
      <c r="F140" s="142" t="str">
        <f>Практики!C186</f>
        <v>T-PREPROD-PENTEST-0-1</v>
      </c>
      <c r="G140" s="142" t="str">
        <f>Практики!E186</f>
        <v>Верно</v>
      </c>
      <c r="H140" s="106">
        <f>Практики!Y186</f>
        <v>0</v>
      </c>
      <c r="I140" s="100">
        <v>0</v>
      </c>
    </row>
    <row r="141" spans="2:9" x14ac:dyDescent="0.35">
      <c r="B141" s="512"/>
      <c r="C141" s="520"/>
      <c r="D141" s="522"/>
      <c r="E141" s="512"/>
      <c r="F141" s="142" t="str">
        <f>Практики!C187</f>
        <v>T-PREPROD-PENTEST-1-1</v>
      </c>
      <c r="G141" s="142" t="str">
        <f>Практики!E187</f>
        <v>Не выполняется</v>
      </c>
      <c r="H141" s="106">
        <f>Практики!Y187</f>
        <v>0</v>
      </c>
      <c r="I141" s="100">
        <v>0</v>
      </c>
    </row>
    <row r="142" spans="2:9" x14ac:dyDescent="0.35">
      <c r="B142" s="512"/>
      <c r="C142" s="520"/>
      <c r="D142" s="522"/>
      <c r="E142" s="512"/>
      <c r="F142" s="142" t="str">
        <f>Практики!C188</f>
        <v>T-PREPROD-PENTEST-1-2</v>
      </c>
      <c r="G142" s="142" t="str">
        <f>Практики!E188</f>
        <v>Не выполняется</v>
      </c>
      <c r="H142" s="106">
        <f>Практики!Y188</f>
        <v>0</v>
      </c>
      <c r="I142" s="100">
        <v>0</v>
      </c>
    </row>
    <row r="143" spans="2:9" x14ac:dyDescent="0.35">
      <c r="B143" s="512"/>
      <c r="C143" s="520"/>
      <c r="D143" s="522"/>
      <c r="E143" s="512"/>
      <c r="F143" s="142" t="str">
        <f>Практики!C189</f>
        <v>T-PREPROD-PENTEST-1-3</v>
      </c>
      <c r="G143" s="142" t="str">
        <f>Практики!E189</f>
        <v>Не выполняется</v>
      </c>
      <c r="H143" s="106">
        <f>Практики!Y189</f>
        <v>0</v>
      </c>
      <c r="I143" s="100">
        <v>0</v>
      </c>
    </row>
    <row r="144" spans="2:9" x14ac:dyDescent="0.35">
      <c r="B144" s="512"/>
      <c r="C144" s="520"/>
      <c r="D144" s="522"/>
      <c r="E144" s="512"/>
      <c r="F144" s="142" t="str">
        <f>Практики!C329</f>
        <v>P-REQ-CR-2-1</v>
      </c>
      <c r="G144" s="142" t="str">
        <f>Практики!E329</f>
        <v>Не выполняется</v>
      </c>
      <c r="H144" s="106">
        <f>Практики!Y329</f>
        <v>0</v>
      </c>
      <c r="I144" s="100">
        <v>0</v>
      </c>
    </row>
    <row r="145" spans="2:9" ht="15" thickBot="1" x14ac:dyDescent="0.4">
      <c r="B145" s="513"/>
      <c r="C145" s="154">
        <v>3</v>
      </c>
      <c r="D145" s="109" t="s">
        <v>2292</v>
      </c>
      <c r="E145" s="149" t="s">
        <v>2461</v>
      </c>
      <c r="F145" s="111"/>
      <c r="G145" s="111"/>
      <c r="H145" s="108"/>
      <c r="I145" s="100">
        <v>0</v>
      </c>
    </row>
    <row r="146" spans="2:9" ht="15.5" x14ac:dyDescent="0.35">
      <c r="B146" s="532" t="s">
        <v>1325</v>
      </c>
      <c r="C146" s="533"/>
      <c r="D146" s="533"/>
      <c r="E146" s="533"/>
      <c r="F146" s="533"/>
      <c r="G146" s="533"/>
      <c r="H146" s="534"/>
      <c r="I146" s="100">
        <v>0</v>
      </c>
    </row>
    <row r="147" spans="2:9" ht="15" thickBot="1" x14ac:dyDescent="0.4">
      <c r="B147" s="524" t="s">
        <v>2293</v>
      </c>
      <c r="C147" s="525"/>
      <c r="D147" s="525"/>
      <c r="E147" s="525"/>
      <c r="F147" s="525"/>
      <c r="G147" s="525"/>
      <c r="H147" s="526"/>
      <c r="I147" s="100">
        <v>0</v>
      </c>
    </row>
    <row r="148" spans="2:9" x14ac:dyDescent="0.35">
      <c r="B148" s="511" t="s">
        <v>2294</v>
      </c>
      <c r="C148" s="155">
        <v>1</v>
      </c>
      <c r="D148" s="134" t="s">
        <v>2295</v>
      </c>
      <c r="E148" s="150" t="s">
        <v>2457</v>
      </c>
      <c r="F148" s="110"/>
      <c r="G148" s="110"/>
      <c r="H148" s="105"/>
      <c r="I148" s="100">
        <v>0</v>
      </c>
    </row>
    <row r="149" spans="2:9" x14ac:dyDescent="0.35">
      <c r="B149" s="512"/>
      <c r="C149" s="520">
        <v>2</v>
      </c>
      <c r="D149" s="522" t="s">
        <v>2296</v>
      </c>
      <c r="E149" s="512" t="s">
        <v>1383</v>
      </c>
      <c r="F149" s="142" t="str">
        <f>Практики!C38</f>
        <v>T-DEV-SM-1-2</v>
      </c>
      <c r="G149" s="142" t="str">
        <f>Практики!E38</f>
        <v>Не выполняется</v>
      </c>
      <c r="H149" s="106">
        <f>Практики!Y38</f>
        <v>0</v>
      </c>
      <c r="I149" s="100">
        <v>0</v>
      </c>
    </row>
    <row r="150" spans="2:9" x14ac:dyDescent="0.35">
      <c r="B150" s="512"/>
      <c r="C150" s="520"/>
      <c r="D150" s="522"/>
      <c r="E150" s="512"/>
      <c r="F150" s="142" t="str">
        <f>Практики!C158</f>
        <v>T-CODE-SECDN-1-4</v>
      </c>
      <c r="G150" s="142" t="str">
        <f>Практики!E158</f>
        <v>Не выполняется</v>
      </c>
      <c r="H150" s="106">
        <f>Практики!Y158</f>
        <v>0</v>
      </c>
      <c r="I150" s="100">
        <v>0</v>
      </c>
    </row>
    <row r="151" spans="2:9" ht="15" thickBot="1" x14ac:dyDescent="0.4">
      <c r="B151" s="513"/>
      <c r="C151" s="154">
        <v>3</v>
      </c>
      <c r="D151" s="109" t="s">
        <v>2297</v>
      </c>
      <c r="E151" s="149" t="s">
        <v>2458</v>
      </c>
      <c r="F151" s="111"/>
      <c r="G151" s="111"/>
      <c r="H151" s="108"/>
      <c r="I151" s="100">
        <v>0</v>
      </c>
    </row>
    <row r="152" spans="2:9" x14ac:dyDescent="0.35">
      <c r="B152" s="511" t="s">
        <v>2298</v>
      </c>
      <c r="C152" s="155">
        <v>1</v>
      </c>
      <c r="D152" s="134" t="s">
        <v>2299</v>
      </c>
      <c r="E152" s="150" t="s">
        <v>2459</v>
      </c>
      <c r="F152" s="110"/>
      <c r="G152" s="110"/>
      <c r="H152" s="105"/>
      <c r="I152" s="100">
        <v>0</v>
      </c>
    </row>
    <row r="153" spans="2:9" x14ac:dyDescent="0.35">
      <c r="B153" s="512"/>
      <c r="C153" s="153">
        <v>2</v>
      </c>
      <c r="D153" s="162" t="s">
        <v>2300</v>
      </c>
      <c r="E153" s="151" t="s">
        <v>1384</v>
      </c>
      <c r="F153" s="142" t="str">
        <f>Практики!C161</f>
        <v>T-CODE-SECDN-2-3</v>
      </c>
      <c r="G153" s="142" t="str">
        <f>Практики!E161</f>
        <v>Не выполняется</v>
      </c>
      <c r="H153" s="106">
        <f>Практики!Y161</f>
        <v>0</v>
      </c>
      <c r="I153" s="100">
        <v>0</v>
      </c>
    </row>
    <row r="154" spans="2:9" ht="15" thickBot="1" x14ac:dyDescent="0.4">
      <c r="B154" s="513"/>
      <c r="C154" s="154">
        <v>3</v>
      </c>
      <c r="D154" s="109" t="s">
        <v>2301</v>
      </c>
      <c r="E154" s="149" t="s">
        <v>2460</v>
      </c>
      <c r="F154" s="111"/>
      <c r="G154" s="111"/>
      <c r="H154" s="108"/>
      <c r="I154" s="100">
        <v>0</v>
      </c>
    </row>
    <row r="155" spans="2:9" ht="15" thickBot="1" x14ac:dyDescent="0.4">
      <c r="B155" s="524" t="s">
        <v>2302</v>
      </c>
      <c r="C155" s="525"/>
      <c r="D155" s="525"/>
      <c r="E155" s="525"/>
      <c r="F155" s="525"/>
      <c r="G155" s="525"/>
      <c r="H155" s="526"/>
      <c r="I155" s="100">
        <v>0</v>
      </c>
    </row>
    <row r="156" spans="2:9" x14ac:dyDescent="0.35">
      <c r="B156" s="511" t="s">
        <v>2303</v>
      </c>
      <c r="C156" s="530">
        <v>1</v>
      </c>
      <c r="D156" s="531" t="s">
        <v>2304</v>
      </c>
      <c r="E156" s="511" t="s">
        <v>1833</v>
      </c>
      <c r="F156" s="104" t="str">
        <f>Практики!C7</f>
        <v>T-ADI-DEP-1-4</v>
      </c>
      <c r="G156" s="104" t="str">
        <f>Практики!E7</f>
        <v>Не выполняется</v>
      </c>
      <c r="H156" s="105">
        <f>Практики!Y7</f>
        <v>0</v>
      </c>
      <c r="I156" s="100">
        <v>0</v>
      </c>
    </row>
    <row r="157" spans="2:9" x14ac:dyDescent="0.35">
      <c r="B157" s="512"/>
      <c r="C157" s="520"/>
      <c r="D157" s="522"/>
      <c r="E157" s="512"/>
      <c r="F157" s="142" t="str">
        <f>Практики!C332</f>
        <v>P-REQ-STDR-App-0-1</v>
      </c>
      <c r="G157" s="142" t="str">
        <f>Практики!E332</f>
        <v>Верно</v>
      </c>
      <c r="H157" s="106">
        <f>Практики!Y332</f>
        <v>0</v>
      </c>
      <c r="I157" s="100">
        <v>0</v>
      </c>
    </row>
    <row r="158" spans="2:9" x14ac:dyDescent="0.35">
      <c r="B158" s="512"/>
      <c r="C158" s="520"/>
      <c r="D158" s="522"/>
      <c r="E158" s="512"/>
      <c r="F158" s="142" t="str">
        <f>Практики!C333</f>
        <v>P-REQ-STDR-App-1-1</v>
      </c>
      <c r="G158" s="142" t="str">
        <f>Практики!E333</f>
        <v>Не выполняется</v>
      </c>
      <c r="H158" s="106">
        <f>Практики!Y333</f>
        <v>0</v>
      </c>
      <c r="I158" s="100">
        <v>0</v>
      </c>
    </row>
    <row r="159" spans="2:9" x14ac:dyDescent="0.35">
      <c r="B159" s="512"/>
      <c r="C159" s="520"/>
      <c r="D159" s="522"/>
      <c r="E159" s="512"/>
      <c r="F159" s="142" t="str">
        <f>Практики!C335</f>
        <v>P-REQ-STDR-App-2-1</v>
      </c>
      <c r="G159" s="142" t="str">
        <f>Практики!E335</f>
        <v>Не выполняется</v>
      </c>
      <c r="H159" s="106">
        <f>Практики!Y335</f>
        <v>0</v>
      </c>
      <c r="I159" s="100">
        <v>0</v>
      </c>
    </row>
    <row r="160" spans="2:9" x14ac:dyDescent="0.35">
      <c r="B160" s="512"/>
      <c r="C160" s="153">
        <v>2</v>
      </c>
      <c r="D160" s="162" t="s">
        <v>2305</v>
      </c>
      <c r="E160" s="151" t="s">
        <v>1853</v>
      </c>
      <c r="F160" s="142" t="str">
        <f>Практики!C336</f>
        <v>P-REQ-STDR-App-3-1</v>
      </c>
      <c r="G160" s="142" t="str">
        <f>Практики!E336</f>
        <v>Не выполняется</v>
      </c>
      <c r="H160" s="106">
        <f>Практики!Y336</f>
        <v>0</v>
      </c>
      <c r="I160" s="100">
        <v>0</v>
      </c>
    </row>
    <row r="161" spans="2:9" x14ac:dyDescent="0.35">
      <c r="B161" s="512"/>
      <c r="C161" s="520">
        <v>3</v>
      </c>
      <c r="D161" s="522" t="s">
        <v>2306</v>
      </c>
      <c r="E161" s="512" t="s">
        <v>1843</v>
      </c>
      <c r="F161" s="142" t="str">
        <f>Практики!C209</f>
        <v>T-PREPROD-MANSEC-0-1</v>
      </c>
      <c r="G161" s="142" t="str">
        <f>Практики!E209</f>
        <v>Верно</v>
      </c>
      <c r="H161" s="106">
        <f>Практики!Y209</f>
        <v>0</v>
      </c>
      <c r="I161" s="100">
        <v>0</v>
      </c>
    </row>
    <row r="162" spans="2:9" ht="15" thickBot="1" x14ac:dyDescent="0.4">
      <c r="B162" s="513"/>
      <c r="C162" s="521"/>
      <c r="D162" s="523"/>
      <c r="E162" s="513"/>
      <c r="F162" s="107" t="str">
        <f>Практики!C338</f>
        <v>P-REQ-STDR-App-4-1</v>
      </c>
      <c r="G162" s="107" t="str">
        <f>Практики!E338</f>
        <v>Не выполняется</v>
      </c>
      <c r="H162" s="108">
        <f>Практики!Y338</f>
        <v>0</v>
      </c>
      <c r="I162" s="100">
        <v>0</v>
      </c>
    </row>
    <row r="163" spans="2:9" x14ac:dyDescent="0.35">
      <c r="B163" s="511" t="s">
        <v>2307</v>
      </c>
      <c r="C163" s="155">
        <v>1</v>
      </c>
      <c r="D163" s="134" t="s">
        <v>2308</v>
      </c>
      <c r="E163" s="150" t="s">
        <v>2456</v>
      </c>
      <c r="F163" s="110"/>
      <c r="G163" s="110"/>
      <c r="H163" s="105"/>
      <c r="I163" s="100">
        <v>0</v>
      </c>
    </row>
    <row r="164" spans="2:9" x14ac:dyDescent="0.35">
      <c r="B164" s="512"/>
      <c r="C164" s="520">
        <v>2</v>
      </c>
      <c r="D164" s="522" t="s">
        <v>2309</v>
      </c>
      <c r="E164" s="512" t="s">
        <v>1840</v>
      </c>
      <c r="F164" s="142" t="str">
        <f>Практики!C199</f>
        <v>T-PREPROD-VULN-1-2</v>
      </c>
      <c r="G164" s="142" t="str">
        <f>Практики!E199</f>
        <v>Не выполняется</v>
      </c>
      <c r="H164" s="106">
        <f>Практики!Y199</f>
        <v>0</v>
      </c>
      <c r="I164" s="100">
        <v>0</v>
      </c>
    </row>
    <row r="165" spans="2:9" x14ac:dyDescent="0.35">
      <c r="B165" s="512"/>
      <c r="C165" s="520"/>
      <c r="D165" s="522"/>
      <c r="E165" s="512"/>
      <c r="F165" s="142" t="str">
        <f>Практики!C270</f>
        <v>T-PROD-VULN-1-2</v>
      </c>
      <c r="G165" s="142" t="str">
        <f>Практики!E270</f>
        <v>Не выполняется</v>
      </c>
      <c r="H165" s="106">
        <f>Практики!Y270</f>
        <v>0</v>
      </c>
      <c r="I165" s="100">
        <v>0</v>
      </c>
    </row>
    <row r="166" spans="2:9" x14ac:dyDescent="0.35">
      <c r="B166" s="512"/>
      <c r="C166" s="520">
        <v>3</v>
      </c>
      <c r="D166" s="522" t="s">
        <v>2310</v>
      </c>
      <c r="E166" s="512" t="s">
        <v>1841</v>
      </c>
      <c r="F166" s="142" t="str">
        <f>Практики!C202</f>
        <v>T-PREPROD-VULN-2-3</v>
      </c>
      <c r="G166" s="142" t="str">
        <f>Практики!E202</f>
        <v>Не выполняется</v>
      </c>
      <c r="H166" s="106">
        <f>Практики!Y202</f>
        <v>0</v>
      </c>
      <c r="I166" s="100">
        <v>0</v>
      </c>
    </row>
    <row r="167" spans="2:9" ht="15" thickBot="1" x14ac:dyDescent="0.4">
      <c r="B167" s="513"/>
      <c r="C167" s="521"/>
      <c r="D167" s="523"/>
      <c r="E167" s="513"/>
      <c r="F167" s="107" t="str">
        <f>Практики!C273</f>
        <v>T-PROD-VULN-2-3</v>
      </c>
      <c r="G167" s="107" t="str">
        <f>Практики!E273</f>
        <v>Не выполняется</v>
      </c>
      <c r="H167" s="108">
        <f>Практики!Y273</f>
        <v>0</v>
      </c>
      <c r="I167" s="100">
        <v>0</v>
      </c>
    </row>
    <row r="168" spans="2:9" ht="15" thickBot="1" x14ac:dyDescent="0.4">
      <c r="B168" s="524" t="s">
        <v>2311</v>
      </c>
      <c r="C168" s="525"/>
      <c r="D168" s="525"/>
      <c r="E168" s="525"/>
      <c r="F168" s="525"/>
      <c r="G168" s="525"/>
      <c r="H168" s="526"/>
      <c r="I168" s="100">
        <v>0</v>
      </c>
    </row>
    <row r="169" spans="2:9" x14ac:dyDescent="0.35">
      <c r="B169" s="511" t="s">
        <v>2312</v>
      </c>
      <c r="C169" s="155">
        <v>1</v>
      </c>
      <c r="D169" s="134" t="s">
        <v>2313</v>
      </c>
      <c r="E169" s="150" t="s">
        <v>2455</v>
      </c>
      <c r="F169" s="110"/>
      <c r="G169" s="110"/>
      <c r="H169" s="105"/>
      <c r="I169" s="100">
        <v>0</v>
      </c>
    </row>
    <row r="170" spans="2:9" x14ac:dyDescent="0.35">
      <c r="B170" s="512"/>
      <c r="C170" s="153">
        <v>2</v>
      </c>
      <c r="D170" s="162" t="s">
        <v>2314</v>
      </c>
      <c r="E170" s="151" t="s">
        <v>2454</v>
      </c>
      <c r="F170" s="163"/>
      <c r="G170" s="163"/>
      <c r="H170" s="106"/>
      <c r="I170" s="100">
        <v>0</v>
      </c>
    </row>
    <row r="171" spans="2:9" ht="15" thickBot="1" x14ac:dyDescent="0.4">
      <c r="B171" s="513"/>
      <c r="C171" s="154">
        <v>3</v>
      </c>
      <c r="D171" s="109" t="s">
        <v>2315</v>
      </c>
      <c r="E171" s="152" t="s">
        <v>2453</v>
      </c>
      <c r="F171" s="111"/>
      <c r="G171" s="111"/>
      <c r="H171" s="108"/>
      <c r="I171" s="100">
        <v>0</v>
      </c>
    </row>
    <row r="172" spans="2:9" x14ac:dyDescent="0.35">
      <c r="B172" s="541" t="s">
        <v>2316</v>
      </c>
      <c r="C172" s="530">
        <v>1</v>
      </c>
      <c r="D172" s="531" t="s">
        <v>2317</v>
      </c>
      <c r="E172" s="511" t="s">
        <v>1836</v>
      </c>
      <c r="F172" s="104" t="str">
        <f>Практики!C10</f>
        <v>T-ADI-DEP-2-2</v>
      </c>
      <c r="G172" s="104" t="str">
        <f>Практики!E10</f>
        <v>Не выполняется</v>
      </c>
      <c r="H172" s="105">
        <f>Практики!Y10</f>
        <v>0</v>
      </c>
      <c r="I172" s="100">
        <v>0</v>
      </c>
    </row>
    <row r="173" spans="2:9" x14ac:dyDescent="0.35">
      <c r="B173" s="542"/>
      <c r="C173" s="520"/>
      <c r="D173" s="522"/>
      <c r="E173" s="512"/>
      <c r="F173" s="142" t="str">
        <f>Практики!C65</f>
        <v>T-DEV-SCM-2-4</v>
      </c>
      <c r="G173" s="142" t="str">
        <f>Практики!E65</f>
        <v>Не выполняется</v>
      </c>
      <c r="H173" s="106">
        <f>Практики!Y65</f>
        <v>0</v>
      </c>
      <c r="I173" s="100">
        <v>0</v>
      </c>
    </row>
    <row r="174" spans="2:9" x14ac:dyDescent="0.35">
      <c r="B174" s="542"/>
      <c r="C174" s="520">
        <v>2</v>
      </c>
      <c r="D174" s="522" t="s">
        <v>2318</v>
      </c>
      <c r="E174" s="512" t="s">
        <v>1372</v>
      </c>
      <c r="F174" s="142" t="str">
        <f>Практики!C10</f>
        <v>T-ADI-DEP-2-2</v>
      </c>
      <c r="G174" s="142" t="str">
        <f>Практики!E10</f>
        <v>Не выполняется</v>
      </c>
      <c r="H174" s="106">
        <f>Практики!Y10</f>
        <v>0</v>
      </c>
      <c r="I174" s="100">
        <v>0</v>
      </c>
    </row>
    <row r="175" spans="2:9" x14ac:dyDescent="0.35">
      <c r="B175" s="542"/>
      <c r="C175" s="520"/>
      <c r="D175" s="522"/>
      <c r="E175" s="512"/>
      <c r="F175" s="142" t="str">
        <f>Практики!C142</f>
        <v>T-CODE-SC-3-4</v>
      </c>
      <c r="G175" s="142" t="str">
        <f>Практики!E142</f>
        <v>Не выполняется</v>
      </c>
      <c r="H175" s="106">
        <f>Практики!Y142</f>
        <v>0</v>
      </c>
      <c r="I175" s="100">
        <v>0</v>
      </c>
    </row>
    <row r="176" spans="2:9" x14ac:dyDescent="0.35">
      <c r="B176" s="542"/>
      <c r="C176" s="520">
        <v>3</v>
      </c>
      <c r="D176" s="522" t="s">
        <v>2319</v>
      </c>
      <c r="E176" s="512" t="s">
        <v>1842</v>
      </c>
      <c r="F176" s="142" t="str">
        <f>Практики!C208</f>
        <v>T-PREPROD-VULN-4-2</v>
      </c>
      <c r="G176" s="142" t="str">
        <f>Практики!E208</f>
        <v>Не выполняется</v>
      </c>
      <c r="H176" s="106">
        <f>Практики!Y208</f>
        <v>0</v>
      </c>
      <c r="I176" s="100">
        <v>0</v>
      </c>
    </row>
    <row r="177" spans="2:9" x14ac:dyDescent="0.35">
      <c r="B177" s="542"/>
      <c r="C177" s="520"/>
      <c r="D177" s="522"/>
      <c r="E177" s="512"/>
      <c r="F177" s="142" t="str">
        <f>Практики!C279</f>
        <v>T-PROD-VULN-4-2</v>
      </c>
      <c r="G177" s="142" t="str">
        <f>Практики!E279</f>
        <v>Не выполняется</v>
      </c>
      <c r="H177" s="106">
        <f>Практики!Y279</f>
        <v>0</v>
      </c>
      <c r="I177" s="100">
        <v>0</v>
      </c>
    </row>
    <row r="178" spans="2:9" ht="15" thickBot="1" x14ac:dyDescent="0.4">
      <c r="B178" s="543"/>
      <c r="C178" s="521"/>
      <c r="D178" s="523"/>
      <c r="E178" s="513"/>
      <c r="F178" s="107" t="str">
        <f>Практики!C248</f>
        <v>T-PROD-ACCESS-0-1</v>
      </c>
      <c r="G178" s="107" t="str">
        <f>Практики!E248</f>
        <v>Верно</v>
      </c>
      <c r="H178" s="108">
        <f>Практики!Y248</f>
        <v>0</v>
      </c>
      <c r="I178" s="138">
        <v>0</v>
      </c>
    </row>
  </sheetData>
  <mergeCells count="149">
    <mergeCell ref="C176:C178"/>
    <mergeCell ref="D174:D175"/>
    <mergeCell ref="D176:D178"/>
    <mergeCell ref="D172:D173"/>
    <mergeCell ref="E172:E173"/>
    <mergeCell ref="E174:E175"/>
    <mergeCell ref="E176:E178"/>
    <mergeCell ref="D161:D162"/>
    <mergeCell ref="E161:E162"/>
    <mergeCell ref="C164:C165"/>
    <mergeCell ref="C166:C167"/>
    <mergeCell ref="C172:C173"/>
    <mergeCell ref="C174:C175"/>
    <mergeCell ref="E164:E165"/>
    <mergeCell ref="D164:D165"/>
    <mergeCell ref="D166:D167"/>
    <mergeCell ref="E166:E167"/>
    <mergeCell ref="D118:D120"/>
    <mergeCell ref="E118:E120"/>
    <mergeCell ref="C123:C130"/>
    <mergeCell ref="C131:C135"/>
    <mergeCell ref="C136:C138"/>
    <mergeCell ref="D123:D130"/>
    <mergeCell ref="D131:D135"/>
    <mergeCell ref="D136:D138"/>
    <mergeCell ref="E123:E130"/>
    <mergeCell ref="C86:C89"/>
    <mergeCell ref="D86:D89"/>
    <mergeCell ref="E86:E89"/>
    <mergeCell ref="E83:E85"/>
    <mergeCell ref="D71:D72"/>
    <mergeCell ref="D73:D76"/>
    <mergeCell ref="C73:C76"/>
    <mergeCell ref="C71:C72"/>
    <mergeCell ref="E73:E76"/>
    <mergeCell ref="D80:D81"/>
    <mergeCell ref="C80:C81"/>
    <mergeCell ref="E80:E81"/>
    <mergeCell ref="B163:B167"/>
    <mergeCell ref="B168:H168"/>
    <mergeCell ref="B169:B171"/>
    <mergeCell ref="D112:D113"/>
    <mergeCell ref="C115:C116"/>
    <mergeCell ref="D115:D116"/>
    <mergeCell ref="B92:B99"/>
    <mergeCell ref="B100:B102"/>
    <mergeCell ref="B103:H103"/>
    <mergeCell ref="B104:H104"/>
    <mergeCell ref="B105:B107"/>
    <mergeCell ref="B108:B110"/>
    <mergeCell ref="D93:D98"/>
    <mergeCell ref="C93:C98"/>
    <mergeCell ref="E93:E98"/>
    <mergeCell ref="E131:E135"/>
    <mergeCell ref="E136:E138"/>
    <mergeCell ref="C140:C144"/>
    <mergeCell ref="D140:D144"/>
    <mergeCell ref="E140:E144"/>
    <mergeCell ref="C149:C150"/>
    <mergeCell ref="D149:D150"/>
    <mergeCell ref="E149:E150"/>
    <mergeCell ref="C118:C120"/>
    <mergeCell ref="B172:B178"/>
    <mergeCell ref="C19:C20"/>
    <mergeCell ref="D19:D20"/>
    <mergeCell ref="D21:D23"/>
    <mergeCell ref="C21:C23"/>
    <mergeCell ref="C24:C25"/>
    <mergeCell ref="D24:D25"/>
    <mergeCell ref="B146:H146"/>
    <mergeCell ref="B147:H147"/>
    <mergeCell ref="B148:B151"/>
    <mergeCell ref="B152:B154"/>
    <mergeCell ref="B155:H155"/>
    <mergeCell ref="B156:B162"/>
    <mergeCell ref="E156:E159"/>
    <mergeCell ref="D156:D159"/>
    <mergeCell ref="C156:C159"/>
    <mergeCell ref="C161:C162"/>
    <mergeCell ref="B111:H111"/>
    <mergeCell ref="B112:B116"/>
    <mergeCell ref="B117:B121"/>
    <mergeCell ref="B122:H122"/>
    <mergeCell ref="B123:B138"/>
    <mergeCell ref="B139:B145"/>
    <mergeCell ref="C112:C113"/>
    <mergeCell ref="B79:B82"/>
    <mergeCell ref="B83:B90"/>
    <mergeCell ref="B91:H91"/>
    <mergeCell ref="E61:E64"/>
    <mergeCell ref="E65:E66"/>
    <mergeCell ref="E67:E70"/>
    <mergeCell ref="E71:E72"/>
    <mergeCell ref="B49:B51"/>
    <mergeCell ref="B52:H52"/>
    <mergeCell ref="B53:B55"/>
    <mergeCell ref="B56:B58"/>
    <mergeCell ref="B59:H59"/>
    <mergeCell ref="B60:H60"/>
    <mergeCell ref="B61:B70"/>
    <mergeCell ref="B71:B77"/>
    <mergeCell ref="B78:H78"/>
    <mergeCell ref="C61:C64"/>
    <mergeCell ref="C65:C66"/>
    <mergeCell ref="C67:C70"/>
    <mergeCell ref="D67:D70"/>
    <mergeCell ref="D61:D64"/>
    <mergeCell ref="D65:D66"/>
    <mergeCell ref="D83:D85"/>
    <mergeCell ref="C83:C85"/>
    <mergeCell ref="B32:H32"/>
    <mergeCell ref="B33:H33"/>
    <mergeCell ref="B34:B37"/>
    <mergeCell ref="B38:B41"/>
    <mergeCell ref="B42:H42"/>
    <mergeCell ref="B43:B48"/>
    <mergeCell ref="C34:C35"/>
    <mergeCell ref="D34:D35"/>
    <mergeCell ref="C39:C40"/>
    <mergeCell ref="D39:D40"/>
    <mergeCell ref="E34:E35"/>
    <mergeCell ref="E44:E47"/>
    <mergeCell ref="D44:D47"/>
    <mergeCell ref="C44:C47"/>
    <mergeCell ref="E39:E40"/>
    <mergeCell ref="E112:E113"/>
    <mergeCell ref="E115:E116"/>
    <mergeCell ref="B2:I2"/>
    <mergeCell ref="B3:I3"/>
    <mergeCell ref="B4:B6"/>
    <mergeCell ref="B7:B10"/>
    <mergeCell ref="C9:C10"/>
    <mergeCell ref="D9:D10"/>
    <mergeCell ref="E9:E10"/>
    <mergeCell ref="B11:H11"/>
    <mergeCell ref="B12:B14"/>
    <mergeCell ref="B15:B17"/>
    <mergeCell ref="B18:H18"/>
    <mergeCell ref="B19:B25"/>
    <mergeCell ref="B26:B31"/>
    <mergeCell ref="C26:C28"/>
    <mergeCell ref="C30:C31"/>
    <mergeCell ref="D30:D31"/>
    <mergeCell ref="D26:D28"/>
    <mergeCell ref="E19:E20"/>
    <mergeCell ref="E21:E23"/>
    <mergeCell ref="E24:E25"/>
    <mergeCell ref="E26:E28"/>
    <mergeCell ref="E30:E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257"/>
  <sheetViews>
    <sheetView zoomScale="85" zoomScaleNormal="85" workbookViewId="0">
      <pane xSplit="1" ySplit="1" topLeftCell="B2" activePane="bottomRight" state="frozen"/>
      <selection pane="topRight" activeCell="B1" sqref="B1"/>
      <selection pane="bottomLeft" activeCell="A2" sqref="A2"/>
      <selection pane="bottomRight" activeCell="H1" sqref="H1:H1048576"/>
    </sheetView>
  </sheetViews>
  <sheetFormatPr defaultRowHeight="14.5" x14ac:dyDescent="0.35"/>
  <cols>
    <col min="1" max="1" width="4" style="145" bestFit="1" customWidth="1"/>
    <col min="2" max="2" width="23.90625" bestFit="1" customWidth="1"/>
    <col min="3" max="3" width="31" bestFit="1" customWidth="1"/>
    <col min="4" max="4" width="81.36328125" bestFit="1" customWidth="1"/>
    <col min="5" max="5" width="35.36328125" style="167" bestFit="1" customWidth="1"/>
    <col min="6" max="6" width="21.54296875" bestFit="1" customWidth="1"/>
    <col min="7" max="7" width="22.54296875" bestFit="1" customWidth="1"/>
    <col min="8" max="8" width="18.08984375" customWidth="1"/>
    <col min="9" max="9" width="25.08984375" hidden="1" customWidth="1"/>
    <col min="11" max="11" width="11.08984375" bestFit="1" customWidth="1"/>
    <col min="12" max="12" width="17.54296875" bestFit="1" customWidth="1"/>
    <col min="13" max="13" width="20.453125" bestFit="1" customWidth="1"/>
  </cols>
  <sheetData>
    <row r="1" spans="1:13" ht="37" x14ac:dyDescent="0.35">
      <c r="A1" s="132" t="s">
        <v>2</v>
      </c>
      <c r="B1" s="132" t="s">
        <v>2468</v>
      </c>
      <c r="C1" s="132" t="s">
        <v>2469</v>
      </c>
      <c r="D1" s="132" t="s">
        <v>2470</v>
      </c>
      <c r="E1" s="132" t="s">
        <v>2471</v>
      </c>
      <c r="F1" s="132" t="s">
        <v>2864</v>
      </c>
      <c r="G1" s="132" t="s">
        <v>2865</v>
      </c>
      <c r="H1" s="132" t="s">
        <v>1451</v>
      </c>
      <c r="I1" s="132" t="s">
        <v>2321</v>
      </c>
      <c r="K1" s="161" t="s">
        <v>2155</v>
      </c>
      <c r="L1" s="161" t="s">
        <v>2154</v>
      </c>
      <c r="M1" s="161" t="s">
        <v>2156</v>
      </c>
    </row>
    <row r="2" spans="1:13" x14ac:dyDescent="0.35">
      <c r="A2" s="143">
        <v>1</v>
      </c>
      <c r="B2" s="139" t="s">
        <v>2472</v>
      </c>
      <c r="C2" s="139" t="s">
        <v>2473</v>
      </c>
      <c r="D2" s="139" t="s">
        <v>2474</v>
      </c>
      <c r="E2" s="165" t="s">
        <v>2475</v>
      </c>
      <c r="F2" s="168"/>
      <c r="G2" s="168"/>
      <c r="H2" s="168"/>
      <c r="I2" s="125">
        <v>0</v>
      </c>
      <c r="K2" s="42">
        <f>COUNTA(H2:H257)</f>
        <v>136</v>
      </c>
      <c r="L2" s="42">
        <f>COUNTA(A2:A257)</f>
        <v>185</v>
      </c>
      <c r="M2" s="131">
        <f>(K2/L2)*100</f>
        <v>73.513513513513516</v>
      </c>
    </row>
    <row r="3" spans="1:13" x14ac:dyDescent="0.35">
      <c r="A3" s="143">
        <v>2</v>
      </c>
      <c r="B3" s="139" t="s">
        <v>2472</v>
      </c>
      <c r="C3" s="139" t="s">
        <v>2473</v>
      </c>
      <c r="D3" s="139" t="s">
        <v>2476</v>
      </c>
      <c r="E3" s="165" t="s">
        <v>2477</v>
      </c>
      <c r="F3" s="168"/>
      <c r="G3" s="168"/>
      <c r="H3" s="168"/>
      <c r="I3" s="125">
        <v>0</v>
      </c>
    </row>
    <row r="4" spans="1:13" x14ac:dyDescent="0.35">
      <c r="A4" s="550">
        <v>3</v>
      </c>
      <c r="B4" s="547" t="s">
        <v>2472</v>
      </c>
      <c r="C4" s="547" t="s">
        <v>2473</v>
      </c>
      <c r="D4" s="547" t="s">
        <v>2478</v>
      </c>
      <c r="E4" s="549" t="s">
        <v>2479</v>
      </c>
      <c r="F4" s="125" t="str">
        <f>Практики!C50</f>
        <v>T-DEV-BLD-3-1</v>
      </c>
      <c r="G4" s="125" t="str">
        <f>Практики!E50</f>
        <v>Не выполняется</v>
      </c>
      <c r="H4" s="125">
        <f>Практики!Y50</f>
        <v>0</v>
      </c>
      <c r="I4" s="125">
        <v>0</v>
      </c>
    </row>
    <row r="5" spans="1:13" x14ac:dyDescent="0.35">
      <c r="A5" s="550"/>
      <c r="B5" s="547"/>
      <c r="C5" s="547"/>
      <c r="D5" s="547"/>
      <c r="E5" s="549"/>
      <c r="F5" s="125" t="str">
        <f>Практики!C53</f>
        <v>T-DEV-BLD-4-1</v>
      </c>
      <c r="G5" s="125" t="str">
        <f>Практики!E53</f>
        <v>Не выполняется</v>
      </c>
      <c r="H5" s="125">
        <f>Практики!Y53</f>
        <v>0</v>
      </c>
      <c r="I5" s="125">
        <v>0</v>
      </c>
    </row>
    <row r="6" spans="1:13" x14ac:dyDescent="0.35">
      <c r="A6" s="550">
        <v>4</v>
      </c>
      <c r="B6" s="547" t="s">
        <v>2472</v>
      </c>
      <c r="C6" s="547" t="s">
        <v>2473</v>
      </c>
      <c r="D6" s="547" t="s">
        <v>2480</v>
      </c>
      <c r="E6" s="548" t="s">
        <v>2481</v>
      </c>
      <c r="F6" s="125" t="str">
        <f>Практики!C3</f>
        <v>T-ADI-DEP-0-1</v>
      </c>
      <c r="G6" s="125" t="str">
        <f>Практики!E3</f>
        <v>Верно</v>
      </c>
      <c r="H6" s="125">
        <f>Практики!Y3</f>
        <v>0</v>
      </c>
      <c r="I6" s="125">
        <v>0</v>
      </c>
    </row>
    <row r="7" spans="1:13" x14ac:dyDescent="0.35">
      <c r="A7" s="550"/>
      <c r="B7" s="547"/>
      <c r="C7" s="547"/>
      <c r="D7" s="547"/>
      <c r="E7" s="548"/>
      <c r="F7" s="125" t="str">
        <f>Практики!C24</f>
        <v>T-ADI-ART-3-1</v>
      </c>
      <c r="G7" s="125" t="str">
        <f>Практики!E24</f>
        <v>Не выполняется</v>
      </c>
      <c r="H7" s="125">
        <f>Практики!Y24</f>
        <v>0</v>
      </c>
      <c r="I7" s="125">
        <v>0</v>
      </c>
    </row>
    <row r="8" spans="1:13" x14ac:dyDescent="0.35">
      <c r="A8" s="550">
        <v>5</v>
      </c>
      <c r="B8" s="547" t="s">
        <v>2472</v>
      </c>
      <c r="C8" s="547" t="s">
        <v>2473</v>
      </c>
      <c r="D8" s="547" t="s">
        <v>2482</v>
      </c>
      <c r="E8" s="548" t="s">
        <v>2483</v>
      </c>
      <c r="F8" s="168"/>
      <c r="G8" s="168"/>
      <c r="H8" s="168"/>
      <c r="I8" s="125">
        <v>0</v>
      </c>
    </row>
    <row r="9" spans="1:13" x14ac:dyDescent="0.35">
      <c r="A9" s="550"/>
      <c r="B9" s="547"/>
      <c r="C9" s="547"/>
      <c r="D9" s="547"/>
      <c r="E9" s="548"/>
      <c r="F9" s="168"/>
      <c r="G9" s="168"/>
      <c r="H9" s="168"/>
      <c r="I9" s="125">
        <v>0</v>
      </c>
    </row>
    <row r="10" spans="1:13" x14ac:dyDescent="0.35">
      <c r="A10" s="143">
        <v>6</v>
      </c>
      <c r="B10" s="139" t="s">
        <v>2472</v>
      </c>
      <c r="C10" s="139" t="s">
        <v>2473</v>
      </c>
      <c r="D10" s="139" t="s">
        <v>2484</v>
      </c>
      <c r="E10" s="165" t="s">
        <v>2485</v>
      </c>
      <c r="F10" s="168"/>
      <c r="G10" s="168"/>
      <c r="H10" s="168"/>
      <c r="I10" s="125">
        <v>0</v>
      </c>
    </row>
    <row r="11" spans="1:13" x14ac:dyDescent="0.35">
      <c r="A11" s="550">
        <v>7</v>
      </c>
      <c r="B11" s="547" t="s">
        <v>2472</v>
      </c>
      <c r="C11" s="547" t="s">
        <v>2486</v>
      </c>
      <c r="D11" s="547" t="s">
        <v>2487</v>
      </c>
      <c r="E11" s="548" t="s">
        <v>2488</v>
      </c>
      <c r="F11" s="125" t="str">
        <f>Практики!C36</f>
        <v>T-DEV-SM-0-1</v>
      </c>
      <c r="G11" s="125" t="str">
        <f>Практики!E36</f>
        <v>Верно</v>
      </c>
      <c r="H11" s="125">
        <f>Практики!Y36</f>
        <v>0</v>
      </c>
      <c r="I11" s="125">
        <v>0</v>
      </c>
    </row>
    <row r="12" spans="1:13" x14ac:dyDescent="0.35">
      <c r="A12" s="550"/>
      <c r="B12" s="547"/>
      <c r="C12" s="547"/>
      <c r="D12" s="547"/>
      <c r="E12" s="548"/>
      <c r="F12" s="125" t="str">
        <f>Практики!C37</f>
        <v>T-DEV-SM-1-1</v>
      </c>
      <c r="G12" s="125" t="str">
        <f>Практики!E37</f>
        <v>Не выполняется</v>
      </c>
      <c r="H12" s="125">
        <f>Практики!Y37</f>
        <v>0</v>
      </c>
      <c r="I12" s="125">
        <v>0</v>
      </c>
    </row>
    <row r="13" spans="1:13" x14ac:dyDescent="0.35">
      <c r="A13" s="550"/>
      <c r="B13" s="547"/>
      <c r="C13" s="547"/>
      <c r="D13" s="547"/>
      <c r="E13" s="548"/>
      <c r="F13" s="125" t="str">
        <f>Практики!C39</f>
        <v>T-DEV-SM-2-1</v>
      </c>
      <c r="G13" s="125" t="str">
        <f>Практики!E39</f>
        <v>Не выполняется</v>
      </c>
      <c r="H13" s="125">
        <f>Практики!Y39</f>
        <v>0</v>
      </c>
      <c r="I13" s="125">
        <v>0</v>
      </c>
    </row>
    <row r="14" spans="1:13" x14ac:dyDescent="0.35">
      <c r="A14" s="550"/>
      <c r="B14" s="547"/>
      <c r="C14" s="547"/>
      <c r="D14" s="547"/>
      <c r="E14" s="548"/>
      <c r="F14" s="125" t="str">
        <f>Практики!C215</f>
        <v>T-PROD-SM-1-1</v>
      </c>
      <c r="G14" s="125" t="str">
        <f>Практики!E215</f>
        <v>Не выполняется</v>
      </c>
      <c r="H14" s="125">
        <f>Практики!Y215</f>
        <v>0</v>
      </c>
      <c r="I14" s="125">
        <v>0</v>
      </c>
    </row>
    <row r="15" spans="1:13" x14ac:dyDescent="0.35">
      <c r="A15" s="550"/>
      <c r="B15" s="547"/>
      <c r="C15" s="547"/>
      <c r="D15" s="547"/>
      <c r="E15" s="548"/>
      <c r="F15" s="125" t="str">
        <f>Практики!C217</f>
        <v>T-PROD-SM-2-1</v>
      </c>
      <c r="G15" s="125" t="str">
        <f>Практики!E217</f>
        <v>Не выполняется</v>
      </c>
      <c r="H15" s="125">
        <f>Практики!Y217</f>
        <v>0</v>
      </c>
      <c r="I15" s="125">
        <v>0</v>
      </c>
    </row>
    <row r="16" spans="1:13" x14ac:dyDescent="0.35">
      <c r="A16" s="550"/>
      <c r="B16" s="547"/>
      <c r="C16" s="547"/>
      <c r="D16" s="547"/>
      <c r="E16" s="548"/>
      <c r="F16" s="125" t="str">
        <f>Практики!C41</f>
        <v>T-DEV-SM-3-1</v>
      </c>
      <c r="G16" s="125" t="str">
        <f>Практики!E41</f>
        <v>Не выполняется</v>
      </c>
      <c r="H16" s="125">
        <f>Практики!Y41</f>
        <v>0</v>
      </c>
      <c r="I16" s="125">
        <v>0</v>
      </c>
    </row>
    <row r="17" spans="1:9" x14ac:dyDescent="0.35">
      <c r="A17" s="143">
        <v>8</v>
      </c>
      <c r="B17" s="139" t="s">
        <v>2472</v>
      </c>
      <c r="C17" s="139" t="s">
        <v>2486</v>
      </c>
      <c r="D17" s="139" t="s">
        <v>2489</v>
      </c>
      <c r="E17" s="165" t="s">
        <v>2490</v>
      </c>
      <c r="F17" s="168"/>
      <c r="G17" s="168"/>
      <c r="H17" s="168"/>
      <c r="I17" s="125">
        <v>0</v>
      </c>
    </row>
    <row r="18" spans="1:9" x14ac:dyDescent="0.35">
      <c r="A18" s="550">
        <v>9</v>
      </c>
      <c r="B18" s="547" t="s">
        <v>2472</v>
      </c>
      <c r="C18" s="547" t="s">
        <v>2491</v>
      </c>
      <c r="D18" s="547" t="s">
        <v>2492</v>
      </c>
      <c r="E18" s="549" t="s">
        <v>2493</v>
      </c>
      <c r="F18" s="125" t="str">
        <f>Практики!C5</f>
        <v>T-ADI-DEP-1-2</v>
      </c>
      <c r="G18" s="125" t="str">
        <f>Практики!E5</f>
        <v>Не выполняется</v>
      </c>
      <c r="H18" s="125">
        <f>Практики!Y5</f>
        <v>0</v>
      </c>
      <c r="I18" s="125">
        <v>0</v>
      </c>
    </row>
    <row r="19" spans="1:9" x14ac:dyDescent="0.35">
      <c r="A19" s="550"/>
      <c r="B19" s="547"/>
      <c r="C19" s="547"/>
      <c r="D19" s="547"/>
      <c r="E19" s="549"/>
      <c r="F19" s="125" t="str">
        <f>Практики!C270</f>
        <v>T-PROD-VULN-1-2</v>
      </c>
      <c r="G19" s="125" t="str">
        <f>Практики!E270</f>
        <v>Не выполняется</v>
      </c>
      <c r="H19" s="125">
        <f>Практики!Y270</f>
        <v>0</v>
      </c>
      <c r="I19" s="125">
        <v>0</v>
      </c>
    </row>
    <row r="20" spans="1:9" x14ac:dyDescent="0.35">
      <c r="A20" s="550"/>
      <c r="B20" s="547"/>
      <c r="C20" s="547"/>
      <c r="D20" s="547"/>
      <c r="E20" s="549"/>
      <c r="F20" s="125" t="str">
        <f>Практики!C199</f>
        <v>T-PREPROD-VULN-1-2</v>
      </c>
      <c r="G20" s="125" t="str">
        <f>Практики!E199</f>
        <v>Не выполняется</v>
      </c>
      <c r="H20" s="125">
        <f>Практики!Y199</f>
        <v>0</v>
      </c>
      <c r="I20" s="125">
        <v>0</v>
      </c>
    </row>
    <row r="21" spans="1:9" x14ac:dyDescent="0.35">
      <c r="A21" s="143">
        <v>10</v>
      </c>
      <c r="B21" s="139" t="s">
        <v>2472</v>
      </c>
      <c r="C21" s="139" t="s">
        <v>2491</v>
      </c>
      <c r="D21" s="139" t="s">
        <v>2494</v>
      </c>
      <c r="E21" s="165" t="s">
        <v>2495</v>
      </c>
      <c r="F21" s="125" t="str">
        <f>Практики!C13</f>
        <v>T-ADI-DEP-3-3</v>
      </c>
      <c r="G21" s="125" t="str">
        <f>Практики!E13</f>
        <v>Не выполняется</v>
      </c>
      <c r="H21" s="125">
        <f>Практики!Y13</f>
        <v>0</v>
      </c>
      <c r="I21" s="125">
        <v>0</v>
      </c>
    </row>
    <row r="22" spans="1:9" x14ac:dyDescent="0.35">
      <c r="A22" s="143">
        <v>11</v>
      </c>
      <c r="B22" s="139" t="s">
        <v>2472</v>
      </c>
      <c r="C22" s="139" t="s">
        <v>2486</v>
      </c>
      <c r="D22" s="139" t="s">
        <v>2496</v>
      </c>
      <c r="E22" s="165" t="s">
        <v>2497</v>
      </c>
      <c r="F22" s="168"/>
      <c r="G22" s="168"/>
      <c r="H22" s="168"/>
      <c r="I22" s="125">
        <v>0</v>
      </c>
    </row>
    <row r="23" spans="1:9" x14ac:dyDescent="0.35">
      <c r="A23" s="143">
        <v>12</v>
      </c>
      <c r="B23" s="139" t="s">
        <v>2472</v>
      </c>
      <c r="C23" s="139" t="s">
        <v>2491</v>
      </c>
      <c r="D23" s="139" t="s">
        <v>2498</v>
      </c>
      <c r="E23" s="165" t="s">
        <v>2499</v>
      </c>
      <c r="F23" s="168"/>
      <c r="G23" s="168"/>
      <c r="H23" s="168"/>
      <c r="I23" s="125">
        <v>0</v>
      </c>
    </row>
    <row r="24" spans="1:9" x14ac:dyDescent="0.35">
      <c r="A24" s="143">
        <v>13</v>
      </c>
      <c r="B24" s="139" t="s">
        <v>2472</v>
      </c>
      <c r="C24" s="139" t="s">
        <v>2486</v>
      </c>
      <c r="D24" s="139" t="s">
        <v>2500</v>
      </c>
      <c r="E24" s="165" t="s">
        <v>2501</v>
      </c>
      <c r="F24" s="168"/>
      <c r="G24" s="168"/>
      <c r="H24" s="168"/>
      <c r="I24" s="125">
        <v>0</v>
      </c>
    </row>
    <row r="25" spans="1:9" x14ac:dyDescent="0.35">
      <c r="A25" s="143">
        <v>14</v>
      </c>
      <c r="B25" s="139" t="s">
        <v>2472</v>
      </c>
      <c r="C25" s="139" t="s">
        <v>2491</v>
      </c>
      <c r="D25" s="139" t="s">
        <v>2502</v>
      </c>
      <c r="E25" s="165" t="s">
        <v>2503</v>
      </c>
      <c r="F25" s="168"/>
      <c r="G25" s="168"/>
      <c r="H25" s="168"/>
      <c r="I25" s="125">
        <v>0</v>
      </c>
    </row>
    <row r="26" spans="1:9" x14ac:dyDescent="0.35">
      <c r="A26" s="143">
        <v>15</v>
      </c>
      <c r="B26" s="139" t="s">
        <v>2472</v>
      </c>
      <c r="C26" s="139" t="s">
        <v>2491</v>
      </c>
      <c r="D26" s="139" t="s">
        <v>2504</v>
      </c>
      <c r="E26" s="165" t="s">
        <v>2505</v>
      </c>
      <c r="F26" s="168"/>
      <c r="G26" s="168"/>
      <c r="H26" s="168"/>
      <c r="I26" s="125">
        <v>0</v>
      </c>
    </row>
    <row r="27" spans="1:9" x14ac:dyDescent="0.35">
      <c r="A27" s="143">
        <v>16</v>
      </c>
      <c r="B27" s="139" t="s">
        <v>2472</v>
      </c>
      <c r="C27" s="139" t="s">
        <v>2491</v>
      </c>
      <c r="D27" s="139" t="s">
        <v>2506</v>
      </c>
      <c r="E27" s="165" t="s">
        <v>2507</v>
      </c>
      <c r="F27" s="168"/>
      <c r="G27" s="168"/>
      <c r="H27" s="168"/>
      <c r="I27" s="125">
        <v>0</v>
      </c>
    </row>
    <row r="28" spans="1:9" x14ac:dyDescent="0.35">
      <c r="A28" s="143">
        <v>17</v>
      </c>
      <c r="B28" s="139" t="s">
        <v>2472</v>
      </c>
      <c r="C28" s="139" t="s">
        <v>2491</v>
      </c>
      <c r="D28" s="139" t="s">
        <v>2508</v>
      </c>
      <c r="E28" s="165" t="s">
        <v>2509</v>
      </c>
      <c r="F28" s="168"/>
      <c r="G28" s="168"/>
      <c r="H28" s="168"/>
      <c r="I28" s="125">
        <v>0</v>
      </c>
    </row>
    <row r="29" spans="1:9" x14ac:dyDescent="0.35">
      <c r="A29" s="143">
        <v>18</v>
      </c>
      <c r="B29" s="139" t="s">
        <v>2472</v>
      </c>
      <c r="C29" s="139" t="s">
        <v>2491</v>
      </c>
      <c r="D29" s="139" t="s">
        <v>2510</v>
      </c>
      <c r="E29" s="165" t="s">
        <v>2511</v>
      </c>
      <c r="F29" s="168"/>
      <c r="G29" s="168"/>
      <c r="H29" s="168"/>
      <c r="I29" s="125">
        <v>0</v>
      </c>
    </row>
    <row r="30" spans="1:9" x14ac:dyDescent="0.35">
      <c r="A30" s="143">
        <v>19</v>
      </c>
      <c r="B30" s="139" t="s">
        <v>2472</v>
      </c>
      <c r="C30" s="139" t="s">
        <v>2486</v>
      </c>
      <c r="D30" s="139" t="s">
        <v>2512</v>
      </c>
      <c r="E30" s="165" t="s">
        <v>2513</v>
      </c>
      <c r="F30" s="168"/>
      <c r="G30" s="168"/>
      <c r="H30" s="168"/>
      <c r="I30" s="125">
        <v>0</v>
      </c>
    </row>
    <row r="31" spans="1:9" x14ac:dyDescent="0.35">
      <c r="A31" s="143">
        <v>20</v>
      </c>
      <c r="B31" s="139" t="s">
        <v>2472</v>
      </c>
      <c r="C31" s="139" t="s">
        <v>2486</v>
      </c>
      <c r="D31" s="139" t="s">
        <v>2514</v>
      </c>
      <c r="E31" s="165" t="s">
        <v>2515</v>
      </c>
      <c r="F31" s="168"/>
      <c r="G31" s="168"/>
      <c r="H31" s="168"/>
      <c r="I31" s="125">
        <v>0</v>
      </c>
    </row>
    <row r="32" spans="1:9" x14ac:dyDescent="0.35">
      <c r="A32" s="143">
        <v>21</v>
      </c>
      <c r="B32" s="139" t="s">
        <v>2472</v>
      </c>
      <c r="C32" s="139" t="s">
        <v>2486</v>
      </c>
      <c r="D32" s="139" t="s">
        <v>2516</v>
      </c>
      <c r="E32" s="165" t="s">
        <v>2517</v>
      </c>
      <c r="F32" s="168"/>
      <c r="G32" s="168"/>
      <c r="H32" s="168"/>
      <c r="I32" s="125">
        <v>0</v>
      </c>
    </row>
    <row r="33" spans="1:9" x14ac:dyDescent="0.35">
      <c r="A33" s="143">
        <v>22</v>
      </c>
      <c r="B33" s="139" t="s">
        <v>2472</v>
      </c>
      <c r="C33" s="139" t="s">
        <v>2486</v>
      </c>
      <c r="D33" s="139" t="s">
        <v>2518</v>
      </c>
      <c r="E33" s="165" t="s">
        <v>2519</v>
      </c>
      <c r="F33" s="168"/>
      <c r="G33" s="168"/>
      <c r="H33" s="168"/>
      <c r="I33" s="125">
        <v>0</v>
      </c>
    </row>
    <row r="34" spans="1:9" x14ac:dyDescent="0.35">
      <c r="A34" s="143">
        <v>23</v>
      </c>
      <c r="B34" s="139" t="s">
        <v>2472</v>
      </c>
      <c r="C34" s="139" t="s">
        <v>2486</v>
      </c>
      <c r="D34" s="139" t="s">
        <v>2520</v>
      </c>
      <c r="E34" s="165" t="s">
        <v>2521</v>
      </c>
      <c r="F34" s="168"/>
      <c r="G34" s="168"/>
      <c r="H34" s="168"/>
      <c r="I34" s="125">
        <v>0</v>
      </c>
    </row>
    <row r="35" spans="1:9" x14ac:dyDescent="0.35">
      <c r="A35" s="143">
        <v>24</v>
      </c>
      <c r="B35" s="139" t="s">
        <v>2472</v>
      </c>
      <c r="C35" s="139" t="s">
        <v>2486</v>
      </c>
      <c r="D35" s="139" t="s">
        <v>2522</v>
      </c>
      <c r="E35" s="165" t="s">
        <v>2523</v>
      </c>
      <c r="F35" s="168"/>
      <c r="G35" s="168"/>
      <c r="H35" s="168"/>
      <c r="I35" s="125">
        <v>0</v>
      </c>
    </row>
    <row r="36" spans="1:9" x14ac:dyDescent="0.35">
      <c r="A36" s="143">
        <v>25</v>
      </c>
      <c r="B36" s="139" t="s">
        <v>2472</v>
      </c>
      <c r="C36" s="139" t="s">
        <v>2486</v>
      </c>
      <c r="D36" s="139" t="s">
        <v>2524</v>
      </c>
      <c r="E36" s="165" t="s">
        <v>2525</v>
      </c>
      <c r="F36" s="168"/>
      <c r="G36" s="168"/>
      <c r="H36" s="168"/>
      <c r="I36" s="125">
        <v>0</v>
      </c>
    </row>
    <row r="37" spans="1:9" x14ac:dyDescent="0.35">
      <c r="A37" s="143">
        <v>26</v>
      </c>
      <c r="B37" s="139" t="s">
        <v>2472</v>
      </c>
      <c r="C37" s="139" t="s">
        <v>2486</v>
      </c>
      <c r="D37" s="139" t="s">
        <v>2526</v>
      </c>
      <c r="E37" s="166" t="s">
        <v>2527</v>
      </c>
      <c r="F37" s="168"/>
      <c r="G37" s="168"/>
      <c r="H37" s="168"/>
      <c r="I37" s="125">
        <v>0</v>
      </c>
    </row>
    <row r="38" spans="1:9" x14ac:dyDescent="0.35">
      <c r="A38" s="143">
        <v>27</v>
      </c>
      <c r="B38" s="139" t="s">
        <v>2528</v>
      </c>
      <c r="C38" s="139" t="s">
        <v>1322</v>
      </c>
      <c r="D38" s="139" t="s">
        <v>2529</v>
      </c>
      <c r="E38" s="165" t="s">
        <v>2530</v>
      </c>
      <c r="F38" s="125" t="str">
        <f>Практики!C306</f>
        <v>P-REQ-TM-0-1</v>
      </c>
      <c r="G38" s="125" t="str">
        <f>Практики!E306</f>
        <v>Верно</v>
      </c>
      <c r="H38" s="125">
        <f>Практики!Y306</f>
        <v>0</v>
      </c>
      <c r="I38" s="125">
        <v>0</v>
      </c>
    </row>
    <row r="39" spans="1:9" x14ac:dyDescent="0.35">
      <c r="A39" s="143">
        <v>28</v>
      </c>
      <c r="B39" s="139" t="s">
        <v>2528</v>
      </c>
      <c r="C39" s="139" t="s">
        <v>1322</v>
      </c>
      <c r="D39" s="139" t="s">
        <v>2531</v>
      </c>
      <c r="E39" s="165" t="s">
        <v>2532</v>
      </c>
      <c r="F39" s="125" t="str">
        <f>Практики!C316</f>
        <v>P-REQ-TM-4-1</v>
      </c>
      <c r="G39" s="125" t="str">
        <f>Практики!E316</f>
        <v>Не выполняется</v>
      </c>
      <c r="H39" s="125">
        <f>Практики!Y316</f>
        <v>0</v>
      </c>
      <c r="I39" s="125">
        <v>0</v>
      </c>
    </row>
    <row r="40" spans="1:9" x14ac:dyDescent="0.35">
      <c r="A40" s="143">
        <v>29</v>
      </c>
      <c r="B40" s="139" t="s">
        <v>2528</v>
      </c>
      <c r="C40" s="139" t="s">
        <v>1322</v>
      </c>
      <c r="D40" s="139" t="s">
        <v>2533</v>
      </c>
      <c r="E40" s="165" t="s">
        <v>2534</v>
      </c>
      <c r="F40" s="125" t="str">
        <f>Практики!C316</f>
        <v>P-REQ-TM-4-1</v>
      </c>
      <c r="G40" s="125" t="str">
        <f>Практики!E316</f>
        <v>Не выполняется</v>
      </c>
      <c r="H40" s="125">
        <f>Практики!Y316</f>
        <v>0</v>
      </c>
      <c r="I40" s="125">
        <v>0</v>
      </c>
    </row>
    <row r="41" spans="1:9" x14ac:dyDescent="0.35">
      <c r="A41" s="550">
        <v>30</v>
      </c>
      <c r="B41" s="547" t="s">
        <v>2528</v>
      </c>
      <c r="C41" s="547" t="s">
        <v>1322</v>
      </c>
      <c r="D41" s="547" t="s">
        <v>2535</v>
      </c>
      <c r="E41" s="549" t="s">
        <v>2536</v>
      </c>
      <c r="F41" s="125" t="str">
        <f>Практики!C306</f>
        <v>P-REQ-TM-0-1</v>
      </c>
      <c r="G41" s="125" t="str">
        <f>Практики!E306</f>
        <v>Верно</v>
      </c>
      <c r="H41" s="125">
        <f>Практики!Y306</f>
        <v>0</v>
      </c>
      <c r="I41" s="125">
        <v>0</v>
      </c>
    </row>
    <row r="42" spans="1:9" x14ac:dyDescent="0.35">
      <c r="A42" s="550"/>
      <c r="B42" s="547"/>
      <c r="C42" s="547"/>
      <c r="D42" s="547"/>
      <c r="E42" s="549"/>
      <c r="F42" s="125" t="str">
        <f>Практики!C314</f>
        <v>P-REQ-TM-3-2</v>
      </c>
      <c r="G42" s="125" t="str">
        <f>Практики!E314</f>
        <v>Не выполняется</v>
      </c>
      <c r="H42" s="125">
        <f>Практики!Y314</f>
        <v>0</v>
      </c>
      <c r="I42" s="125">
        <v>0</v>
      </c>
    </row>
    <row r="43" spans="1:9" x14ac:dyDescent="0.35">
      <c r="A43" s="143">
        <v>31</v>
      </c>
      <c r="B43" s="139" t="s">
        <v>2528</v>
      </c>
      <c r="C43" s="139" t="s">
        <v>2537</v>
      </c>
      <c r="D43" s="139" t="s">
        <v>2538</v>
      </c>
      <c r="E43" s="165" t="s">
        <v>2539</v>
      </c>
      <c r="F43" s="168"/>
      <c r="G43" s="168"/>
      <c r="H43" s="168"/>
      <c r="I43" s="125">
        <v>0</v>
      </c>
    </row>
    <row r="44" spans="1:9" x14ac:dyDescent="0.35">
      <c r="A44" s="143">
        <v>32</v>
      </c>
      <c r="B44" s="139" t="s">
        <v>2528</v>
      </c>
      <c r="C44" s="139" t="s">
        <v>2537</v>
      </c>
      <c r="D44" s="139" t="s">
        <v>2540</v>
      </c>
      <c r="E44" s="165" t="s">
        <v>2541</v>
      </c>
      <c r="F44" s="168"/>
      <c r="G44" s="168"/>
      <c r="H44" s="168"/>
      <c r="I44" s="125">
        <v>0</v>
      </c>
    </row>
    <row r="45" spans="1:9" x14ac:dyDescent="0.35">
      <c r="A45" s="143">
        <v>33</v>
      </c>
      <c r="B45" s="139" t="s">
        <v>2528</v>
      </c>
      <c r="C45" s="139" t="s">
        <v>2537</v>
      </c>
      <c r="D45" s="139" t="s">
        <v>2542</v>
      </c>
      <c r="E45" s="165" t="s">
        <v>2543</v>
      </c>
      <c r="F45" s="125" t="str">
        <f>Практики!C285</f>
        <v>P-EDU-AWR-0-1</v>
      </c>
      <c r="G45" s="125" t="str">
        <f>Практики!E285</f>
        <v>Верно</v>
      </c>
      <c r="H45" s="125">
        <f>Практики!Y285</f>
        <v>0</v>
      </c>
      <c r="I45" s="125">
        <v>0</v>
      </c>
    </row>
    <row r="46" spans="1:9" x14ac:dyDescent="0.35">
      <c r="A46" s="143">
        <v>34</v>
      </c>
      <c r="B46" s="139" t="s">
        <v>2528</v>
      </c>
      <c r="C46" s="139" t="s">
        <v>2537</v>
      </c>
      <c r="D46" s="139" t="s">
        <v>2544</v>
      </c>
      <c r="E46" s="165" t="s">
        <v>2545</v>
      </c>
      <c r="F46" s="168"/>
      <c r="G46" s="168"/>
      <c r="H46" s="168"/>
      <c r="I46" s="125">
        <v>0</v>
      </c>
    </row>
    <row r="47" spans="1:9" x14ac:dyDescent="0.35">
      <c r="A47" s="143">
        <v>35</v>
      </c>
      <c r="B47" s="139" t="s">
        <v>2528</v>
      </c>
      <c r="C47" s="139" t="s">
        <v>2537</v>
      </c>
      <c r="D47" s="139" t="s">
        <v>2546</v>
      </c>
      <c r="E47" s="165" t="s">
        <v>2547</v>
      </c>
      <c r="F47" s="168"/>
      <c r="G47" s="168"/>
      <c r="H47" s="168"/>
      <c r="I47" s="125">
        <v>0</v>
      </c>
    </row>
    <row r="48" spans="1:9" x14ac:dyDescent="0.35">
      <c r="A48" s="550">
        <v>36</v>
      </c>
      <c r="B48" s="547" t="s">
        <v>2528</v>
      </c>
      <c r="C48" s="547" t="s">
        <v>2537</v>
      </c>
      <c r="D48" s="547" t="s">
        <v>2548</v>
      </c>
      <c r="E48" s="549" t="s">
        <v>2549</v>
      </c>
      <c r="F48" s="125" t="str">
        <f>Практики!C286</f>
        <v>P-EDU-AWR-1-1</v>
      </c>
      <c r="G48" s="125" t="str">
        <f>Практики!E286</f>
        <v>Не выполняется</v>
      </c>
      <c r="H48" s="125">
        <f>Практики!Y286</f>
        <v>0</v>
      </c>
      <c r="I48" s="125">
        <v>0</v>
      </c>
    </row>
    <row r="49" spans="1:9" x14ac:dyDescent="0.35">
      <c r="A49" s="550"/>
      <c r="B49" s="547"/>
      <c r="C49" s="547"/>
      <c r="D49" s="547"/>
      <c r="E49" s="549"/>
      <c r="F49" s="125" t="str">
        <f>Практики!C289</f>
        <v>P-EDU-AWR-2-2</v>
      </c>
      <c r="G49" s="125" t="str">
        <f>Практики!E289</f>
        <v>Не выполняется</v>
      </c>
      <c r="H49" s="125">
        <f>Практики!Y289</f>
        <v>0</v>
      </c>
      <c r="I49" s="125">
        <v>0</v>
      </c>
    </row>
    <row r="50" spans="1:9" x14ac:dyDescent="0.35">
      <c r="A50" s="143">
        <v>37</v>
      </c>
      <c r="B50" s="139" t="s">
        <v>2528</v>
      </c>
      <c r="C50" s="139" t="s">
        <v>2537</v>
      </c>
      <c r="D50" s="139" t="s">
        <v>2550</v>
      </c>
      <c r="E50" s="165" t="s">
        <v>2551</v>
      </c>
      <c r="F50" s="168"/>
      <c r="G50" s="168"/>
      <c r="H50" s="168"/>
      <c r="I50" s="125">
        <v>0</v>
      </c>
    </row>
    <row r="51" spans="1:9" x14ac:dyDescent="0.35">
      <c r="A51" s="143">
        <v>38</v>
      </c>
      <c r="B51" s="139" t="s">
        <v>2528</v>
      </c>
      <c r="C51" s="139" t="s">
        <v>1322</v>
      </c>
      <c r="D51" s="139" t="s">
        <v>2552</v>
      </c>
      <c r="E51" s="165" t="s">
        <v>2553</v>
      </c>
      <c r="F51" s="168"/>
      <c r="G51" s="168"/>
      <c r="H51" s="168"/>
      <c r="I51" s="125">
        <v>0</v>
      </c>
    </row>
    <row r="52" spans="1:9" x14ac:dyDescent="0.35">
      <c r="A52" s="143">
        <v>39</v>
      </c>
      <c r="B52" s="139" t="s">
        <v>2528</v>
      </c>
      <c r="C52" s="139" t="s">
        <v>2537</v>
      </c>
      <c r="D52" s="139" t="s">
        <v>2554</v>
      </c>
      <c r="E52" s="165" t="s">
        <v>2555</v>
      </c>
      <c r="F52" s="168"/>
      <c r="G52" s="168"/>
      <c r="H52" s="168"/>
      <c r="I52" s="125">
        <v>0</v>
      </c>
    </row>
    <row r="53" spans="1:9" x14ac:dyDescent="0.35">
      <c r="A53" s="550">
        <v>40</v>
      </c>
      <c r="B53" s="547" t="s">
        <v>2528</v>
      </c>
      <c r="C53" s="547" t="s">
        <v>1322</v>
      </c>
      <c r="D53" s="547" t="s">
        <v>2556</v>
      </c>
      <c r="E53" s="549" t="s">
        <v>2557</v>
      </c>
      <c r="F53" s="125" t="str">
        <f>Практики!C306</f>
        <v>P-REQ-TM-0-1</v>
      </c>
      <c r="G53" s="125" t="str">
        <f>Практики!E306</f>
        <v>Верно</v>
      </c>
      <c r="H53" s="125">
        <f>Практики!Y306</f>
        <v>0</v>
      </c>
      <c r="I53" s="125">
        <v>0</v>
      </c>
    </row>
    <row r="54" spans="1:9" x14ac:dyDescent="0.35">
      <c r="A54" s="550"/>
      <c r="B54" s="547"/>
      <c r="C54" s="547"/>
      <c r="D54" s="547"/>
      <c r="E54" s="549"/>
      <c r="F54" s="125" t="str">
        <f>Практики!C313</f>
        <v>P-REQ-TM-3-1</v>
      </c>
      <c r="G54" s="125" t="str">
        <f>Практики!E313</f>
        <v>Не выполняется</v>
      </c>
      <c r="H54" s="125">
        <f>Практики!Y313</f>
        <v>0</v>
      </c>
      <c r="I54" s="125">
        <v>0</v>
      </c>
    </row>
    <row r="55" spans="1:9" x14ac:dyDescent="0.35">
      <c r="A55" s="550">
        <v>41</v>
      </c>
      <c r="B55" s="547" t="s">
        <v>2528</v>
      </c>
      <c r="C55" s="547" t="s">
        <v>1322</v>
      </c>
      <c r="D55" s="547" t="s">
        <v>2558</v>
      </c>
      <c r="E55" s="548" t="s">
        <v>2559</v>
      </c>
      <c r="F55" s="125" t="str">
        <f>Практики!C310</f>
        <v>P-REQ-TM-2-1</v>
      </c>
      <c r="G55" s="125" t="str">
        <f>Практики!E310</f>
        <v>Не выполняется</v>
      </c>
      <c r="H55" s="125">
        <f>Практики!Y310</f>
        <v>0</v>
      </c>
      <c r="I55" s="125">
        <v>0</v>
      </c>
    </row>
    <row r="56" spans="1:9" x14ac:dyDescent="0.35">
      <c r="A56" s="550"/>
      <c r="B56" s="547"/>
      <c r="C56" s="547"/>
      <c r="D56" s="547"/>
      <c r="E56" s="548"/>
      <c r="F56" s="125" t="str">
        <f>Практики!C315</f>
        <v>P-REQ-TM-3-3</v>
      </c>
      <c r="G56" s="125" t="str">
        <f>Практики!E315</f>
        <v>Не выполняется</v>
      </c>
      <c r="H56" s="125">
        <f>Практики!Y315</f>
        <v>0</v>
      </c>
      <c r="I56" s="125">
        <v>0</v>
      </c>
    </row>
    <row r="57" spans="1:9" x14ac:dyDescent="0.35">
      <c r="A57" s="143">
        <v>42</v>
      </c>
      <c r="B57" s="139" t="s">
        <v>2528</v>
      </c>
      <c r="C57" s="139" t="s">
        <v>2537</v>
      </c>
      <c r="D57" s="139" t="s">
        <v>2560</v>
      </c>
      <c r="E57" s="165" t="s">
        <v>2561</v>
      </c>
      <c r="F57" s="168"/>
      <c r="G57" s="168"/>
      <c r="H57" s="168"/>
      <c r="I57" s="125">
        <v>0</v>
      </c>
    </row>
    <row r="58" spans="1:9" x14ac:dyDescent="0.35">
      <c r="A58" s="143">
        <v>43</v>
      </c>
      <c r="B58" s="139" t="s">
        <v>2528</v>
      </c>
      <c r="C58" s="139" t="s">
        <v>2537</v>
      </c>
      <c r="D58" s="139" t="s">
        <v>2562</v>
      </c>
      <c r="E58" s="165" t="s">
        <v>2563</v>
      </c>
      <c r="F58" s="125" t="str">
        <f>Практики!C385</f>
        <v>P-ROLE-SC-2-2</v>
      </c>
      <c r="G58" s="125" t="str">
        <f>Практики!E385</f>
        <v>Не выполняется</v>
      </c>
      <c r="H58" s="125">
        <f>Практики!Y385</f>
        <v>0</v>
      </c>
      <c r="I58" s="125">
        <v>0</v>
      </c>
    </row>
    <row r="59" spans="1:9" x14ac:dyDescent="0.35">
      <c r="A59" s="143">
        <v>44</v>
      </c>
      <c r="B59" s="139" t="s">
        <v>2528</v>
      </c>
      <c r="C59" s="139" t="s">
        <v>2564</v>
      </c>
      <c r="D59" s="139" t="s">
        <v>2565</v>
      </c>
      <c r="E59" s="165" t="s">
        <v>2566</v>
      </c>
      <c r="F59" s="168"/>
      <c r="G59" s="168"/>
      <c r="H59" s="168"/>
      <c r="I59" s="125">
        <v>0</v>
      </c>
    </row>
    <row r="60" spans="1:9" x14ac:dyDescent="0.35">
      <c r="A60" s="143">
        <v>45</v>
      </c>
      <c r="B60" s="139" t="s">
        <v>2528</v>
      </c>
      <c r="C60" s="139" t="s">
        <v>2537</v>
      </c>
      <c r="D60" s="139" t="s">
        <v>2567</v>
      </c>
      <c r="E60" s="165" t="s">
        <v>2568</v>
      </c>
      <c r="F60" s="168"/>
      <c r="G60" s="168"/>
      <c r="H60" s="168"/>
      <c r="I60" s="125">
        <v>0</v>
      </c>
    </row>
    <row r="61" spans="1:9" x14ac:dyDescent="0.35">
      <c r="A61" s="143">
        <v>46</v>
      </c>
      <c r="B61" s="139" t="s">
        <v>2528</v>
      </c>
      <c r="C61" s="139" t="s">
        <v>2564</v>
      </c>
      <c r="D61" s="139" t="s">
        <v>2569</v>
      </c>
      <c r="E61" s="165" t="s">
        <v>2570</v>
      </c>
      <c r="F61" s="168"/>
      <c r="G61" s="168"/>
      <c r="H61" s="168"/>
      <c r="I61" s="125">
        <v>0</v>
      </c>
    </row>
    <row r="62" spans="1:9" x14ac:dyDescent="0.35">
      <c r="A62" s="143">
        <v>47</v>
      </c>
      <c r="B62" s="139" t="s">
        <v>2528</v>
      </c>
      <c r="C62" s="139" t="s">
        <v>2537</v>
      </c>
      <c r="D62" s="139" t="s">
        <v>2571</v>
      </c>
      <c r="E62" s="165" t="s">
        <v>2572</v>
      </c>
      <c r="F62" s="168"/>
      <c r="G62" s="168"/>
      <c r="H62" s="168"/>
      <c r="I62" s="125">
        <v>0</v>
      </c>
    </row>
    <row r="63" spans="1:9" x14ac:dyDescent="0.35">
      <c r="A63" s="143">
        <v>48</v>
      </c>
      <c r="B63" s="139" t="s">
        <v>2528</v>
      </c>
      <c r="C63" s="139" t="s">
        <v>2537</v>
      </c>
      <c r="D63" s="139" t="s">
        <v>2573</v>
      </c>
      <c r="E63" s="165" t="s">
        <v>2574</v>
      </c>
      <c r="F63" s="168"/>
      <c r="G63" s="168"/>
      <c r="H63" s="168"/>
      <c r="I63" s="125">
        <v>0</v>
      </c>
    </row>
    <row r="64" spans="1:9" x14ac:dyDescent="0.35">
      <c r="A64" s="143">
        <v>49</v>
      </c>
      <c r="B64" s="139" t="s">
        <v>2528</v>
      </c>
      <c r="C64" s="139" t="s">
        <v>2537</v>
      </c>
      <c r="D64" s="139" t="s">
        <v>2575</v>
      </c>
      <c r="E64" s="165" t="s">
        <v>2576</v>
      </c>
      <c r="F64" s="125" t="str">
        <f>Практики!C292</f>
        <v>P-EDU-AWR-3-1</v>
      </c>
      <c r="G64" s="125" t="str">
        <f>Практики!E292</f>
        <v>Не выполняется</v>
      </c>
      <c r="H64" s="125">
        <f>Практики!Y292</f>
        <v>0</v>
      </c>
      <c r="I64" s="125">
        <v>0</v>
      </c>
    </row>
    <row r="65" spans="1:9" x14ac:dyDescent="0.35">
      <c r="A65" s="550">
        <v>50</v>
      </c>
      <c r="B65" s="547" t="s">
        <v>2528</v>
      </c>
      <c r="C65" s="547" t="s">
        <v>2537</v>
      </c>
      <c r="D65" s="547" t="s">
        <v>2577</v>
      </c>
      <c r="E65" s="548" t="s">
        <v>2578</v>
      </c>
      <c r="F65" s="125" t="str">
        <f>Практики!C382</f>
        <v>P-ROLE-SC-0-1</v>
      </c>
      <c r="G65" s="125" t="str">
        <f>Практики!E382</f>
        <v>Верно</v>
      </c>
      <c r="H65" s="125">
        <f>Практики!Y382</f>
        <v>0</v>
      </c>
      <c r="I65" s="125">
        <v>0</v>
      </c>
    </row>
    <row r="66" spans="1:9" x14ac:dyDescent="0.35">
      <c r="A66" s="550"/>
      <c r="B66" s="547"/>
      <c r="C66" s="547"/>
      <c r="D66" s="547"/>
      <c r="E66" s="548"/>
      <c r="F66" s="125" t="str">
        <f>Практики!C384</f>
        <v>P-ROLE-SC-2-1</v>
      </c>
      <c r="G66" s="125" t="str">
        <f>Практики!E384</f>
        <v>Не выполняется</v>
      </c>
      <c r="H66" s="125">
        <f>Практики!Y384</f>
        <v>0</v>
      </c>
      <c r="I66" s="125">
        <v>0</v>
      </c>
    </row>
    <row r="67" spans="1:9" x14ac:dyDescent="0.35">
      <c r="A67" s="143">
        <v>51</v>
      </c>
      <c r="B67" s="139" t="s">
        <v>2528</v>
      </c>
      <c r="C67" s="139" t="s">
        <v>2537</v>
      </c>
      <c r="D67" s="139" t="s">
        <v>2579</v>
      </c>
      <c r="E67" s="165" t="s">
        <v>2580</v>
      </c>
      <c r="F67" s="125" t="str">
        <f>Практики!C290</f>
        <v>P-EDU-AWR-2-3</v>
      </c>
      <c r="G67" s="125" t="str">
        <f>Практики!E290</f>
        <v>Не выполняется</v>
      </c>
      <c r="H67" s="125">
        <f>Практики!Y290</f>
        <v>0</v>
      </c>
      <c r="I67" s="125">
        <v>0</v>
      </c>
    </row>
    <row r="68" spans="1:9" x14ac:dyDescent="0.35">
      <c r="A68" s="143">
        <v>52</v>
      </c>
      <c r="B68" s="139" t="s">
        <v>2528</v>
      </c>
      <c r="C68" s="139" t="s">
        <v>2564</v>
      </c>
      <c r="D68" s="139" t="s">
        <v>2581</v>
      </c>
      <c r="E68" s="165" t="s">
        <v>2582</v>
      </c>
      <c r="F68" s="168"/>
      <c r="G68" s="168"/>
      <c r="H68" s="168"/>
      <c r="I68" s="125">
        <v>0</v>
      </c>
    </row>
    <row r="69" spans="1:9" x14ac:dyDescent="0.35">
      <c r="A69" s="143">
        <v>53</v>
      </c>
      <c r="B69" s="139" t="s">
        <v>2528</v>
      </c>
      <c r="C69" s="139" t="s">
        <v>2537</v>
      </c>
      <c r="D69" s="139" t="s">
        <v>2583</v>
      </c>
      <c r="E69" s="165" t="s">
        <v>2584</v>
      </c>
      <c r="F69" s="125" t="str">
        <f>Практики!C287</f>
        <v>P-EDU-AWR-1-2</v>
      </c>
      <c r="G69" s="125" t="str">
        <f>Практики!E287</f>
        <v>Не выполняется</v>
      </c>
      <c r="H69" s="125">
        <f>Практики!Y287</f>
        <v>0</v>
      </c>
      <c r="I69" s="125">
        <v>0</v>
      </c>
    </row>
    <row r="70" spans="1:9" x14ac:dyDescent="0.35">
      <c r="A70" s="143">
        <v>54</v>
      </c>
      <c r="B70" s="139" t="s">
        <v>1323</v>
      </c>
      <c r="C70" s="139" t="s">
        <v>2585</v>
      </c>
      <c r="D70" s="139" t="s">
        <v>2586</v>
      </c>
      <c r="E70" s="165" t="s">
        <v>2587</v>
      </c>
      <c r="F70" s="168"/>
      <c r="G70" s="168"/>
      <c r="H70" s="168"/>
      <c r="I70" s="125">
        <v>0</v>
      </c>
    </row>
    <row r="71" spans="1:9" x14ac:dyDescent="0.35">
      <c r="A71" s="143">
        <v>55</v>
      </c>
      <c r="B71" s="139" t="s">
        <v>1323</v>
      </c>
      <c r="C71" s="139" t="s">
        <v>2585</v>
      </c>
      <c r="D71" s="139" t="s">
        <v>2588</v>
      </c>
      <c r="E71" s="165" t="s">
        <v>2589</v>
      </c>
      <c r="F71" s="168"/>
      <c r="G71" s="168"/>
      <c r="H71" s="168"/>
      <c r="I71" s="125">
        <v>0</v>
      </c>
    </row>
    <row r="72" spans="1:9" x14ac:dyDescent="0.35">
      <c r="A72" s="550">
        <v>56</v>
      </c>
      <c r="B72" s="547" t="s">
        <v>1323</v>
      </c>
      <c r="C72" s="547" t="s">
        <v>2585</v>
      </c>
      <c r="D72" s="547" t="s">
        <v>2590</v>
      </c>
      <c r="E72" s="548" t="s">
        <v>2591</v>
      </c>
      <c r="F72" s="125" t="str">
        <f>Практики!C7</f>
        <v>T-ADI-DEP-1-4</v>
      </c>
      <c r="G72" s="125" t="str">
        <f>Практики!E7</f>
        <v>Не выполняется</v>
      </c>
      <c r="H72" s="125">
        <f>Практики!Y7</f>
        <v>0</v>
      </c>
      <c r="I72" s="125">
        <v>0</v>
      </c>
    </row>
    <row r="73" spans="1:9" x14ac:dyDescent="0.35">
      <c r="A73" s="550"/>
      <c r="B73" s="547"/>
      <c r="C73" s="547"/>
      <c r="D73" s="547"/>
      <c r="E73" s="548"/>
      <c r="F73" s="125" t="str">
        <f>Практики!C51</f>
        <v>T-DEV-BLD-3-2</v>
      </c>
      <c r="G73" s="125" t="str">
        <f>Практики!E51</f>
        <v>Не выполняется</v>
      </c>
      <c r="H73" s="125">
        <f>Практики!Y51</f>
        <v>0</v>
      </c>
      <c r="I73" s="125">
        <v>0</v>
      </c>
    </row>
    <row r="74" spans="1:9" x14ac:dyDescent="0.35">
      <c r="A74" s="550"/>
      <c r="B74" s="547"/>
      <c r="C74" s="547"/>
      <c r="D74" s="547"/>
      <c r="E74" s="548"/>
      <c r="F74" s="125" t="str">
        <f>Практики!C44</f>
        <v>T-DEV-BLD-0-1</v>
      </c>
      <c r="G74" s="125" t="str">
        <f>Практики!E44</f>
        <v>Верно</v>
      </c>
      <c r="H74" s="125">
        <f>Практики!Y44</f>
        <v>0</v>
      </c>
      <c r="I74" s="125">
        <v>0</v>
      </c>
    </row>
    <row r="75" spans="1:9" x14ac:dyDescent="0.35">
      <c r="A75" s="550"/>
      <c r="B75" s="547"/>
      <c r="C75" s="547"/>
      <c r="D75" s="547"/>
      <c r="E75" s="548"/>
      <c r="F75" s="125" t="str">
        <f>Практики!C94</f>
        <v>T-DEV-CICD-0-1</v>
      </c>
      <c r="G75" s="125" t="str">
        <f>Практики!E94</f>
        <v>Верно</v>
      </c>
      <c r="H75" s="125">
        <f>Практики!Y94</f>
        <v>0</v>
      </c>
      <c r="I75" s="125">
        <v>0</v>
      </c>
    </row>
    <row r="76" spans="1:9" x14ac:dyDescent="0.35">
      <c r="A76" s="550">
        <v>57</v>
      </c>
      <c r="B76" s="547" t="s">
        <v>1323</v>
      </c>
      <c r="C76" s="547" t="s">
        <v>2585</v>
      </c>
      <c r="D76" s="547" t="s">
        <v>2592</v>
      </c>
      <c r="E76" s="548" t="s">
        <v>2593</v>
      </c>
      <c r="F76" s="125" t="str">
        <f>Практики!C18</f>
        <v>T-ADI-ART-1-2</v>
      </c>
      <c r="G76" s="125" t="str">
        <f>Практики!E18</f>
        <v>Не выполняется</v>
      </c>
      <c r="H76" s="125">
        <f>Практики!Y18</f>
        <v>0</v>
      </c>
      <c r="I76" s="125">
        <v>0</v>
      </c>
    </row>
    <row r="77" spans="1:9" x14ac:dyDescent="0.35">
      <c r="A77" s="550"/>
      <c r="B77" s="547"/>
      <c r="C77" s="547"/>
      <c r="D77" s="547"/>
      <c r="E77" s="548"/>
      <c r="F77" s="125" t="str">
        <f>Практики!C54</f>
        <v>T-DEV-SCM-0-1</v>
      </c>
      <c r="G77" s="125" t="str">
        <f>Практики!E54</f>
        <v>Верно</v>
      </c>
      <c r="H77" s="125">
        <f>Практики!Y54</f>
        <v>0</v>
      </c>
      <c r="I77" s="125">
        <v>0</v>
      </c>
    </row>
    <row r="78" spans="1:9" x14ac:dyDescent="0.35">
      <c r="A78" s="550"/>
      <c r="B78" s="547"/>
      <c r="C78" s="547"/>
      <c r="D78" s="547"/>
      <c r="E78" s="548"/>
      <c r="F78" s="125" t="str">
        <f>Практики!C55</f>
        <v>T-DEV-SCM-1-1</v>
      </c>
      <c r="G78" s="125" t="str">
        <f>Практики!E55</f>
        <v>Не выполняется</v>
      </c>
      <c r="H78" s="125">
        <f>Практики!Y55</f>
        <v>0</v>
      </c>
      <c r="I78" s="125">
        <v>0</v>
      </c>
    </row>
    <row r="79" spans="1:9" x14ac:dyDescent="0.35">
      <c r="A79" s="550"/>
      <c r="B79" s="547"/>
      <c r="C79" s="547"/>
      <c r="D79" s="547"/>
      <c r="E79" s="548"/>
      <c r="F79" s="125" t="str">
        <f>Практики!C45</f>
        <v>T-DEV-BLD-1-1</v>
      </c>
      <c r="G79" s="125" t="str">
        <f>Практики!E45</f>
        <v>Не выполняется</v>
      </c>
      <c r="H79" s="125">
        <f>Практики!Y45</f>
        <v>0</v>
      </c>
      <c r="I79" s="125">
        <v>0</v>
      </c>
    </row>
    <row r="80" spans="1:9" x14ac:dyDescent="0.35">
      <c r="A80" s="550">
        <v>58</v>
      </c>
      <c r="B80" s="547" t="s">
        <v>1323</v>
      </c>
      <c r="C80" s="547" t="s">
        <v>2585</v>
      </c>
      <c r="D80" s="547" t="s">
        <v>2594</v>
      </c>
      <c r="E80" s="548" t="s">
        <v>2595</v>
      </c>
      <c r="F80" s="125" t="str">
        <f>Практики!C18</f>
        <v>T-ADI-ART-1-2</v>
      </c>
      <c r="G80" s="125" t="str">
        <f>Практики!E18</f>
        <v>Не выполняется</v>
      </c>
      <c r="H80" s="125">
        <f>Практики!Y18</f>
        <v>0</v>
      </c>
      <c r="I80" s="125">
        <v>0</v>
      </c>
    </row>
    <row r="81" spans="1:9" x14ac:dyDescent="0.35">
      <c r="A81" s="550"/>
      <c r="B81" s="547"/>
      <c r="C81" s="547"/>
      <c r="D81" s="547"/>
      <c r="E81" s="548"/>
      <c r="F81" s="125" t="str">
        <f>Практики!C45</f>
        <v>T-DEV-BLD-1-1</v>
      </c>
      <c r="G81" s="125" t="str">
        <f>Практики!E45</f>
        <v>Не выполняется</v>
      </c>
      <c r="H81" s="125">
        <f>Практики!Y45</f>
        <v>0</v>
      </c>
      <c r="I81" s="125">
        <v>0</v>
      </c>
    </row>
    <row r="82" spans="1:9" x14ac:dyDescent="0.35">
      <c r="A82" s="550">
        <v>59</v>
      </c>
      <c r="B82" s="547" t="s">
        <v>1323</v>
      </c>
      <c r="C82" s="547" t="s">
        <v>2585</v>
      </c>
      <c r="D82" s="547" t="s">
        <v>2596</v>
      </c>
      <c r="E82" s="548" t="s">
        <v>2597</v>
      </c>
      <c r="F82" s="125" t="str">
        <f>Практики!C19</f>
        <v>T-ADI-ART-1-3</v>
      </c>
      <c r="G82" s="125" t="str">
        <f>Практики!E19</f>
        <v>Не выполняется</v>
      </c>
      <c r="H82" s="125">
        <f>Практики!Y19</f>
        <v>0</v>
      </c>
      <c r="I82" s="125">
        <v>0</v>
      </c>
    </row>
    <row r="83" spans="1:9" x14ac:dyDescent="0.35">
      <c r="A83" s="550"/>
      <c r="B83" s="547"/>
      <c r="C83" s="547"/>
      <c r="D83" s="547"/>
      <c r="E83" s="548"/>
      <c r="F83" s="125" t="str">
        <f>Практики!C70</f>
        <v>T-DEV-SCM-3-3</v>
      </c>
      <c r="G83" s="125" t="str">
        <f>Практики!E70</f>
        <v>Не выполняется</v>
      </c>
      <c r="H83" s="125">
        <f>Практики!Y70</f>
        <v>0</v>
      </c>
      <c r="I83" s="125">
        <v>0</v>
      </c>
    </row>
    <row r="84" spans="1:9" x14ac:dyDescent="0.35">
      <c r="A84" s="550"/>
      <c r="B84" s="547"/>
      <c r="C84" s="547"/>
      <c r="D84" s="547"/>
      <c r="E84" s="548"/>
      <c r="F84" s="125" t="str">
        <f>Практики!C25</f>
        <v>T-ADI-ART-3-2</v>
      </c>
      <c r="G84" s="125" t="str">
        <f>Практики!E25</f>
        <v>Не выполняется</v>
      </c>
      <c r="H84" s="125">
        <f>Практики!Y25</f>
        <v>0</v>
      </c>
      <c r="I84" s="125">
        <v>0</v>
      </c>
    </row>
    <row r="85" spans="1:9" x14ac:dyDescent="0.35">
      <c r="A85" s="550">
        <v>60</v>
      </c>
      <c r="B85" s="547" t="s">
        <v>1323</v>
      </c>
      <c r="C85" s="547" t="s">
        <v>2585</v>
      </c>
      <c r="D85" s="547" t="s">
        <v>2598</v>
      </c>
      <c r="E85" s="548" t="s">
        <v>2599</v>
      </c>
      <c r="F85" s="125" t="str">
        <f>Практики!C18</f>
        <v>T-ADI-ART-1-2</v>
      </c>
      <c r="G85" s="125" t="str">
        <f>Практики!E18</f>
        <v>Не выполняется</v>
      </c>
      <c r="H85" s="125">
        <f>Практики!Y18</f>
        <v>0</v>
      </c>
      <c r="I85" s="125">
        <v>0</v>
      </c>
    </row>
    <row r="86" spans="1:9" x14ac:dyDescent="0.35">
      <c r="A86" s="550"/>
      <c r="B86" s="547"/>
      <c r="C86" s="547"/>
      <c r="D86" s="547"/>
      <c r="E86" s="548"/>
      <c r="F86" s="125" t="str">
        <f>Практики!C70</f>
        <v>T-DEV-SCM-3-3</v>
      </c>
      <c r="G86" s="125" t="str">
        <f>Практики!E70</f>
        <v>Не выполняется</v>
      </c>
      <c r="H86" s="125">
        <f>Практики!Y70</f>
        <v>0</v>
      </c>
      <c r="I86" s="125">
        <v>0</v>
      </c>
    </row>
    <row r="87" spans="1:9" x14ac:dyDescent="0.35">
      <c r="A87" s="550"/>
      <c r="B87" s="547"/>
      <c r="C87" s="547"/>
      <c r="D87" s="547"/>
      <c r="E87" s="548"/>
      <c r="F87" s="125" t="str">
        <f>Практики!C25</f>
        <v>T-ADI-ART-3-2</v>
      </c>
      <c r="G87" s="125" t="str">
        <f>Практики!E25</f>
        <v>Не выполняется</v>
      </c>
      <c r="H87" s="125">
        <f>Практики!Y25</f>
        <v>0</v>
      </c>
      <c r="I87" s="125">
        <v>0</v>
      </c>
    </row>
    <row r="88" spans="1:9" x14ac:dyDescent="0.35">
      <c r="A88" s="550"/>
      <c r="B88" s="547"/>
      <c r="C88" s="547"/>
      <c r="D88" s="547"/>
      <c r="E88" s="548"/>
      <c r="F88" s="125" t="str">
        <f>Практики!C19</f>
        <v>T-ADI-ART-1-3</v>
      </c>
      <c r="G88" s="125" t="str">
        <f>Практики!E19</f>
        <v>Не выполняется</v>
      </c>
      <c r="H88" s="125">
        <f>Практики!Y19</f>
        <v>0</v>
      </c>
      <c r="I88" s="125">
        <v>0</v>
      </c>
    </row>
    <row r="89" spans="1:9" x14ac:dyDescent="0.35">
      <c r="A89" s="143">
        <v>61</v>
      </c>
      <c r="B89" s="139" t="s">
        <v>1323</v>
      </c>
      <c r="C89" s="139" t="s">
        <v>2600</v>
      </c>
      <c r="D89" s="139" t="s">
        <v>2601</v>
      </c>
      <c r="E89" s="165" t="s">
        <v>2602</v>
      </c>
      <c r="F89" s="168"/>
      <c r="G89" s="168"/>
      <c r="H89" s="168"/>
      <c r="I89" s="125">
        <v>0</v>
      </c>
    </row>
    <row r="90" spans="1:9" x14ac:dyDescent="0.35">
      <c r="A90" s="143">
        <v>62</v>
      </c>
      <c r="B90" s="139" t="s">
        <v>1323</v>
      </c>
      <c r="C90" s="139" t="s">
        <v>2585</v>
      </c>
      <c r="D90" s="139" t="s">
        <v>2603</v>
      </c>
      <c r="E90" s="165" t="s">
        <v>2604</v>
      </c>
      <c r="F90" s="168"/>
      <c r="G90" s="168"/>
      <c r="H90" s="168"/>
      <c r="I90" s="125">
        <v>0</v>
      </c>
    </row>
    <row r="91" spans="1:9" x14ac:dyDescent="0.35">
      <c r="A91" s="143">
        <v>63</v>
      </c>
      <c r="B91" s="139" t="s">
        <v>1323</v>
      </c>
      <c r="C91" s="139" t="s">
        <v>2600</v>
      </c>
      <c r="D91" s="139" t="s">
        <v>2605</v>
      </c>
      <c r="E91" s="165" t="s">
        <v>2606</v>
      </c>
      <c r="F91" s="125" t="str">
        <f>Практики!C93</f>
        <v>T-DEV-SRC-4-1</v>
      </c>
      <c r="G91" s="125" t="str">
        <f>Практики!E93</f>
        <v>Не выполняется</v>
      </c>
      <c r="H91" s="125">
        <f>Практики!Y93</f>
        <v>0</v>
      </c>
      <c r="I91" s="125">
        <v>0</v>
      </c>
    </row>
    <row r="92" spans="1:9" x14ac:dyDescent="0.35">
      <c r="A92" s="143">
        <v>64</v>
      </c>
      <c r="B92" s="139" t="s">
        <v>1323</v>
      </c>
      <c r="C92" s="139" t="s">
        <v>2600</v>
      </c>
      <c r="D92" s="139" t="s">
        <v>2607</v>
      </c>
      <c r="E92" s="165" t="s">
        <v>2608</v>
      </c>
      <c r="F92" s="168"/>
      <c r="G92" s="168"/>
      <c r="H92" s="168"/>
      <c r="I92" s="125">
        <v>0</v>
      </c>
    </row>
    <row r="93" spans="1:9" x14ac:dyDescent="0.35">
      <c r="A93" s="143">
        <v>65</v>
      </c>
      <c r="B93" s="139" t="s">
        <v>1323</v>
      </c>
      <c r="C93" s="139" t="s">
        <v>2600</v>
      </c>
      <c r="D93" s="139" t="s">
        <v>2609</v>
      </c>
      <c r="E93" s="165" t="s">
        <v>2610</v>
      </c>
      <c r="F93" s="125" t="str">
        <f>Практики!C86</f>
        <v>T-DEV-SRC-2-6</v>
      </c>
      <c r="G93" s="125" t="str">
        <f>Практики!E86</f>
        <v>Не выполняется</v>
      </c>
      <c r="H93" s="125">
        <f>Практики!Y86</f>
        <v>0</v>
      </c>
      <c r="I93" s="125">
        <v>0</v>
      </c>
    </row>
    <row r="94" spans="1:9" x14ac:dyDescent="0.35">
      <c r="A94" s="143">
        <v>66</v>
      </c>
      <c r="B94" s="139" t="s">
        <v>1323</v>
      </c>
      <c r="C94" s="139" t="s">
        <v>2585</v>
      </c>
      <c r="D94" s="139" t="s">
        <v>2611</v>
      </c>
      <c r="E94" s="165" t="s">
        <v>2612</v>
      </c>
      <c r="F94" s="168"/>
      <c r="G94" s="168"/>
      <c r="H94" s="168"/>
      <c r="I94" s="125">
        <v>0</v>
      </c>
    </row>
    <row r="95" spans="1:9" x14ac:dyDescent="0.35">
      <c r="A95" s="143">
        <v>67</v>
      </c>
      <c r="B95" s="139" t="s">
        <v>1323</v>
      </c>
      <c r="C95" s="139" t="s">
        <v>2600</v>
      </c>
      <c r="D95" s="139" t="s">
        <v>2613</v>
      </c>
      <c r="E95" s="165" t="s">
        <v>2614</v>
      </c>
      <c r="F95" s="168"/>
      <c r="G95" s="168"/>
      <c r="H95" s="168"/>
      <c r="I95" s="125">
        <v>0</v>
      </c>
    </row>
    <row r="96" spans="1:9" x14ac:dyDescent="0.35">
      <c r="A96" s="550">
        <v>68</v>
      </c>
      <c r="B96" s="547" t="s">
        <v>1323</v>
      </c>
      <c r="C96" s="547" t="s">
        <v>2600</v>
      </c>
      <c r="D96" s="547" t="s">
        <v>2615</v>
      </c>
      <c r="E96" s="548" t="s">
        <v>2616</v>
      </c>
      <c r="F96" s="125" t="str">
        <f>Практики!C82</f>
        <v>T-DEV-SRC-2-2</v>
      </c>
      <c r="G96" s="125" t="str">
        <f>Практики!E82</f>
        <v>Не выполняется</v>
      </c>
      <c r="H96" s="125">
        <f>Практики!Y82</f>
        <v>0</v>
      </c>
      <c r="I96" s="125">
        <v>0</v>
      </c>
    </row>
    <row r="97" spans="1:9" x14ac:dyDescent="0.35">
      <c r="A97" s="550"/>
      <c r="B97" s="547"/>
      <c r="C97" s="547"/>
      <c r="D97" s="547"/>
      <c r="E97" s="548"/>
      <c r="F97" s="125" t="str">
        <f>Практики!C92</f>
        <v>T-DEV-SRC-3-6</v>
      </c>
      <c r="G97" s="125" t="str">
        <f>Практики!E92</f>
        <v>Не выполняется</v>
      </c>
      <c r="H97" s="125">
        <f>Практики!Y92</f>
        <v>0</v>
      </c>
      <c r="I97" s="125">
        <v>0</v>
      </c>
    </row>
    <row r="98" spans="1:9" x14ac:dyDescent="0.35">
      <c r="A98" s="143">
        <v>69</v>
      </c>
      <c r="B98" s="139" t="s">
        <v>1323</v>
      </c>
      <c r="C98" s="139" t="s">
        <v>2617</v>
      </c>
      <c r="D98" s="139" t="s">
        <v>2618</v>
      </c>
      <c r="E98" s="165" t="s">
        <v>2619</v>
      </c>
      <c r="F98" s="168"/>
      <c r="G98" s="168"/>
      <c r="H98" s="168"/>
      <c r="I98" s="125">
        <v>0</v>
      </c>
    </row>
    <row r="99" spans="1:9" x14ac:dyDescent="0.35">
      <c r="A99" s="143">
        <v>70</v>
      </c>
      <c r="B99" s="139" t="s">
        <v>1323</v>
      </c>
      <c r="C99" s="139" t="s">
        <v>2617</v>
      </c>
      <c r="D99" s="139" t="s">
        <v>2620</v>
      </c>
      <c r="E99" s="165" t="s">
        <v>2621</v>
      </c>
      <c r="F99" s="168"/>
      <c r="G99" s="168"/>
      <c r="H99" s="168"/>
      <c r="I99" s="125">
        <v>0</v>
      </c>
    </row>
    <row r="100" spans="1:9" x14ac:dyDescent="0.35">
      <c r="A100" s="143">
        <v>71</v>
      </c>
      <c r="B100" s="139" t="s">
        <v>1323</v>
      </c>
      <c r="C100" s="139" t="s">
        <v>2617</v>
      </c>
      <c r="D100" s="139" t="s">
        <v>2622</v>
      </c>
      <c r="E100" s="165" t="s">
        <v>2623</v>
      </c>
      <c r="F100" s="168"/>
      <c r="G100" s="168"/>
      <c r="H100" s="168"/>
      <c r="I100" s="125">
        <v>0</v>
      </c>
    </row>
    <row r="101" spans="1:9" x14ac:dyDescent="0.35">
      <c r="A101" s="143">
        <v>72</v>
      </c>
      <c r="B101" s="139" t="s">
        <v>1323</v>
      </c>
      <c r="C101" s="139" t="s">
        <v>2617</v>
      </c>
      <c r="D101" s="139" t="s">
        <v>2624</v>
      </c>
      <c r="E101" s="165" t="s">
        <v>2625</v>
      </c>
      <c r="F101" s="168"/>
      <c r="G101" s="168"/>
      <c r="H101" s="168"/>
      <c r="I101" s="125">
        <v>0</v>
      </c>
    </row>
    <row r="102" spans="1:9" x14ac:dyDescent="0.35">
      <c r="A102" s="143">
        <v>73</v>
      </c>
      <c r="B102" s="139" t="s">
        <v>1323</v>
      </c>
      <c r="C102" s="139" t="s">
        <v>2617</v>
      </c>
      <c r="D102" s="139" t="s">
        <v>2626</v>
      </c>
      <c r="E102" s="165" t="s">
        <v>2627</v>
      </c>
      <c r="F102" s="168"/>
      <c r="G102" s="168"/>
      <c r="H102" s="168"/>
      <c r="I102" s="125">
        <v>0</v>
      </c>
    </row>
    <row r="103" spans="1:9" x14ac:dyDescent="0.35">
      <c r="A103" s="143">
        <v>74</v>
      </c>
      <c r="B103" s="139" t="s">
        <v>1323</v>
      </c>
      <c r="C103" s="139" t="s">
        <v>2617</v>
      </c>
      <c r="D103" s="139" t="s">
        <v>2628</v>
      </c>
      <c r="E103" s="165" t="s">
        <v>2629</v>
      </c>
      <c r="F103" s="168"/>
      <c r="G103" s="168"/>
      <c r="H103" s="168"/>
      <c r="I103" s="125">
        <v>0</v>
      </c>
    </row>
    <row r="104" spans="1:9" x14ac:dyDescent="0.35">
      <c r="A104" s="143">
        <v>75</v>
      </c>
      <c r="B104" s="139" t="s">
        <v>1323</v>
      </c>
      <c r="C104" s="139" t="s">
        <v>2617</v>
      </c>
      <c r="D104" s="139" t="s">
        <v>2630</v>
      </c>
      <c r="E104" s="165" t="s">
        <v>2631</v>
      </c>
      <c r="F104" s="168"/>
      <c r="G104" s="168"/>
      <c r="H104" s="168"/>
      <c r="I104" s="125">
        <v>0</v>
      </c>
    </row>
    <row r="105" spans="1:9" x14ac:dyDescent="0.35">
      <c r="A105" s="143">
        <v>76</v>
      </c>
      <c r="B105" s="139" t="s">
        <v>1323</v>
      </c>
      <c r="C105" s="139" t="s">
        <v>2617</v>
      </c>
      <c r="D105" s="139" t="s">
        <v>2632</v>
      </c>
      <c r="E105" s="165" t="s">
        <v>2633</v>
      </c>
      <c r="F105" s="168"/>
      <c r="G105" s="168"/>
      <c r="H105" s="168"/>
      <c r="I105" s="125">
        <v>0</v>
      </c>
    </row>
    <row r="106" spans="1:9" x14ac:dyDescent="0.35">
      <c r="A106" s="143">
        <v>77</v>
      </c>
      <c r="B106" s="139" t="s">
        <v>1323</v>
      </c>
      <c r="C106" s="139" t="s">
        <v>2617</v>
      </c>
      <c r="D106" s="139" t="s">
        <v>2634</v>
      </c>
      <c r="E106" s="165" t="s">
        <v>2635</v>
      </c>
      <c r="F106" s="168"/>
      <c r="G106" s="168"/>
      <c r="H106" s="168"/>
      <c r="I106" s="125">
        <v>0</v>
      </c>
    </row>
    <row r="107" spans="1:9" x14ac:dyDescent="0.35">
      <c r="A107" s="143">
        <v>78</v>
      </c>
      <c r="B107" s="139" t="s">
        <v>1323</v>
      </c>
      <c r="C107" s="139" t="s">
        <v>2585</v>
      </c>
      <c r="D107" s="139" t="s">
        <v>2636</v>
      </c>
      <c r="E107" s="165" t="s">
        <v>2637</v>
      </c>
      <c r="F107" s="168"/>
      <c r="G107" s="168"/>
      <c r="H107" s="168"/>
      <c r="I107" s="125">
        <v>0</v>
      </c>
    </row>
    <row r="108" spans="1:9" x14ac:dyDescent="0.35">
      <c r="A108" s="143">
        <v>79</v>
      </c>
      <c r="B108" s="139" t="s">
        <v>1323</v>
      </c>
      <c r="C108" s="139" t="s">
        <v>2600</v>
      </c>
      <c r="D108" s="139" t="s">
        <v>2638</v>
      </c>
      <c r="E108" s="165" t="s">
        <v>2639</v>
      </c>
      <c r="F108" s="125" t="str">
        <f>Практики!C75</f>
        <v>T-DEV-SRC-0-1</v>
      </c>
      <c r="G108" s="125" t="str">
        <f>Практики!E75</f>
        <v>Верно</v>
      </c>
      <c r="H108" s="125">
        <f>Практики!Y75</f>
        <v>0</v>
      </c>
      <c r="I108" s="125">
        <v>0</v>
      </c>
    </row>
    <row r="109" spans="1:9" x14ac:dyDescent="0.35">
      <c r="A109" s="143">
        <v>80</v>
      </c>
      <c r="B109" s="139" t="s">
        <v>1323</v>
      </c>
      <c r="C109" s="139" t="s">
        <v>2585</v>
      </c>
      <c r="D109" s="139" t="s">
        <v>2640</v>
      </c>
      <c r="E109" s="165" t="s">
        <v>2641</v>
      </c>
      <c r="F109" s="168"/>
      <c r="G109" s="168"/>
      <c r="H109" s="168"/>
      <c r="I109" s="125">
        <v>0</v>
      </c>
    </row>
    <row r="110" spans="1:9" x14ac:dyDescent="0.35">
      <c r="A110" s="143">
        <v>81</v>
      </c>
      <c r="B110" s="139" t="s">
        <v>1323</v>
      </c>
      <c r="C110" s="139" t="s">
        <v>2585</v>
      </c>
      <c r="D110" s="139" t="s">
        <v>2642</v>
      </c>
      <c r="E110" s="165" t="s">
        <v>2643</v>
      </c>
      <c r="F110" s="168"/>
      <c r="G110" s="168"/>
      <c r="H110" s="168"/>
      <c r="I110" s="125">
        <v>0</v>
      </c>
    </row>
    <row r="111" spans="1:9" x14ac:dyDescent="0.35">
      <c r="A111" s="143">
        <v>82</v>
      </c>
      <c r="B111" s="139" t="s">
        <v>1323</v>
      </c>
      <c r="C111" s="139" t="s">
        <v>2585</v>
      </c>
      <c r="D111" s="139" t="s">
        <v>2644</v>
      </c>
      <c r="E111" s="165" t="s">
        <v>2645</v>
      </c>
      <c r="F111" s="168"/>
      <c r="G111" s="168"/>
      <c r="H111" s="168"/>
      <c r="I111" s="125">
        <v>0</v>
      </c>
    </row>
    <row r="112" spans="1:9" x14ac:dyDescent="0.35">
      <c r="A112" s="550">
        <v>83</v>
      </c>
      <c r="B112" s="547" t="s">
        <v>1323</v>
      </c>
      <c r="C112" s="547" t="s">
        <v>2585</v>
      </c>
      <c r="D112" s="547" t="s">
        <v>2646</v>
      </c>
      <c r="E112" s="548" t="s">
        <v>2647</v>
      </c>
      <c r="F112" s="125" t="str">
        <f>Практики!C7</f>
        <v>T-ADI-DEP-1-4</v>
      </c>
      <c r="G112" s="125" t="str">
        <f>Практики!E7</f>
        <v>Не выполняется</v>
      </c>
      <c r="H112" s="125">
        <f>Практики!Y7</f>
        <v>0</v>
      </c>
      <c r="I112" s="125">
        <v>0</v>
      </c>
    </row>
    <row r="113" spans="1:9" x14ac:dyDescent="0.35">
      <c r="A113" s="550"/>
      <c r="B113" s="547"/>
      <c r="C113" s="547"/>
      <c r="D113" s="547"/>
      <c r="E113" s="548"/>
      <c r="F113" s="125" t="str">
        <f>Практики!C51</f>
        <v>T-DEV-BLD-3-2</v>
      </c>
      <c r="G113" s="125" t="str">
        <f>Практики!E51</f>
        <v>Не выполняется</v>
      </c>
      <c r="H113" s="125">
        <f>Практики!Y51</f>
        <v>0</v>
      </c>
      <c r="I113" s="125">
        <v>0</v>
      </c>
    </row>
    <row r="114" spans="1:9" x14ac:dyDescent="0.35">
      <c r="A114" s="550"/>
      <c r="B114" s="547"/>
      <c r="C114" s="547"/>
      <c r="D114" s="547"/>
      <c r="E114" s="548"/>
      <c r="F114" s="125" t="str">
        <f>Практики!C44</f>
        <v>T-DEV-BLD-0-1</v>
      </c>
      <c r="G114" s="125" t="str">
        <f>Практики!E44</f>
        <v>Верно</v>
      </c>
      <c r="H114" s="125">
        <f>Практики!Y44</f>
        <v>0</v>
      </c>
      <c r="I114" s="125">
        <v>0</v>
      </c>
    </row>
    <row r="115" spans="1:9" x14ac:dyDescent="0.35">
      <c r="A115" s="550"/>
      <c r="B115" s="547"/>
      <c r="C115" s="547"/>
      <c r="D115" s="547"/>
      <c r="E115" s="548"/>
      <c r="F115" s="125" t="str">
        <f>Практики!C94</f>
        <v>T-DEV-CICD-0-1</v>
      </c>
      <c r="G115" s="125" t="str">
        <f>Практики!E94</f>
        <v>Верно</v>
      </c>
      <c r="H115" s="125">
        <f>Практики!Y94</f>
        <v>0</v>
      </c>
      <c r="I115" s="125">
        <v>0</v>
      </c>
    </row>
    <row r="116" spans="1:9" x14ac:dyDescent="0.35">
      <c r="A116" s="143">
        <v>84</v>
      </c>
      <c r="B116" s="139" t="s">
        <v>1323</v>
      </c>
      <c r="C116" s="139" t="s">
        <v>2585</v>
      </c>
      <c r="D116" s="139" t="s">
        <v>2648</v>
      </c>
      <c r="E116" s="165" t="s">
        <v>2649</v>
      </c>
      <c r="F116" s="168"/>
      <c r="G116" s="168"/>
      <c r="H116" s="168"/>
      <c r="I116" s="125">
        <v>0</v>
      </c>
    </row>
    <row r="117" spans="1:9" x14ac:dyDescent="0.35">
      <c r="A117" s="143">
        <v>85</v>
      </c>
      <c r="B117" s="139" t="s">
        <v>1323</v>
      </c>
      <c r="C117" s="139" t="s">
        <v>2585</v>
      </c>
      <c r="D117" s="139" t="s">
        <v>2650</v>
      </c>
      <c r="E117" s="165" t="s">
        <v>2651</v>
      </c>
      <c r="F117" s="168"/>
      <c r="G117" s="168"/>
      <c r="H117" s="168"/>
      <c r="I117" s="125">
        <v>0</v>
      </c>
    </row>
    <row r="118" spans="1:9" x14ac:dyDescent="0.35">
      <c r="A118" s="550">
        <v>86</v>
      </c>
      <c r="B118" s="547" t="s">
        <v>1323</v>
      </c>
      <c r="C118" s="547" t="s">
        <v>2585</v>
      </c>
      <c r="D118" s="547" t="s">
        <v>2652</v>
      </c>
      <c r="E118" s="548" t="s">
        <v>2653</v>
      </c>
      <c r="F118" s="125" t="str">
        <f>Практики!C248</f>
        <v>T-PROD-ACCESS-0-1</v>
      </c>
      <c r="G118" s="125" t="str">
        <f>Практики!E248</f>
        <v>Верно</v>
      </c>
      <c r="H118" s="125">
        <f>Практики!Y248</f>
        <v>0</v>
      </c>
      <c r="I118" s="125">
        <v>0</v>
      </c>
    </row>
    <row r="119" spans="1:9" x14ac:dyDescent="0.35">
      <c r="A119" s="550"/>
      <c r="B119" s="547"/>
      <c r="C119" s="547"/>
      <c r="D119" s="547"/>
      <c r="E119" s="548"/>
      <c r="F119" s="125" t="str">
        <f>Практики!C250</f>
        <v>T-PROD-ACCESS-1-2</v>
      </c>
      <c r="G119" s="125" t="str">
        <f>Практики!E250</f>
        <v>Не выполняется</v>
      </c>
      <c r="H119" s="125">
        <f>Практики!Y250</f>
        <v>0</v>
      </c>
      <c r="I119" s="125">
        <v>0</v>
      </c>
    </row>
    <row r="120" spans="1:9" x14ac:dyDescent="0.35">
      <c r="A120" s="143">
        <v>87</v>
      </c>
      <c r="B120" s="139" t="s">
        <v>1323</v>
      </c>
      <c r="C120" s="139" t="s">
        <v>2585</v>
      </c>
      <c r="D120" s="139" t="s">
        <v>2654</v>
      </c>
      <c r="E120" s="165" t="s">
        <v>2655</v>
      </c>
      <c r="F120" s="168"/>
      <c r="G120" s="168"/>
      <c r="H120" s="168"/>
      <c r="I120" s="125">
        <v>0</v>
      </c>
    </row>
    <row r="121" spans="1:9" x14ac:dyDescent="0.35">
      <c r="A121" s="143">
        <v>88</v>
      </c>
      <c r="B121" s="139" t="s">
        <v>1323</v>
      </c>
      <c r="C121" s="139" t="s">
        <v>2585</v>
      </c>
      <c r="D121" s="139" t="s">
        <v>2656</v>
      </c>
      <c r="E121" s="165" t="s">
        <v>2657</v>
      </c>
      <c r="F121" s="168"/>
      <c r="G121" s="168"/>
      <c r="H121" s="168"/>
      <c r="I121" s="125">
        <v>0</v>
      </c>
    </row>
    <row r="122" spans="1:9" x14ac:dyDescent="0.35">
      <c r="A122" s="143">
        <v>89</v>
      </c>
      <c r="B122" s="139" t="s">
        <v>1323</v>
      </c>
      <c r="C122" s="139" t="s">
        <v>2585</v>
      </c>
      <c r="D122" s="139" t="s">
        <v>2658</v>
      </c>
      <c r="E122" s="165" t="s">
        <v>2659</v>
      </c>
      <c r="F122" s="168"/>
      <c r="G122" s="168"/>
      <c r="H122" s="168"/>
      <c r="I122" s="125">
        <v>0</v>
      </c>
    </row>
    <row r="123" spans="1:9" x14ac:dyDescent="0.35">
      <c r="A123" s="143">
        <v>90</v>
      </c>
      <c r="B123" s="139" t="s">
        <v>1323</v>
      </c>
      <c r="C123" s="139" t="s">
        <v>2585</v>
      </c>
      <c r="D123" s="139" t="s">
        <v>2660</v>
      </c>
      <c r="E123" s="165" t="s">
        <v>2661</v>
      </c>
      <c r="F123" s="168"/>
      <c r="G123" s="168"/>
      <c r="H123" s="168"/>
      <c r="I123" s="125">
        <v>0</v>
      </c>
    </row>
    <row r="124" spans="1:9" x14ac:dyDescent="0.35">
      <c r="A124" s="143">
        <v>91</v>
      </c>
      <c r="B124" s="139" t="s">
        <v>1323</v>
      </c>
      <c r="C124" s="139" t="s">
        <v>2585</v>
      </c>
      <c r="D124" s="139" t="s">
        <v>2662</v>
      </c>
      <c r="E124" s="165" t="s">
        <v>2663</v>
      </c>
      <c r="F124" s="125" t="str">
        <f>Практики!C7</f>
        <v>T-ADI-DEP-1-4</v>
      </c>
      <c r="G124" s="125" t="str">
        <f>Практики!E7</f>
        <v>Не выполняется</v>
      </c>
      <c r="H124" s="125">
        <f>Практики!Y7</f>
        <v>0</v>
      </c>
      <c r="I124" s="125">
        <v>0</v>
      </c>
    </row>
    <row r="125" spans="1:9" x14ac:dyDescent="0.35">
      <c r="A125" s="143">
        <v>92</v>
      </c>
      <c r="B125" s="139" t="s">
        <v>1323</v>
      </c>
      <c r="C125" s="139" t="s">
        <v>2585</v>
      </c>
      <c r="D125" s="139" t="s">
        <v>2664</v>
      </c>
      <c r="E125" s="165" t="s">
        <v>2665</v>
      </c>
      <c r="F125" s="168"/>
      <c r="G125" s="168"/>
      <c r="H125" s="168"/>
      <c r="I125" s="125">
        <v>0</v>
      </c>
    </row>
    <row r="126" spans="1:9" x14ac:dyDescent="0.35">
      <c r="A126" s="143">
        <v>93</v>
      </c>
      <c r="B126" s="139" t="s">
        <v>1323</v>
      </c>
      <c r="C126" s="139" t="s">
        <v>2585</v>
      </c>
      <c r="D126" s="139" t="s">
        <v>2666</v>
      </c>
      <c r="E126" s="165" t="s">
        <v>2667</v>
      </c>
      <c r="F126" s="168"/>
      <c r="G126" s="168"/>
      <c r="H126" s="168"/>
      <c r="I126" s="125">
        <v>0</v>
      </c>
    </row>
    <row r="127" spans="1:9" x14ac:dyDescent="0.35">
      <c r="A127" s="143">
        <v>94</v>
      </c>
      <c r="B127" s="139" t="s">
        <v>1323</v>
      </c>
      <c r="C127" s="139" t="s">
        <v>2585</v>
      </c>
      <c r="D127" s="139" t="s">
        <v>2668</v>
      </c>
      <c r="E127" s="165" t="s">
        <v>2669</v>
      </c>
      <c r="F127" s="168"/>
      <c r="G127" s="168"/>
      <c r="H127" s="168"/>
      <c r="I127" s="125">
        <v>0</v>
      </c>
    </row>
    <row r="128" spans="1:9" x14ac:dyDescent="0.35">
      <c r="A128" s="143">
        <v>95</v>
      </c>
      <c r="B128" s="139" t="s">
        <v>1323</v>
      </c>
      <c r="C128" s="139" t="s">
        <v>2585</v>
      </c>
      <c r="D128" s="139" t="s">
        <v>2670</v>
      </c>
      <c r="E128" s="165" t="s">
        <v>2671</v>
      </c>
      <c r="F128" s="168"/>
      <c r="G128" s="168"/>
      <c r="H128" s="168"/>
      <c r="I128" s="125">
        <v>0</v>
      </c>
    </row>
    <row r="129" spans="1:9" x14ac:dyDescent="0.35">
      <c r="A129" s="143">
        <v>96</v>
      </c>
      <c r="B129" s="139" t="s">
        <v>2672</v>
      </c>
      <c r="C129" s="139" t="s">
        <v>2673</v>
      </c>
      <c r="D129" s="139" t="s">
        <v>2674</v>
      </c>
      <c r="E129" s="165" t="s">
        <v>2675</v>
      </c>
      <c r="F129" s="168"/>
      <c r="G129" s="168"/>
      <c r="H129" s="168"/>
      <c r="I129" s="125">
        <v>0</v>
      </c>
    </row>
    <row r="130" spans="1:9" x14ac:dyDescent="0.35">
      <c r="A130" s="143">
        <v>97</v>
      </c>
      <c r="B130" s="139" t="s">
        <v>2672</v>
      </c>
      <c r="C130" s="139" t="s">
        <v>2673</v>
      </c>
      <c r="D130" s="139" t="s">
        <v>2676</v>
      </c>
      <c r="E130" s="165" t="s">
        <v>2677</v>
      </c>
      <c r="F130" s="168"/>
      <c r="G130" s="168"/>
      <c r="H130" s="168"/>
      <c r="I130" s="125">
        <v>0</v>
      </c>
    </row>
    <row r="131" spans="1:9" x14ac:dyDescent="0.35">
      <c r="A131" s="143">
        <v>98</v>
      </c>
      <c r="B131" s="139" t="s">
        <v>2672</v>
      </c>
      <c r="C131" s="139" t="s">
        <v>2673</v>
      </c>
      <c r="D131" s="139" t="s">
        <v>2678</v>
      </c>
      <c r="E131" s="165" t="s">
        <v>2679</v>
      </c>
      <c r="F131" s="168"/>
      <c r="G131" s="168"/>
      <c r="H131" s="168"/>
      <c r="I131" s="125">
        <v>0</v>
      </c>
    </row>
    <row r="132" spans="1:9" x14ac:dyDescent="0.35">
      <c r="A132" s="143">
        <v>99</v>
      </c>
      <c r="B132" s="139" t="s">
        <v>2672</v>
      </c>
      <c r="C132" s="139" t="s">
        <v>2680</v>
      </c>
      <c r="D132" s="139" t="s">
        <v>2681</v>
      </c>
      <c r="E132" s="165" t="s">
        <v>2682</v>
      </c>
      <c r="F132" s="168"/>
      <c r="G132" s="168"/>
      <c r="H132" s="168"/>
      <c r="I132" s="125">
        <v>0</v>
      </c>
    </row>
    <row r="133" spans="1:9" x14ac:dyDescent="0.35">
      <c r="A133" s="143">
        <v>100</v>
      </c>
      <c r="B133" s="139" t="s">
        <v>2672</v>
      </c>
      <c r="C133" s="139" t="s">
        <v>2673</v>
      </c>
      <c r="D133" s="139" t="s">
        <v>2683</v>
      </c>
      <c r="E133" s="165" t="s">
        <v>2684</v>
      </c>
      <c r="F133" s="168"/>
      <c r="G133" s="168"/>
      <c r="H133" s="168"/>
      <c r="I133" s="125">
        <v>0</v>
      </c>
    </row>
    <row r="134" spans="1:9" x14ac:dyDescent="0.35">
      <c r="A134" s="550">
        <v>101</v>
      </c>
      <c r="B134" s="547" t="s">
        <v>2672</v>
      </c>
      <c r="C134" s="547" t="s">
        <v>2673</v>
      </c>
      <c r="D134" s="547" t="s">
        <v>2685</v>
      </c>
      <c r="E134" s="548" t="s">
        <v>2686</v>
      </c>
      <c r="F134" s="125" t="str">
        <f>Практики!C21</f>
        <v>T-ADI-ART-1-5</v>
      </c>
      <c r="G134" s="125" t="str">
        <f>Практики!E21</f>
        <v>Не выполняется</v>
      </c>
      <c r="H134" s="125">
        <f>Практики!Y21</f>
        <v>0</v>
      </c>
      <c r="I134" s="125">
        <v>0</v>
      </c>
    </row>
    <row r="135" spans="1:9" x14ac:dyDescent="0.35">
      <c r="A135" s="550"/>
      <c r="B135" s="547"/>
      <c r="C135" s="547"/>
      <c r="D135" s="547"/>
      <c r="E135" s="548"/>
      <c r="F135" s="125" t="str">
        <f>Практики!C255</f>
        <v>T-PROD-ACCESS-2-2</v>
      </c>
      <c r="G135" s="125" t="str">
        <f>Практики!E255</f>
        <v>Не выполняется</v>
      </c>
      <c r="H135" s="125">
        <f>Практики!Y255</f>
        <v>0</v>
      </c>
      <c r="I135" s="125">
        <v>0</v>
      </c>
    </row>
    <row r="136" spans="1:9" x14ac:dyDescent="0.35">
      <c r="A136" s="550"/>
      <c r="B136" s="547"/>
      <c r="C136" s="547"/>
      <c r="D136" s="547"/>
      <c r="E136" s="548"/>
      <c r="F136" s="125" t="str">
        <f>Практики!C280</f>
        <v>T-PROD-EVENTS-0-1</v>
      </c>
      <c r="G136" s="125" t="str">
        <f>Практики!E280</f>
        <v>Верно</v>
      </c>
      <c r="H136" s="125">
        <f>Практики!Y280</f>
        <v>0</v>
      </c>
      <c r="I136" s="125">
        <v>0</v>
      </c>
    </row>
    <row r="137" spans="1:9" x14ac:dyDescent="0.35">
      <c r="A137" s="143">
        <v>102</v>
      </c>
      <c r="B137" s="139" t="s">
        <v>2672</v>
      </c>
      <c r="C137" s="139" t="s">
        <v>2673</v>
      </c>
      <c r="D137" s="139" t="s">
        <v>2687</v>
      </c>
      <c r="E137" s="165" t="s">
        <v>2688</v>
      </c>
      <c r="F137" s="168"/>
      <c r="G137" s="168"/>
      <c r="H137" s="168"/>
      <c r="I137" s="125">
        <v>0</v>
      </c>
    </row>
    <row r="138" spans="1:9" x14ac:dyDescent="0.35">
      <c r="A138" s="143">
        <v>103</v>
      </c>
      <c r="B138" s="139" t="s">
        <v>2672</v>
      </c>
      <c r="C138" s="139" t="s">
        <v>2673</v>
      </c>
      <c r="D138" s="139" t="s">
        <v>2689</v>
      </c>
      <c r="E138" s="165" t="s">
        <v>2690</v>
      </c>
      <c r="F138" s="168"/>
      <c r="G138" s="168"/>
      <c r="H138" s="168"/>
      <c r="I138" s="125">
        <v>0</v>
      </c>
    </row>
    <row r="139" spans="1:9" x14ac:dyDescent="0.35">
      <c r="A139" s="143">
        <v>104</v>
      </c>
      <c r="B139" s="139" t="s">
        <v>2672</v>
      </c>
      <c r="C139" s="139" t="s">
        <v>2680</v>
      </c>
      <c r="D139" s="139" t="s">
        <v>2691</v>
      </c>
      <c r="E139" s="165" t="s">
        <v>2692</v>
      </c>
      <c r="F139" s="168"/>
      <c r="G139" s="168"/>
      <c r="H139" s="168"/>
      <c r="I139" s="125">
        <v>0</v>
      </c>
    </row>
    <row r="140" spans="1:9" x14ac:dyDescent="0.35">
      <c r="A140" s="143">
        <v>105</v>
      </c>
      <c r="B140" s="139" t="s">
        <v>2672</v>
      </c>
      <c r="C140" s="139" t="s">
        <v>2693</v>
      </c>
      <c r="D140" s="139" t="s">
        <v>2694</v>
      </c>
      <c r="E140" s="165" t="s">
        <v>2695</v>
      </c>
      <c r="F140" s="168"/>
      <c r="G140" s="168"/>
      <c r="H140" s="168"/>
      <c r="I140" s="125">
        <v>0</v>
      </c>
    </row>
    <row r="141" spans="1:9" x14ac:dyDescent="0.35">
      <c r="A141" s="550">
        <v>106</v>
      </c>
      <c r="B141" s="547" t="s">
        <v>2672</v>
      </c>
      <c r="C141" s="547" t="s">
        <v>2693</v>
      </c>
      <c r="D141" s="547" t="s">
        <v>2696</v>
      </c>
      <c r="E141" s="548" t="s">
        <v>2697</v>
      </c>
      <c r="F141" s="125" t="str">
        <f>Практики!C21</f>
        <v>T-ADI-ART-1-5</v>
      </c>
      <c r="G141" s="125" t="str">
        <f>Практики!E21</f>
        <v>Не выполняется</v>
      </c>
      <c r="H141" s="125">
        <f>Практики!Y21</f>
        <v>0</v>
      </c>
      <c r="I141" s="125">
        <v>0</v>
      </c>
    </row>
    <row r="142" spans="1:9" x14ac:dyDescent="0.35">
      <c r="A142" s="550"/>
      <c r="B142" s="547"/>
      <c r="C142" s="547"/>
      <c r="D142" s="547"/>
      <c r="E142" s="548"/>
      <c r="F142" s="125" t="str">
        <f>Практики!C255</f>
        <v>T-PROD-ACCESS-2-2</v>
      </c>
      <c r="G142" s="125" t="str">
        <f>Практики!E255</f>
        <v>Не выполняется</v>
      </c>
      <c r="H142" s="125">
        <f>Практики!Y255</f>
        <v>0</v>
      </c>
      <c r="I142" s="125">
        <v>0</v>
      </c>
    </row>
    <row r="143" spans="1:9" x14ac:dyDescent="0.35">
      <c r="A143" s="550"/>
      <c r="B143" s="547"/>
      <c r="C143" s="547"/>
      <c r="D143" s="547"/>
      <c r="E143" s="548"/>
      <c r="F143" s="125" t="str">
        <f>Практики!C282</f>
        <v>T-PROD-EVENTS-3-1</v>
      </c>
      <c r="G143" s="125" t="str">
        <f>Практики!E282</f>
        <v>Не выполняется</v>
      </c>
      <c r="H143" s="125">
        <f>Практики!Y282</f>
        <v>0</v>
      </c>
      <c r="I143" s="125">
        <v>0</v>
      </c>
    </row>
    <row r="144" spans="1:9" x14ac:dyDescent="0.35">
      <c r="A144" s="143">
        <v>107</v>
      </c>
      <c r="B144" s="139" t="s">
        <v>2672</v>
      </c>
      <c r="C144" s="139" t="s">
        <v>2693</v>
      </c>
      <c r="D144" s="139" t="s">
        <v>2698</v>
      </c>
      <c r="E144" s="165" t="s">
        <v>2699</v>
      </c>
      <c r="F144" s="168"/>
      <c r="G144" s="168"/>
      <c r="H144" s="168"/>
      <c r="I144" s="125">
        <v>0</v>
      </c>
    </row>
    <row r="145" spans="1:9" x14ac:dyDescent="0.35">
      <c r="A145" s="550">
        <v>108</v>
      </c>
      <c r="B145" s="547" t="s">
        <v>2672</v>
      </c>
      <c r="C145" s="547" t="s">
        <v>2693</v>
      </c>
      <c r="D145" s="547" t="s">
        <v>2700</v>
      </c>
      <c r="E145" s="548" t="s">
        <v>2701</v>
      </c>
      <c r="F145" s="125" t="str">
        <f>Практики!C21</f>
        <v>T-ADI-ART-1-5</v>
      </c>
      <c r="G145" s="125" t="str">
        <f>Практики!E21</f>
        <v>Не выполняется</v>
      </c>
      <c r="H145" s="125">
        <f>Практики!Y21</f>
        <v>0</v>
      </c>
      <c r="I145" s="125">
        <v>0</v>
      </c>
    </row>
    <row r="146" spans="1:9" x14ac:dyDescent="0.35">
      <c r="A146" s="550"/>
      <c r="B146" s="547"/>
      <c r="C146" s="547"/>
      <c r="D146" s="547"/>
      <c r="E146" s="548"/>
      <c r="F146" s="125" t="str">
        <f>Практики!C280</f>
        <v>T-PROD-EVENTS-0-1</v>
      </c>
      <c r="G146" s="125" t="str">
        <f>Практики!E280</f>
        <v>Верно</v>
      </c>
      <c r="H146" s="125">
        <f>Практики!Y280</f>
        <v>0</v>
      </c>
      <c r="I146" s="125">
        <v>0</v>
      </c>
    </row>
    <row r="147" spans="1:9" x14ac:dyDescent="0.35">
      <c r="A147" s="550"/>
      <c r="B147" s="547"/>
      <c r="C147" s="547"/>
      <c r="D147" s="547"/>
      <c r="E147" s="548"/>
      <c r="F147" s="125" t="str">
        <f>Практики!C255</f>
        <v>T-PROD-ACCESS-2-2</v>
      </c>
      <c r="G147" s="125" t="str">
        <f>Практики!E255</f>
        <v>Не выполняется</v>
      </c>
      <c r="H147" s="125">
        <f>Практики!Y255</f>
        <v>0</v>
      </c>
      <c r="I147" s="125">
        <v>0</v>
      </c>
    </row>
    <row r="148" spans="1:9" x14ac:dyDescent="0.35">
      <c r="A148" s="550"/>
      <c r="B148" s="547"/>
      <c r="C148" s="547"/>
      <c r="D148" s="547"/>
      <c r="E148" s="548"/>
      <c r="F148" s="125" t="str">
        <f>Практики!C281</f>
        <v>T-PROD-EVENTS-2-1</v>
      </c>
      <c r="G148" s="125" t="str">
        <f>Практики!E281</f>
        <v>Не выполняется</v>
      </c>
      <c r="H148" s="125">
        <f>Практики!Y281</f>
        <v>0</v>
      </c>
      <c r="I148" s="125">
        <v>0</v>
      </c>
    </row>
    <row r="149" spans="1:9" x14ac:dyDescent="0.35">
      <c r="A149" s="143">
        <v>109</v>
      </c>
      <c r="B149" s="139" t="s">
        <v>2672</v>
      </c>
      <c r="C149" s="139" t="s">
        <v>2693</v>
      </c>
      <c r="D149" s="139" t="s">
        <v>2702</v>
      </c>
      <c r="E149" s="165" t="s">
        <v>2703</v>
      </c>
      <c r="F149" s="168"/>
      <c r="G149" s="168"/>
      <c r="H149" s="168"/>
      <c r="I149" s="125">
        <v>0</v>
      </c>
    </row>
    <row r="150" spans="1:9" x14ac:dyDescent="0.35">
      <c r="A150" s="143">
        <v>110</v>
      </c>
      <c r="B150" s="139" t="s">
        <v>2672</v>
      </c>
      <c r="C150" s="139" t="s">
        <v>2693</v>
      </c>
      <c r="D150" s="139" t="s">
        <v>2704</v>
      </c>
      <c r="E150" s="165" t="s">
        <v>2705</v>
      </c>
      <c r="F150" s="168"/>
      <c r="G150" s="168"/>
      <c r="H150" s="168"/>
      <c r="I150" s="125">
        <v>0</v>
      </c>
    </row>
    <row r="151" spans="1:9" x14ac:dyDescent="0.35">
      <c r="A151" s="143">
        <v>111</v>
      </c>
      <c r="B151" s="139" t="s">
        <v>2672</v>
      </c>
      <c r="C151" s="139" t="s">
        <v>2673</v>
      </c>
      <c r="D151" s="139" t="s">
        <v>2706</v>
      </c>
      <c r="E151" s="165" t="s">
        <v>2707</v>
      </c>
      <c r="F151" s="168"/>
      <c r="G151" s="168"/>
      <c r="H151" s="168"/>
      <c r="I151" s="125">
        <v>0</v>
      </c>
    </row>
    <row r="152" spans="1:9" x14ac:dyDescent="0.35">
      <c r="A152" s="143">
        <v>112</v>
      </c>
      <c r="B152" s="139" t="s">
        <v>2672</v>
      </c>
      <c r="C152" s="139" t="s">
        <v>2673</v>
      </c>
      <c r="D152" s="139" t="s">
        <v>2708</v>
      </c>
      <c r="E152" s="165" t="s">
        <v>2709</v>
      </c>
      <c r="F152" s="168"/>
      <c r="G152" s="168"/>
      <c r="H152" s="168"/>
      <c r="I152" s="125">
        <v>0</v>
      </c>
    </row>
    <row r="153" spans="1:9" x14ac:dyDescent="0.35">
      <c r="A153" s="143">
        <v>113</v>
      </c>
      <c r="B153" s="139" t="s">
        <v>2672</v>
      </c>
      <c r="C153" s="139" t="s">
        <v>2673</v>
      </c>
      <c r="D153" s="139" t="s">
        <v>2710</v>
      </c>
      <c r="E153" s="165" t="s">
        <v>2711</v>
      </c>
      <c r="F153" s="168"/>
      <c r="G153" s="168"/>
      <c r="H153" s="168"/>
      <c r="I153" s="125">
        <v>0</v>
      </c>
    </row>
    <row r="154" spans="1:9" x14ac:dyDescent="0.35">
      <c r="A154" s="143">
        <v>114</v>
      </c>
      <c r="B154" s="139" t="s">
        <v>2672</v>
      </c>
      <c r="C154" s="139" t="s">
        <v>2673</v>
      </c>
      <c r="D154" s="139" t="s">
        <v>2712</v>
      </c>
      <c r="E154" s="165" t="s">
        <v>2713</v>
      </c>
      <c r="F154" s="168"/>
      <c r="G154" s="168"/>
      <c r="H154" s="168"/>
      <c r="I154" s="125">
        <v>0</v>
      </c>
    </row>
    <row r="155" spans="1:9" x14ac:dyDescent="0.35">
      <c r="A155" s="143">
        <v>115</v>
      </c>
      <c r="B155" s="139" t="s">
        <v>2672</v>
      </c>
      <c r="C155" s="139" t="s">
        <v>2673</v>
      </c>
      <c r="D155" s="139" t="s">
        <v>2714</v>
      </c>
      <c r="E155" s="165" t="s">
        <v>2715</v>
      </c>
      <c r="F155" s="168"/>
      <c r="G155" s="168"/>
      <c r="H155" s="168"/>
      <c r="I155" s="125">
        <v>0</v>
      </c>
    </row>
    <row r="156" spans="1:9" x14ac:dyDescent="0.35">
      <c r="A156" s="143">
        <v>116</v>
      </c>
      <c r="B156" s="139" t="s">
        <v>2672</v>
      </c>
      <c r="C156" s="139" t="s">
        <v>2673</v>
      </c>
      <c r="D156" s="139" t="s">
        <v>2716</v>
      </c>
      <c r="E156" s="165" t="s">
        <v>2717</v>
      </c>
      <c r="F156" s="168"/>
      <c r="G156" s="168"/>
      <c r="H156" s="168"/>
      <c r="I156" s="125">
        <v>0</v>
      </c>
    </row>
    <row r="157" spans="1:9" x14ac:dyDescent="0.35">
      <c r="A157" s="143">
        <v>117</v>
      </c>
      <c r="B157" s="139" t="s">
        <v>2672</v>
      </c>
      <c r="C157" s="139" t="s">
        <v>2673</v>
      </c>
      <c r="D157" s="139" t="s">
        <v>2718</v>
      </c>
      <c r="E157" s="165" t="s">
        <v>2719</v>
      </c>
      <c r="F157" s="168"/>
      <c r="G157" s="168"/>
      <c r="H157" s="168"/>
      <c r="I157" s="125">
        <v>0</v>
      </c>
    </row>
    <row r="158" spans="1:9" x14ac:dyDescent="0.35">
      <c r="A158" s="143">
        <v>118</v>
      </c>
      <c r="B158" s="139" t="s">
        <v>2672</v>
      </c>
      <c r="C158" s="139" t="s">
        <v>2673</v>
      </c>
      <c r="D158" s="139" t="s">
        <v>2720</v>
      </c>
      <c r="E158" s="165" t="s">
        <v>2721</v>
      </c>
      <c r="F158" s="168"/>
      <c r="G158" s="168"/>
      <c r="H158" s="168"/>
      <c r="I158" s="125">
        <v>0</v>
      </c>
    </row>
    <row r="159" spans="1:9" x14ac:dyDescent="0.35">
      <c r="A159" s="143">
        <v>119</v>
      </c>
      <c r="B159" s="139" t="s">
        <v>2672</v>
      </c>
      <c r="C159" s="139" t="s">
        <v>2673</v>
      </c>
      <c r="D159" s="139" t="s">
        <v>2722</v>
      </c>
      <c r="E159" s="165" t="s">
        <v>2723</v>
      </c>
      <c r="F159" s="168"/>
      <c r="G159" s="168"/>
      <c r="H159" s="168"/>
      <c r="I159" s="125">
        <v>0</v>
      </c>
    </row>
    <row r="160" spans="1:9" x14ac:dyDescent="0.35">
      <c r="A160" s="143">
        <v>120</v>
      </c>
      <c r="B160" s="125" t="s">
        <v>2672</v>
      </c>
      <c r="C160" s="125" t="s">
        <v>2680</v>
      </c>
      <c r="D160" s="125" t="s">
        <v>2724</v>
      </c>
      <c r="E160" s="165" t="s">
        <v>2725</v>
      </c>
      <c r="F160" s="168"/>
      <c r="G160" s="168"/>
      <c r="H160" s="168"/>
      <c r="I160" s="125">
        <v>0</v>
      </c>
    </row>
    <row r="161" spans="1:9" x14ac:dyDescent="0.35">
      <c r="A161" s="143">
        <v>121</v>
      </c>
      <c r="B161" s="125" t="s">
        <v>2672</v>
      </c>
      <c r="C161" s="125" t="s">
        <v>2680</v>
      </c>
      <c r="D161" s="125" t="s">
        <v>2726</v>
      </c>
      <c r="E161" s="165" t="s">
        <v>2727</v>
      </c>
      <c r="F161" s="168"/>
      <c r="G161" s="168"/>
      <c r="H161" s="168"/>
      <c r="I161" s="125">
        <v>0</v>
      </c>
    </row>
    <row r="162" spans="1:9" x14ac:dyDescent="0.35">
      <c r="A162" s="550">
        <v>122</v>
      </c>
      <c r="B162" s="547" t="s">
        <v>2728</v>
      </c>
      <c r="C162" s="547" t="s">
        <v>2729</v>
      </c>
      <c r="D162" s="547" t="s">
        <v>2730</v>
      </c>
      <c r="E162" s="548" t="s">
        <v>2731</v>
      </c>
      <c r="F162" s="125" t="str">
        <f>Практики!C176</f>
        <v>T-PREPROD-DAST-2-2</v>
      </c>
      <c r="G162" s="125" t="str">
        <f>Практики!E176</f>
        <v>Не выполняется</v>
      </c>
      <c r="H162" s="125">
        <f>Практики!Y176</f>
        <v>0</v>
      </c>
      <c r="I162" s="125">
        <v>0</v>
      </c>
    </row>
    <row r="163" spans="1:9" x14ac:dyDescent="0.35">
      <c r="A163" s="550"/>
      <c r="B163" s="547"/>
      <c r="C163" s="547"/>
      <c r="D163" s="547"/>
      <c r="E163" s="548"/>
      <c r="F163" s="125" t="str">
        <f>Практики!C181</f>
        <v>T-PREPROD-DAST-3-3</v>
      </c>
      <c r="G163" s="125" t="str">
        <f>Практики!E181</f>
        <v>Не выполняется</v>
      </c>
      <c r="H163" s="125">
        <f>Практики!Y181</f>
        <v>0</v>
      </c>
      <c r="I163" s="125">
        <v>0</v>
      </c>
    </row>
    <row r="164" spans="1:9" x14ac:dyDescent="0.35">
      <c r="A164" s="550"/>
      <c r="B164" s="547"/>
      <c r="C164" s="547"/>
      <c r="D164" s="547"/>
      <c r="E164" s="548"/>
      <c r="F164" s="125" t="str">
        <f>Практики!C243</f>
        <v>T-PROD-DAST-3-3</v>
      </c>
      <c r="G164" s="125" t="str">
        <f>Практики!E243</f>
        <v>Не выполняется</v>
      </c>
      <c r="H164" s="125">
        <f>Практики!Y243</f>
        <v>0</v>
      </c>
      <c r="I164" s="125">
        <v>0</v>
      </c>
    </row>
    <row r="165" spans="1:9" x14ac:dyDescent="0.35">
      <c r="A165" s="550"/>
      <c r="B165" s="547"/>
      <c r="C165" s="547"/>
      <c r="D165" s="547"/>
      <c r="E165" s="548"/>
      <c r="F165" s="125" t="str">
        <f>Практики!C238</f>
        <v>T-PROD-DAST-2-2</v>
      </c>
      <c r="G165" s="125" t="str">
        <f>Практики!E238</f>
        <v>Не выполняется</v>
      </c>
      <c r="H165" s="125">
        <f>Практики!Y238</f>
        <v>0</v>
      </c>
      <c r="I165" s="125">
        <v>0</v>
      </c>
    </row>
    <row r="166" spans="1:9" x14ac:dyDescent="0.35">
      <c r="A166" s="550">
        <v>123</v>
      </c>
      <c r="B166" s="547" t="s">
        <v>2728</v>
      </c>
      <c r="C166" s="547" t="s">
        <v>2729</v>
      </c>
      <c r="D166" s="547" t="s">
        <v>2732</v>
      </c>
      <c r="E166" s="548" t="s">
        <v>2733</v>
      </c>
      <c r="F166" s="125" t="str">
        <f>Практики!C176</f>
        <v>T-PREPROD-DAST-2-2</v>
      </c>
      <c r="G166" s="125" t="str">
        <f>Практики!E176</f>
        <v>Не выполняется</v>
      </c>
      <c r="H166" s="125">
        <f>Практики!Y176</f>
        <v>0</v>
      </c>
      <c r="I166" s="125">
        <v>0</v>
      </c>
    </row>
    <row r="167" spans="1:9" x14ac:dyDescent="0.35">
      <c r="A167" s="550"/>
      <c r="B167" s="547"/>
      <c r="C167" s="547"/>
      <c r="D167" s="547"/>
      <c r="E167" s="548"/>
      <c r="F167" s="125" t="str">
        <f>Практики!C183</f>
        <v>T-PREPROD-DAST-4-1</v>
      </c>
      <c r="G167" s="125" t="str">
        <f>Практики!E183</f>
        <v>Не выполняется</v>
      </c>
      <c r="H167" s="125">
        <f>Практики!Y183</f>
        <v>0</v>
      </c>
      <c r="I167" s="125">
        <v>0</v>
      </c>
    </row>
    <row r="168" spans="1:9" x14ac:dyDescent="0.35">
      <c r="A168" s="550"/>
      <c r="B168" s="547"/>
      <c r="C168" s="547"/>
      <c r="D168" s="547"/>
      <c r="E168" s="548"/>
      <c r="F168" s="125" t="str">
        <f>Практики!C238</f>
        <v>T-PROD-DAST-2-2</v>
      </c>
      <c r="G168" s="125" t="str">
        <f>Практики!E238</f>
        <v>Не выполняется</v>
      </c>
      <c r="H168" s="125">
        <f>Практики!Y238</f>
        <v>0</v>
      </c>
      <c r="I168" s="125">
        <v>0</v>
      </c>
    </row>
    <row r="169" spans="1:9" x14ac:dyDescent="0.35">
      <c r="A169" s="550"/>
      <c r="B169" s="547"/>
      <c r="C169" s="547"/>
      <c r="D169" s="547"/>
      <c r="E169" s="548"/>
      <c r="F169" s="125" t="str">
        <f>Практики!C241</f>
        <v>T-PROD-DAST-3-1</v>
      </c>
      <c r="G169" s="125" t="str">
        <f>Практики!E241</f>
        <v>Не выполняется</v>
      </c>
      <c r="H169" s="125">
        <f>Практики!Y241</f>
        <v>0</v>
      </c>
      <c r="I169" s="125">
        <v>0</v>
      </c>
    </row>
    <row r="170" spans="1:9" x14ac:dyDescent="0.35">
      <c r="A170" s="550"/>
      <c r="B170" s="547"/>
      <c r="C170" s="547"/>
      <c r="D170" s="547"/>
      <c r="E170" s="548"/>
      <c r="F170" s="125" t="str">
        <f>Практики!C245</f>
        <v>T-PROD-DAST-4-1</v>
      </c>
      <c r="G170" s="125" t="str">
        <f>Практики!E245</f>
        <v>Не выполняется</v>
      </c>
      <c r="H170" s="125">
        <f>Практики!Y245</f>
        <v>0</v>
      </c>
      <c r="I170" s="125">
        <v>0</v>
      </c>
    </row>
    <row r="171" spans="1:9" x14ac:dyDescent="0.35">
      <c r="A171" s="550"/>
      <c r="B171" s="547"/>
      <c r="C171" s="547"/>
      <c r="D171" s="547"/>
      <c r="E171" s="548"/>
      <c r="F171" s="125" t="str">
        <f>Практики!C179</f>
        <v>T-PREPROD-DAST-3-1</v>
      </c>
      <c r="G171" s="125" t="str">
        <f>Практики!E179</f>
        <v>Не выполняется</v>
      </c>
      <c r="H171" s="125">
        <f>Практики!Y179</f>
        <v>0</v>
      </c>
      <c r="I171" s="125">
        <v>0</v>
      </c>
    </row>
    <row r="172" spans="1:9" x14ac:dyDescent="0.35">
      <c r="A172" s="550">
        <v>124</v>
      </c>
      <c r="B172" s="547" t="s">
        <v>2728</v>
      </c>
      <c r="C172" s="547" t="s">
        <v>2729</v>
      </c>
      <c r="D172" s="547" t="s">
        <v>2734</v>
      </c>
      <c r="E172" s="548" t="s">
        <v>2735</v>
      </c>
      <c r="F172" s="125" t="str">
        <f>Практики!C180</f>
        <v>T-PREPROD-DAST-3-2</v>
      </c>
      <c r="G172" s="125" t="str">
        <f>Практики!E180</f>
        <v>Не выполняется</v>
      </c>
      <c r="H172" s="125">
        <f>Практики!Y180</f>
        <v>0</v>
      </c>
      <c r="I172" s="125">
        <v>0</v>
      </c>
    </row>
    <row r="173" spans="1:9" x14ac:dyDescent="0.35">
      <c r="A173" s="550"/>
      <c r="B173" s="547"/>
      <c r="C173" s="547"/>
      <c r="D173" s="547"/>
      <c r="E173" s="548"/>
      <c r="F173" s="125" t="str">
        <f>Практики!C242</f>
        <v>T-PROD-DAST-3-2</v>
      </c>
      <c r="G173" s="125" t="str">
        <f>Практики!E242</f>
        <v>Не выполняется</v>
      </c>
      <c r="H173" s="125">
        <f>Практики!Y242</f>
        <v>0</v>
      </c>
      <c r="I173" s="125">
        <v>0</v>
      </c>
    </row>
    <row r="174" spans="1:9" x14ac:dyDescent="0.35">
      <c r="A174" s="550"/>
      <c r="B174" s="547"/>
      <c r="C174" s="547"/>
      <c r="D174" s="547"/>
      <c r="E174" s="548"/>
      <c r="F174" s="125" t="str">
        <f>Практики!C245</f>
        <v>T-PROD-DAST-4-1</v>
      </c>
      <c r="G174" s="125" t="str">
        <f>Практики!E245</f>
        <v>Не выполняется</v>
      </c>
      <c r="H174" s="125">
        <f>Практики!Y245</f>
        <v>0</v>
      </c>
      <c r="I174" s="125">
        <v>0</v>
      </c>
    </row>
    <row r="175" spans="1:9" x14ac:dyDescent="0.35">
      <c r="A175" s="550"/>
      <c r="B175" s="547"/>
      <c r="C175" s="547"/>
      <c r="D175" s="547"/>
      <c r="E175" s="548"/>
      <c r="F175" s="125" t="str">
        <f>Практики!C183</f>
        <v>T-PREPROD-DAST-4-1</v>
      </c>
      <c r="G175" s="125" t="str">
        <f>Практики!E183</f>
        <v>Не выполняется</v>
      </c>
      <c r="H175" s="125">
        <f>Практики!Y183</f>
        <v>0</v>
      </c>
      <c r="I175" s="125">
        <v>0</v>
      </c>
    </row>
    <row r="176" spans="1:9" x14ac:dyDescent="0.35">
      <c r="A176" s="143">
        <v>125</v>
      </c>
      <c r="B176" s="139" t="s">
        <v>2728</v>
      </c>
      <c r="C176" s="139" t="s">
        <v>2736</v>
      </c>
      <c r="D176" s="139" t="s">
        <v>2737</v>
      </c>
      <c r="E176" s="165" t="s">
        <v>2738</v>
      </c>
      <c r="F176" s="168"/>
      <c r="G176" s="168"/>
      <c r="H176" s="168"/>
      <c r="I176" s="125">
        <v>0</v>
      </c>
    </row>
    <row r="177" spans="1:9" x14ac:dyDescent="0.35">
      <c r="A177" s="143">
        <v>126</v>
      </c>
      <c r="B177" s="139" t="s">
        <v>2728</v>
      </c>
      <c r="C177" s="139" t="s">
        <v>2736</v>
      </c>
      <c r="D177" s="139" t="s">
        <v>2739</v>
      </c>
      <c r="E177" s="165" t="s">
        <v>2740</v>
      </c>
      <c r="F177" s="168"/>
      <c r="G177" s="168"/>
      <c r="H177" s="168"/>
      <c r="I177" s="125">
        <v>0</v>
      </c>
    </row>
    <row r="178" spans="1:9" x14ac:dyDescent="0.35">
      <c r="A178" s="143">
        <v>127</v>
      </c>
      <c r="B178" s="139" t="s">
        <v>2728</v>
      </c>
      <c r="C178" s="139" t="s">
        <v>2741</v>
      </c>
      <c r="D178" s="139" t="s">
        <v>2742</v>
      </c>
      <c r="E178" s="165" t="s">
        <v>2743</v>
      </c>
      <c r="F178" s="125" t="str">
        <f>Практики!C192</f>
        <v>T-PREPROD-SECTEST-0-1</v>
      </c>
      <c r="G178" s="125" t="str">
        <f>Практики!E192</f>
        <v>Верно</v>
      </c>
      <c r="H178" s="125">
        <f>Практики!Y192</f>
        <v>0</v>
      </c>
      <c r="I178" s="125">
        <v>0</v>
      </c>
    </row>
    <row r="179" spans="1:9" x14ac:dyDescent="0.35">
      <c r="A179" s="143">
        <v>128</v>
      </c>
      <c r="B179" s="139" t="s">
        <v>2728</v>
      </c>
      <c r="C179" s="139" t="s">
        <v>2744</v>
      </c>
      <c r="D179" s="139" t="s">
        <v>2745</v>
      </c>
      <c r="E179" s="165" t="s">
        <v>2746</v>
      </c>
      <c r="F179" s="168"/>
      <c r="G179" s="168"/>
      <c r="H179" s="168"/>
      <c r="I179" s="125">
        <v>0</v>
      </c>
    </row>
    <row r="180" spans="1:9" x14ac:dyDescent="0.35">
      <c r="A180" s="143">
        <v>129</v>
      </c>
      <c r="B180" s="139" t="s">
        <v>2728</v>
      </c>
      <c r="C180" s="139" t="s">
        <v>2729</v>
      </c>
      <c r="D180" s="139" t="s">
        <v>2747</v>
      </c>
      <c r="E180" s="165" t="s">
        <v>2748</v>
      </c>
      <c r="F180" s="168"/>
      <c r="G180" s="168"/>
      <c r="H180" s="168"/>
      <c r="I180" s="125">
        <v>0</v>
      </c>
    </row>
    <row r="181" spans="1:9" x14ac:dyDescent="0.35">
      <c r="A181" s="143">
        <v>130</v>
      </c>
      <c r="B181" s="139" t="s">
        <v>2728</v>
      </c>
      <c r="C181" s="139" t="s">
        <v>2729</v>
      </c>
      <c r="D181" s="139" t="s">
        <v>2749</v>
      </c>
      <c r="E181" s="165" t="s">
        <v>2750</v>
      </c>
      <c r="F181" s="168"/>
      <c r="G181" s="168"/>
      <c r="H181" s="168"/>
      <c r="I181" s="125">
        <v>0</v>
      </c>
    </row>
    <row r="182" spans="1:9" x14ac:dyDescent="0.35">
      <c r="A182" s="550">
        <v>131</v>
      </c>
      <c r="B182" s="547" t="s">
        <v>2728</v>
      </c>
      <c r="C182" s="547" t="s">
        <v>2736</v>
      </c>
      <c r="D182" s="547" t="s">
        <v>2751</v>
      </c>
      <c r="E182" s="548" t="s">
        <v>2752</v>
      </c>
      <c r="F182" s="125" t="str">
        <f>Практики!C154</f>
        <v>T-CODE-SECDN-0-1</v>
      </c>
      <c r="G182" s="125" t="str">
        <f>Практики!E154</f>
        <v>Верно</v>
      </c>
      <c r="H182" s="125">
        <f>Практики!Y154</f>
        <v>0</v>
      </c>
      <c r="I182" s="125">
        <v>0</v>
      </c>
    </row>
    <row r="183" spans="1:9" x14ac:dyDescent="0.35">
      <c r="A183" s="550"/>
      <c r="B183" s="547"/>
      <c r="C183" s="547"/>
      <c r="D183" s="547"/>
      <c r="E183" s="548"/>
      <c r="F183" s="125" t="str">
        <f>Практики!C155</f>
        <v>T-CODE-SECDN-1-1</v>
      </c>
      <c r="G183" s="125" t="str">
        <f>Практики!E155</f>
        <v>Не выполняется</v>
      </c>
      <c r="H183" s="125">
        <f>Практики!Y155</f>
        <v>0</v>
      </c>
      <c r="I183" s="125">
        <v>0</v>
      </c>
    </row>
    <row r="184" spans="1:9" x14ac:dyDescent="0.35">
      <c r="A184" s="550"/>
      <c r="B184" s="547"/>
      <c r="C184" s="547"/>
      <c r="D184" s="547"/>
      <c r="E184" s="548"/>
      <c r="F184" s="125" t="str">
        <f>Практики!C159</f>
        <v>T-CODE-SECDN-2-1</v>
      </c>
      <c r="G184" s="125" t="str">
        <f>Практики!E159</f>
        <v>Не выполняется</v>
      </c>
      <c r="H184" s="125">
        <f>Практики!Y159</f>
        <v>0</v>
      </c>
      <c r="I184" s="125">
        <v>0</v>
      </c>
    </row>
    <row r="185" spans="1:9" x14ac:dyDescent="0.35">
      <c r="A185" s="143">
        <v>132</v>
      </c>
      <c r="B185" s="139" t="s">
        <v>2728</v>
      </c>
      <c r="C185" s="139" t="s">
        <v>2753</v>
      </c>
      <c r="D185" s="139" t="s">
        <v>2754</v>
      </c>
      <c r="E185" s="165" t="s">
        <v>2755</v>
      </c>
      <c r="F185" s="168"/>
      <c r="G185" s="168"/>
      <c r="H185" s="168"/>
      <c r="I185" s="125">
        <v>0</v>
      </c>
    </row>
    <row r="186" spans="1:9" x14ac:dyDescent="0.35">
      <c r="A186" s="143">
        <v>133</v>
      </c>
      <c r="B186" s="139" t="s">
        <v>2728</v>
      </c>
      <c r="C186" s="139" t="s">
        <v>2753</v>
      </c>
      <c r="D186" s="139" t="s">
        <v>2756</v>
      </c>
      <c r="E186" s="165" t="s">
        <v>2757</v>
      </c>
      <c r="F186" s="125" t="str">
        <f>Практики!C350</f>
        <v>P-DEFECT-MNG-0-1</v>
      </c>
      <c r="G186" s="125" t="str">
        <f>Практики!E350</f>
        <v>Верно</v>
      </c>
      <c r="H186" s="125">
        <f>Практики!Y350</f>
        <v>0</v>
      </c>
      <c r="I186" s="125">
        <v>0</v>
      </c>
    </row>
    <row r="187" spans="1:9" x14ac:dyDescent="0.35">
      <c r="A187" s="143">
        <v>134</v>
      </c>
      <c r="B187" s="139" t="s">
        <v>2728</v>
      </c>
      <c r="C187" s="139" t="s">
        <v>2753</v>
      </c>
      <c r="D187" s="139" t="s">
        <v>2758</v>
      </c>
      <c r="E187" s="165" t="s">
        <v>2759</v>
      </c>
      <c r="F187" s="125" t="str">
        <f>Практики!C353</f>
        <v>P-DEFECT-MNG-2-2</v>
      </c>
      <c r="G187" s="125" t="str">
        <f>Практики!E353</f>
        <v>Не выполняется</v>
      </c>
      <c r="H187" s="125">
        <f>Практики!Y353</f>
        <v>0</v>
      </c>
      <c r="I187" s="125">
        <v>0</v>
      </c>
    </row>
    <row r="188" spans="1:9" x14ac:dyDescent="0.35">
      <c r="A188" s="550">
        <v>135</v>
      </c>
      <c r="B188" s="547" t="s">
        <v>2728</v>
      </c>
      <c r="C188" s="547" t="s">
        <v>2753</v>
      </c>
      <c r="D188" s="547" t="s">
        <v>2760</v>
      </c>
      <c r="E188" s="548" t="s">
        <v>2761</v>
      </c>
      <c r="F188" s="125" t="str">
        <f>Практики!C350</f>
        <v>P-DEFECT-MNG-0-1</v>
      </c>
      <c r="G188" s="125" t="str">
        <f>Практики!E350</f>
        <v>Верно</v>
      </c>
      <c r="H188" s="125">
        <f>Практики!Y350</f>
        <v>0</v>
      </c>
      <c r="I188" s="125">
        <v>0</v>
      </c>
    </row>
    <row r="189" spans="1:9" x14ac:dyDescent="0.35">
      <c r="A189" s="550"/>
      <c r="B189" s="547"/>
      <c r="C189" s="547"/>
      <c r="D189" s="547"/>
      <c r="E189" s="548"/>
      <c r="F189" s="125" t="str">
        <f>Практики!C351</f>
        <v>P-DEFECT-MNG-1-1</v>
      </c>
      <c r="G189" s="125" t="str">
        <f>Практики!E351</f>
        <v>Не выполняется</v>
      </c>
      <c r="H189" s="125">
        <f>Практики!Y351</f>
        <v>0</v>
      </c>
      <c r="I189" s="125">
        <v>0</v>
      </c>
    </row>
    <row r="190" spans="1:9" x14ac:dyDescent="0.35">
      <c r="A190" s="550">
        <v>136</v>
      </c>
      <c r="B190" s="547" t="s">
        <v>2728</v>
      </c>
      <c r="C190" s="547" t="s">
        <v>2729</v>
      </c>
      <c r="D190" s="547" t="s">
        <v>2762</v>
      </c>
      <c r="E190" s="548" t="s">
        <v>2763</v>
      </c>
      <c r="F190" s="125" t="str">
        <f>Практики!C185</f>
        <v>T-PREPROD-DAST-4-3</v>
      </c>
      <c r="G190" s="125" t="str">
        <f>Практики!E185</f>
        <v>Не выполняется</v>
      </c>
      <c r="H190" s="125">
        <f>Практики!Y185</f>
        <v>0</v>
      </c>
      <c r="I190" s="125">
        <v>0</v>
      </c>
    </row>
    <row r="191" spans="1:9" x14ac:dyDescent="0.35">
      <c r="A191" s="550"/>
      <c r="B191" s="547"/>
      <c r="C191" s="547"/>
      <c r="D191" s="547"/>
      <c r="E191" s="548"/>
      <c r="F191" s="125" t="str">
        <f>Практики!C247</f>
        <v>T-PROD-DAST-4-3</v>
      </c>
      <c r="G191" s="125" t="str">
        <f>Практики!E247</f>
        <v>Не выполняется</v>
      </c>
      <c r="H191" s="125">
        <f>Практики!Y247</f>
        <v>0</v>
      </c>
      <c r="I191" s="125">
        <v>0</v>
      </c>
    </row>
    <row r="192" spans="1:9" x14ac:dyDescent="0.35">
      <c r="A192" s="550">
        <v>137</v>
      </c>
      <c r="B192" s="547" t="s">
        <v>2728</v>
      </c>
      <c r="C192" s="547" t="s">
        <v>2729</v>
      </c>
      <c r="D192" s="547" t="s">
        <v>2764</v>
      </c>
      <c r="E192" s="548" t="s">
        <v>2765</v>
      </c>
      <c r="F192" s="125" t="str">
        <f>Практики!C184</f>
        <v>T-PREPROD-DAST-4-2</v>
      </c>
      <c r="G192" s="125" t="str">
        <f>Практики!E184</f>
        <v>Не выполняется</v>
      </c>
      <c r="H192" s="125">
        <f>Практики!Y184</f>
        <v>0</v>
      </c>
      <c r="I192" s="125">
        <v>0</v>
      </c>
    </row>
    <row r="193" spans="1:9" x14ac:dyDescent="0.35">
      <c r="A193" s="550"/>
      <c r="B193" s="547"/>
      <c r="C193" s="547"/>
      <c r="D193" s="547"/>
      <c r="E193" s="548"/>
      <c r="F193" s="125" t="str">
        <f>Практики!C246</f>
        <v>T-PROD-DAST-4-2</v>
      </c>
      <c r="G193" s="125" t="str">
        <f>Практики!E246</f>
        <v>Не выполняется</v>
      </c>
      <c r="H193" s="125">
        <f>Практики!Y246</f>
        <v>0</v>
      </c>
      <c r="I193" s="125">
        <v>0</v>
      </c>
    </row>
    <row r="194" spans="1:9" x14ac:dyDescent="0.35">
      <c r="A194" s="143">
        <v>138</v>
      </c>
      <c r="B194" s="139" t="s">
        <v>2728</v>
      </c>
      <c r="C194" s="139" t="s">
        <v>2753</v>
      </c>
      <c r="D194" s="139" t="s">
        <v>2766</v>
      </c>
      <c r="E194" s="165" t="s">
        <v>2767</v>
      </c>
      <c r="F194" s="168"/>
      <c r="G194" s="168"/>
      <c r="H194" s="168"/>
      <c r="I194" s="125">
        <v>0</v>
      </c>
    </row>
    <row r="195" spans="1:9" x14ac:dyDescent="0.35">
      <c r="A195" s="143">
        <v>139</v>
      </c>
      <c r="B195" s="139" t="s">
        <v>2728</v>
      </c>
      <c r="C195" s="139" t="s">
        <v>2753</v>
      </c>
      <c r="D195" s="139" t="s">
        <v>2768</v>
      </c>
      <c r="E195" s="165" t="s">
        <v>2769</v>
      </c>
      <c r="F195" s="168"/>
      <c r="G195" s="168"/>
      <c r="H195" s="168"/>
      <c r="I195" s="125">
        <v>0</v>
      </c>
    </row>
    <row r="196" spans="1:9" x14ac:dyDescent="0.35">
      <c r="A196" s="550">
        <v>140</v>
      </c>
      <c r="B196" s="547" t="s">
        <v>2728</v>
      </c>
      <c r="C196" s="547" t="s">
        <v>2753</v>
      </c>
      <c r="D196" s="547" t="s">
        <v>2770</v>
      </c>
      <c r="E196" s="548" t="s">
        <v>2771</v>
      </c>
      <c r="F196" s="125" t="str">
        <f>Практики!C358</f>
        <v>P-DEFECT-CNS-0-1</v>
      </c>
      <c r="G196" s="125" t="str">
        <f>Практики!E358</f>
        <v>Верно</v>
      </c>
      <c r="H196" s="125">
        <f>Практики!Y358</f>
        <v>0</v>
      </c>
      <c r="I196" s="125">
        <v>0</v>
      </c>
    </row>
    <row r="197" spans="1:9" x14ac:dyDescent="0.35">
      <c r="A197" s="550"/>
      <c r="B197" s="547"/>
      <c r="C197" s="547"/>
      <c r="D197" s="547"/>
      <c r="E197" s="548"/>
      <c r="F197" s="125" t="str">
        <f>Практики!C359</f>
        <v>P-DEFECT-CNS-1-1</v>
      </c>
      <c r="G197" s="125" t="str">
        <f>Практики!E359</f>
        <v>Не выполняется</v>
      </c>
      <c r="H197" s="125">
        <f>Практики!Y359</f>
        <v>0</v>
      </c>
      <c r="I197" s="125">
        <v>0</v>
      </c>
    </row>
    <row r="198" spans="1:9" x14ac:dyDescent="0.35">
      <c r="A198" s="550"/>
      <c r="B198" s="547"/>
      <c r="C198" s="547"/>
      <c r="D198" s="547"/>
      <c r="E198" s="548"/>
      <c r="F198" s="125" t="str">
        <f>Практики!C361</f>
        <v>P-DEFECT-CNS-2-1</v>
      </c>
      <c r="G198" s="125" t="str">
        <f>Практики!E361</f>
        <v>Не выполняется</v>
      </c>
      <c r="H198" s="125">
        <f>Практики!Y361</f>
        <v>0</v>
      </c>
      <c r="I198" s="125">
        <v>0</v>
      </c>
    </row>
    <row r="199" spans="1:9" x14ac:dyDescent="0.35">
      <c r="A199" s="143">
        <v>141</v>
      </c>
      <c r="B199" s="139" t="s">
        <v>2728</v>
      </c>
      <c r="C199" s="139" t="s">
        <v>2729</v>
      </c>
      <c r="D199" s="139" t="s">
        <v>2772</v>
      </c>
      <c r="E199" s="165" t="s">
        <v>2773</v>
      </c>
      <c r="F199" s="168"/>
      <c r="G199" s="168"/>
      <c r="H199" s="168"/>
      <c r="I199" s="125">
        <v>0</v>
      </c>
    </row>
    <row r="200" spans="1:9" x14ac:dyDescent="0.35">
      <c r="A200" s="550">
        <v>142</v>
      </c>
      <c r="B200" s="547" t="s">
        <v>2728</v>
      </c>
      <c r="C200" s="547" t="s">
        <v>2744</v>
      </c>
      <c r="D200" s="547" t="s">
        <v>2774</v>
      </c>
      <c r="E200" s="548" t="s">
        <v>2775</v>
      </c>
      <c r="F200" s="125" t="str">
        <f>Практики!C197</f>
        <v>T-PREPROD-VULN-0-1</v>
      </c>
      <c r="G200" s="125" t="str">
        <f>Практики!E197</f>
        <v>Верно</v>
      </c>
      <c r="H200" s="125">
        <f>Практики!Y197</f>
        <v>0</v>
      </c>
      <c r="I200" s="125">
        <v>0</v>
      </c>
    </row>
    <row r="201" spans="1:9" x14ac:dyDescent="0.35">
      <c r="A201" s="550"/>
      <c r="B201" s="547"/>
      <c r="C201" s="547"/>
      <c r="D201" s="547"/>
      <c r="E201" s="548"/>
      <c r="F201" s="125" t="str">
        <f>Практики!C268</f>
        <v>T-PROD-VULN-0-1</v>
      </c>
      <c r="G201" s="125" t="str">
        <f>Практики!E268</f>
        <v>Верно</v>
      </c>
      <c r="H201" s="125">
        <f>Практики!Y268</f>
        <v>0</v>
      </c>
      <c r="I201" s="125">
        <v>0</v>
      </c>
    </row>
    <row r="202" spans="1:9" x14ac:dyDescent="0.35">
      <c r="A202" s="143">
        <v>143</v>
      </c>
      <c r="B202" s="139" t="s">
        <v>2728</v>
      </c>
      <c r="C202" s="139" t="s">
        <v>2736</v>
      </c>
      <c r="D202" s="139" t="s">
        <v>2776</v>
      </c>
      <c r="E202" s="165" t="s">
        <v>2777</v>
      </c>
      <c r="F202" s="168"/>
      <c r="G202" s="168"/>
      <c r="H202" s="168"/>
      <c r="I202" s="125">
        <v>0</v>
      </c>
    </row>
    <row r="203" spans="1:9" x14ac:dyDescent="0.35">
      <c r="A203" s="143">
        <v>144</v>
      </c>
      <c r="B203" s="139" t="s">
        <v>2728</v>
      </c>
      <c r="C203" s="139" t="s">
        <v>2778</v>
      </c>
      <c r="D203" s="139" t="s">
        <v>2779</v>
      </c>
      <c r="E203" s="165" t="s">
        <v>2780</v>
      </c>
      <c r="F203" s="168"/>
      <c r="G203" s="168"/>
      <c r="H203" s="168"/>
      <c r="I203" s="125">
        <v>0</v>
      </c>
    </row>
    <row r="204" spans="1:9" x14ac:dyDescent="0.35">
      <c r="A204" s="143">
        <v>145</v>
      </c>
      <c r="B204" s="139" t="s">
        <v>2728</v>
      </c>
      <c r="C204" s="139" t="s">
        <v>2741</v>
      </c>
      <c r="D204" s="139" t="s">
        <v>2781</v>
      </c>
      <c r="E204" s="165" t="s">
        <v>2782</v>
      </c>
      <c r="F204" s="168"/>
      <c r="G204" s="168"/>
      <c r="H204" s="168"/>
      <c r="I204" s="125">
        <v>0</v>
      </c>
    </row>
    <row r="205" spans="1:9" x14ac:dyDescent="0.35">
      <c r="A205" s="143">
        <v>146</v>
      </c>
      <c r="B205" s="139" t="s">
        <v>2728</v>
      </c>
      <c r="C205" s="139" t="s">
        <v>2741</v>
      </c>
      <c r="D205" s="139" t="s">
        <v>2783</v>
      </c>
      <c r="E205" s="165" t="s">
        <v>2784</v>
      </c>
      <c r="F205" s="168"/>
      <c r="G205" s="168"/>
      <c r="H205" s="168"/>
      <c r="I205" s="125">
        <v>0</v>
      </c>
    </row>
    <row r="206" spans="1:9" x14ac:dyDescent="0.35">
      <c r="A206" s="143">
        <v>147</v>
      </c>
      <c r="B206" s="139" t="s">
        <v>2728</v>
      </c>
      <c r="C206" s="139" t="s">
        <v>2741</v>
      </c>
      <c r="D206" s="139" t="s">
        <v>2785</v>
      </c>
      <c r="E206" s="165" t="s">
        <v>2786</v>
      </c>
      <c r="F206" s="168"/>
      <c r="G206" s="168"/>
      <c r="H206" s="168"/>
      <c r="I206" s="125">
        <v>0</v>
      </c>
    </row>
    <row r="207" spans="1:9" x14ac:dyDescent="0.35">
      <c r="A207" s="143">
        <v>148</v>
      </c>
      <c r="B207" s="139" t="s">
        <v>2728</v>
      </c>
      <c r="C207" s="139" t="s">
        <v>2787</v>
      </c>
      <c r="D207" s="139" t="s">
        <v>2788</v>
      </c>
      <c r="E207" s="165" t="s">
        <v>2789</v>
      </c>
      <c r="F207" s="125" t="str">
        <f>Практики!C329</f>
        <v>P-REQ-CR-2-1</v>
      </c>
      <c r="G207" s="125" t="str">
        <f>Практики!E329</f>
        <v>Не выполняется</v>
      </c>
      <c r="H207" s="125">
        <f>Практики!Y329</f>
        <v>0</v>
      </c>
      <c r="I207" s="125">
        <v>0</v>
      </c>
    </row>
    <row r="208" spans="1:9" x14ac:dyDescent="0.35">
      <c r="A208" s="550">
        <v>149</v>
      </c>
      <c r="B208" s="547" t="s">
        <v>2728</v>
      </c>
      <c r="C208" s="547" t="s">
        <v>2787</v>
      </c>
      <c r="D208" s="547" t="s">
        <v>2790</v>
      </c>
      <c r="E208" s="548" t="s">
        <v>2791</v>
      </c>
      <c r="F208" s="125" t="str">
        <f>Практики!C192</f>
        <v>T-PREPROD-SECTEST-0-1</v>
      </c>
      <c r="G208" s="125" t="str">
        <f>Практики!E192</f>
        <v>Верно</v>
      </c>
      <c r="H208" s="125">
        <f>Практики!Y192</f>
        <v>0</v>
      </c>
      <c r="I208" s="125">
        <v>0</v>
      </c>
    </row>
    <row r="209" spans="1:9" x14ac:dyDescent="0.35">
      <c r="A209" s="550"/>
      <c r="B209" s="547"/>
      <c r="C209" s="547"/>
      <c r="D209" s="547"/>
      <c r="E209" s="548"/>
      <c r="F209" s="125" t="str">
        <f>Практики!C327</f>
        <v>P-REQ-CR-0-1</v>
      </c>
      <c r="G209" s="125" t="str">
        <f>Практики!E327</f>
        <v>Верно</v>
      </c>
      <c r="H209" s="125">
        <f>Практики!Y327</f>
        <v>0</v>
      </c>
      <c r="I209" s="125">
        <v>0</v>
      </c>
    </row>
    <row r="210" spans="1:9" x14ac:dyDescent="0.35">
      <c r="A210" s="550">
        <v>150</v>
      </c>
      <c r="B210" s="547" t="s">
        <v>2728</v>
      </c>
      <c r="C210" s="547" t="s">
        <v>2787</v>
      </c>
      <c r="D210" s="547" t="s">
        <v>2792</v>
      </c>
      <c r="E210" s="548" t="s">
        <v>2793</v>
      </c>
      <c r="F210" s="125" t="str">
        <f>Практики!C192</f>
        <v>T-PREPROD-SECTEST-0-1</v>
      </c>
      <c r="G210" s="125" t="str">
        <f>Практики!E192</f>
        <v>Верно</v>
      </c>
      <c r="H210" s="125">
        <f>Практики!Y192</f>
        <v>0</v>
      </c>
      <c r="I210" s="125">
        <v>0</v>
      </c>
    </row>
    <row r="211" spans="1:9" x14ac:dyDescent="0.35">
      <c r="A211" s="550"/>
      <c r="B211" s="547"/>
      <c r="C211" s="547"/>
      <c r="D211" s="547"/>
      <c r="E211" s="548"/>
      <c r="F211" s="125" t="str">
        <f>Практики!C327</f>
        <v>P-REQ-CR-0-1</v>
      </c>
      <c r="G211" s="125" t="str">
        <f>Практики!E327</f>
        <v>Верно</v>
      </c>
      <c r="H211" s="125">
        <f>Практики!Y327</f>
        <v>0</v>
      </c>
      <c r="I211" s="125">
        <v>0</v>
      </c>
    </row>
    <row r="212" spans="1:9" x14ac:dyDescent="0.35">
      <c r="A212" s="143">
        <v>151</v>
      </c>
      <c r="B212" s="139" t="s">
        <v>2728</v>
      </c>
      <c r="C212" s="139" t="s">
        <v>2787</v>
      </c>
      <c r="D212" s="139" t="s">
        <v>2794</v>
      </c>
      <c r="E212" s="165" t="s">
        <v>2795</v>
      </c>
      <c r="F212" s="125" t="str">
        <f>Практики!C328</f>
        <v>P-REQ-CR-1-1</v>
      </c>
      <c r="G212" s="125" t="str">
        <f>Практики!E328</f>
        <v>Не выполняется</v>
      </c>
      <c r="H212" s="125">
        <f>Практики!Y328</f>
        <v>0</v>
      </c>
      <c r="I212" s="125">
        <v>0</v>
      </c>
    </row>
    <row r="213" spans="1:9" x14ac:dyDescent="0.35">
      <c r="A213" s="550">
        <v>152</v>
      </c>
      <c r="B213" s="547" t="s">
        <v>2728</v>
      </c>
      <c r="C213" s="547" t="s">
        <v>2729</v>
      </c>
      <c r="D213" s="547" t="s">
        <v>2796</v>
      </c>
      <c r="E213" s="548" t="s">
        <v>2797</v>
      </c>
      <c r="F213" s="125" t="str">
        <f>Практики!C172</f>
        <v>T-PREPROD-DAST-0-1</v>
      </c>
      <c r="G213" s="125" t="str">
        <f>Практики!E172</f>
        <v>Верно</v>
      </c>
      <c r="H213" s="125">
        <f>Практики!Y172</f>
        <v>0</v>
      </c>
      <c r="I213" s="125">
        <v>0</v>
      </c>
    </row>
    <row r="214" spans="1:9" x14ac:dyDescent="0.35">
      <c r="A214" s="550"/>
      <c r="B214" s="547"/>
      <c r="C214" s="547"/>
      <c r="D214" s="547"/>
      <c r="E214" s="548"/>
      <c r="F214" s="125" t="str">
        <f>Практики!C173</f>
        <v>T-PREPROD-DAST-1-1</v>
      </c>
      <c r="G214" s="125" t="str">
        <f>Практики!E173</f>
        <v>Не выполняется</v>
      </c>
      <c r="H214" s="125">
        <f>Практики!Y173</f>
        <v>0</v>
      </c>
      <c r="I214" s="125">
        <v>0</v>
      </c>
    </row>
    <row r="215" spans="1:9" x14ac:dyDescent="0.35">
      <c r="A215" s="550"/>
      <c r="B215" s="547"/>
      <c r="C215" s="547"/>
      <c r="D215" s="547"/>
      <c r="E215" s="548"/>
      <c r="F215" s="125" t="str">
        <f>Практики!C233</f>
        <v>T-PROD-DAST-0-1</v>
      </c>
      <c r="G215" s="125" t="str">
        <f>Практики!E233</f>
        <v>Верно</v>
      </c>
      <c r="H215" s="125">
        <f>Практики!Y233</f>
        <v>0</v>
      </c>
      <c r="I215" s="125">
        <v>0</v>
      </c>
    </row>
    <row r="216" spans="1:9" x14ac:dyDescent="0.35">
      <c r="A216" s="550"/>
      <c r="B216" s="547"/>
      <c r="C216" s="547"/>
      <c r="D216" s="547"/>
      <c r="E216" s="548"/>
      <c r="F216" s="125" t="str">
        <f>Практики!C234</f>
        <v>T-PROD-DAST-1-1</v>
      </c>
      <c r="G216" s="125" t="str">
        <f>Практики!E234</f>
        <v>Не выполняется</v>
      </c>
      <c r="H216" s="125">
        <f>Практики!Y234</f>
        <v>0</v>
      </c>
      <c r="I216" s="125">
        <v>0</v>
      </c>
    </row>
    <row r="217" spans="1:9" x14ac:dyDescent="0.35">
      <c r="A217" s="143">
        <v>153</v>
      </c>
      <c r="B217" s="139" t="s">
        <v>2728</v>
      </c>
      <c r="C217" s="139" t="s">
        <v>2744</v>
      </c>
      <c r="D217" s="139" t="s">
        <v>2798</v>
      </c>
      <c r="E217" s="165" t="s">
        <v>2799</v>
      </c>
      <c r="F217" s="168"/>
      <c r="G217" s="168"/>
      <c r="H217" s="168"/>
      <c r="I217" s="125">
        <v>0</v>
      </c>
    </row>
    <row r="218" spans="1:9" x14ac:dyDescent="0.35">
      <c r="A218" s="550">
        <v>154</v>
      </c>
      <c r="B218" s="547" t="s">
        <v>2728</v>
      </c>
      <c r="C218" s="547" t="s">
        <v>2744</v>
      </c>
      <c r="D218" s="547" t="s">
        <v>2800</v>
      </c>
      <c r="E218" s="548" t="s">
        <v>2801</v>
      </c>
      <c r="F218" s="125" t="str">
        <f>Практики!C197</f>
        <v>T-PREPROD-VULN-0-1</v>
      </c>
      <c r="G218" s="125" t="str">
        <f>Практики!E197</f>
        <v>Верно</v>
      </c>
      <c r="H218" s="125">
        <f>Практики!Y197</f>
        <v>0</v>
      </c>
      <c r="I218" s="125">
        <v>0</v>
      </c>
    </row>
    <row r="219" spans="1:9" x14ac:dyDescent="0.35">
      <c r="A219" s="550"/>
      <c r="B219" s="547"/>
      <c r="C219" s="547"/>
      <c r="D219" s="547"/>
      <c r="E219" s="548"/>
      <c r="F219" s="125" t="str">
        <f>Практики!C268</f>
        <v>T-PROD-VULN-0-1</v>
      </c>
      <c r="G219" s="125" t="str">
        <f>Практики!E268</f>
        <v>Верно</v>
      </c>
      <c r="H219" s="125">
        <f>Практики!Y268</f>
        <v>0</v>
      </c>
      <c r="I219" s="125">
        <v>0</v>
      </c>
    </row>
    <row r="220" spans="1:9" x14ac:dyDescent="0.35">
      <c r="A220" s="143">
        <v>155</v>
      </c>
      <c r="B220" s="139" t="s">
        <v>2728</v>
      </c>
      <c r="C220" s="139" t="s">
        <v>2744</v>
      </c>
      <c r="D220" s="139" t="s">
        <v>2802</v>
      </c>
      <c r="E220" s="165" t="s">
        <v>2803</v>
      </c>
      <c r="F220" s="168"/>
      <c r="G220" s="168"/>
      <c r="H220" s="168"/>
      <c r="I220" s="125">
        <v>0</v>
      </c>
    </row>
    <row r="221" spans="1:9" x14ac:dyDescent="0.35">
      <c r="A221" s="550">
        <v>156</v>
      </c>
      <c r="B221" s="547" t="s">
        <v>2728</v>
      </c>
      <c r="C221" s="547" t="s">
        <v>2744</v>
      </c>
      <c r="D221" s="547" t="s">
        <v>2804</v>
      </c>
      <c r="E221" s="548" t="s">
        <v>2805</v>
      </c>
      <c r="F221" s="125" t="str">
        <f>Практики!C258</f>
        <v>T-PROD-NETWORK-0-1</v>
      </c>
      <c r="G221" s="125" t="str">
        <f>Практики!E258</f>
        <v>Верно</v>
      </c>
      <c r="H221" s="125">
        <f>Практики!Y258</f>
        <v>0</v>
      </c>
      <c r="I221" s="125">
        <v>0</v>
      </c>
    </row>
    <row r="222" spans="1:9" x14ac:dyDescent="0.35">
      <c r="A222" s="550"/>
      <c r="B222" s="547"/>
      <c r="C222" s="547"/>
      <c r="D222" s="547"/>
      <c r="E222" s="548"/>
      <c r="F222" s="125" t="str">
        <f>Практики!C260</f>
        <v>T-PROD-NETWORK-1-2</v>
      </c>
      <c r="G222" s="125" t="str">
        <f>Практики!E260</f>
        <v>Не выполняется</v>
      </c>
      <c r="H222" s="125">
        <f>Практики!Y260</f>
        <v>0</v>
      </c>
      <c r="I222" s="125">
        <v>0</v>
      </c>
    </row>
    <row r="223" spans="1:9" x14ac:dyDescent="0.35">
      <c r="A223" s="550"/>
      <c r="B223" s="547"/>
      <c r="C223" s="547"/>
      <c r="D223" s="547"/>
      <c r="E223" s="548"/>
      <c r="F223" s="125" t="str">
        <f>Практики!C261</f>
        <v>T-PROD-NETWORK-2-1</v>
      </c>
      <c r="G223" s="125" t="str">
        <f>Практики!E261</f>
        <v>Не выполняется</v>
      </c>
      <c r="H223" s="125">
        <f>Практики!Y261</f>
        <v>0</v>
      </c>
      <c r="I223" s="125">
        <v>0</v>
      </c>
    </row>
    <row r="224" spans="1:9" x14ac:dyDescent="0.35">
      <c r="A224" s="143">
        <v>157</v>
      </c>
      <c r="B224" s="139" t="s">
        <v>2728</v>
      </c>
      <c r="C224" s="139" t="s">
        <v>2736</v>
      </c>
      <c r="D224" s="139" t="s">
        <v>2806</v>
      </c>
      <c r="E224" s="165" t="s">
        <v>2807</v>
      </c>
      <c r="F224" s="168"/>
      <c r="G224" s="168"/>
      <c r="H224" s="168"/>
      <c r="I224" s="125">
        <v>0</v>
      </c>
    </row>
    <row r="225" spans="1:9" x14ac:dyDescent="0.35">
      <c r="A225" s="143">
        <v>158</v>
      </c>
      <c r="B225" s="139" t="s">
        <v>2728</v>
      </c>
      <c r="C225" s="139" t="s">
        <v>2741</v>
      </c>
      <c r="D225" s="139" t="s">
        <v>2808</v>
      </c>
      <c r="E225" s="165" t="s">
        <v>2809</v>
      </c>
      <c r="F225" s="168"/>
      <c r="G225" s="168"/>
      <c r="H225" s="168"/>
      <c r="I225" s="125">
        <v>0</v>
      </c>
    </row>
    <row r="226" spans="1:9" x14ac:dyDescent="0.35">
      <c r="A226" s="143">
        <v>159</v>
      </c>
      <c r="B226" s="139" t="s">
        <v>2728</v>
      </c>
      <c r="C226" s="139" t="s">
        <v>2741</v>
      </c>
      <c r="D226" s="139" t="s">
        <v>2810</v>
      </c>
      <c r="E226" s="165" t="s">
        <v>2811</v>
      </c>
      <c r="F226" s="168"/>
      <c r="G226" s="168"/>
      <c r="H226" s="168"/>
      <c r="I226" s="125">
        <v>0</v>
      </c>
    </row>
    <row r="227" spans="1:9" x14ac:dyDescent="0.35">
      <c r="A227" s="143">
        <v>160</v>
      </c>
      <c r="B227" s="139" t="s">
        <v>2728</v>
      </c>
      <c r="C227" s="139" t="s">
        <v>2741</v>
      </c>
      <c r="D227" s="139" t="s">
        <v>2812</v>
      </c>
      <c r="E227" s="165" t="s">
        <v>2813</v>
      </c>
      <c r="F227" s="168"/>
      <c r="G227" s="168"/>
      <c r="H227" s="168"/>
      <c r="I227" s="125">
        <v>0</v>
      </c>
    </row>
    <row r="228" spans="1:9" x14ac:dyDescent="0.35">
      <c r="A228" s="550">
        <v>161</v>
      </c>
      <c r="B228" s="547" t="s">
        <v>2728</v>
      </c>
      <c r="C228" s="547" t="s">
        <v>2741</v>
      </c>
      <c r="D228" s="547" t="s">
        <v>2814</v>
      </c>
      <c r="E228" s="548" t="s">
        <v>2815</v>
      </c>
      <c r="F228" s="125" t="str">
        <f>Практики!C119</f>
        <v>T-CODE-SST-0-1</v>
      </c>
      <c r="G228" s="125" t="str">
        <f>Практики!E119</f>
        <v>Верно</v>
      </c>
      <c r="H228" s="125">
        <f>Практики!Y119</f>
        <v>0</v>
      </c>
      <c r="I228" s="125">
        <v>0</v>
      </c>
    </row>
    <row r="229" spans="1:9" x14ac:dyDescent="0.35">
      <c r="A229" s="550"/>
      <c r="B229" s="547"/>
      <c r="C229" s="547"/>
      <c r="D229" s="547"/>
      <c r="E229" s="548"/>
      <c r="F229" s="125" t="str">
        <f>Практики!C140</f>
        <v>T-CODE-SC-3-2</v>
      </c>
      <c r="G229" s="125" t="str">
        <f>Практики!E140</f>
        <v>Не выполняется</v>
      </c>
      <c r="H229" s="125">
        <f>Практики!Y140</f>
        <v>0</v>
      </c>
      <c r="I229" s="125">
        <v>0</v>
      </c>
    </row>
    <row r="230" spans="1:9" x14ac:dyDescent="0.35">
      <c r="A230" s="143">
        <v>162</v>
      </c>
      <c r="B230" s="139" t="s">
        <v>2728</v>
      </c>
      <c r="C230" s="139" t="s">
        <v>2736</v>
      </c>
      <c r="D230" s="139" t="s">
        <v>2816</v>
      </c>
      <c r="E230" s="165" t="s">
        <v>2817</v>
      </c>
      <c r="F230" s="168"/>
      <c r="G230" s="168"/>
      <c r="H230" s="168"/>
      <c r="I230" s="125">
        <v>0</v>
      </c>
    </row>
    <row r="231" spans="1:9" x14ac:dyDescent="0.35">
      <c r="A231" s="143">
        <v>163</v>
      </c>
      <c r="B231" s="139" t="s">
        <v>2728</v>
      </c>
      <c r="C231" s="139" t="s">
        <v>2778</v>
      </c>
      <c r="D231" s="139" t="s">
        <v>2818</v>
      </c>
      <c r="E231" s="165" t="s">
        <v>2819</v>
      </c>
      <c r="F231" s="168"/>
      <c r="G231" s="168"/>
      <c r="H231" s="168"/>
      <c r="I231" s="125">
        <v>0</v>
      </c>
    </row>
    <row r="232" spans="1:9" x14ac:dyDescent="0.35">
      <c r="A232" s="143">
        <v>164</v>
      </c>
      <c r="B232" s="139" t="s">
        <v>2728</v>
      </c>
      <c r="C232" s="139" t="s">
        <v>2778</v>
      </c>
      <c r="D232" s="139" t="s">
        <v>2820</v>
      </c>
      <c r="E232" s="165" t="s">
        <v>2821</v>
      </c>
      <c r="F232" s="168"/>
      <c r="G232" s="168"/>
      <c r="H232" s="168"/>
      <c r="I232" s="125">
        <v>0</v>
      </c>
    </row>
    <row r="233" spans="1:9" x14ac:dyDescent="0.35">
      <c r="A233" s="143">
        <v>165</v>
      </c>
      <c r="B233" s="139" t="s">
        <v>2728</v>
      </c>
      <c r="C233" s="139" t="s">
        <v>2778</v>
      </c>
      <c r="D233" s="139" t="s">
        <v>2822</v>
      </c>
      <c r="E233" s="165" t="s">
        <v>2823</v>
      </c>
      <c r="F233" s="168"/>
      <c r="G233" s="168"/>
      <c r="H233" s="168"/>
      <c r="I233" s="125">
        <v>0</v>
      </c>
    </row>
    <row r="234" spans="1:9" x14ac:dyDescent="0.35">
      <c r="A234" s="143">
        <v>166</v>
      </c>
      <c r="B234" s="139" t="s">
        <v>2728</v>
      </c>
      <c r="C234" s="139" t="s">
        <v>2778</v>
      </c>
      <c r="D234" s="139" t="s">
        <v>2824</v>
      </c>
      <c r="E234" s="165" t="s">
        <v>2825</v>
      </c>
      <c r="F234" s="168"/>
      <c r="G234" s="168"/>
      <c r="H234" s="168"/>
      <c r="I234" s="125">
        <v>0</v>
      </c>
    </row>
    <row r="235" spans="1:9" x14ac:dyDescent="0.35">
      <c r="A235" s="143">
        <v>167</v>
      </c>
      <c r="B235" s="139" t="s">
        <v>2728</v>
      </c>
      <c r="C235" s="139" t="s">
        <v>2753</v>
      </c>
      <c r="D235" s="139" t="s">
        <v>2826</v>
      </c>
      <c r="E235" s="165" t="s">
        <v>2827</v>
      </c>
      <c r="F235" s="125" t="str">
        <f>Практики!C356</f>
        <v>P-DEFECT-MNG-3-3</v>
      </c>
      <c r="G235" s="125" t="str">
        <f>Практики!E356</f>
        <v>Не выполняется</v>
      </c>
      <c r="H235" s="125">
        <f>Практики!Y356</f>
        <v>0</v>
      </c>
      <c r="I235" s="125">
        <v>0</v>
      </c>
    </row>
    <row r="236" spans="1:9" x14ac:dyDescent="0.35">
      <c r="A236" s="550">
        <v>168</v>
      </c>
      <c r="B236" s="547" t="s">
        <v>2728</v>
      </c>
      <c r="C236" s="547" t="s">
        <v>2753</v>
      </c>
      <c r="D236" s="547" t="s">
        <v>2828</v>
      </c>
      <c r="E236" s="548" t="s">
        <v>2829</v>
      </c>
      <c r="F236" s="125" t="str">
        <f>Практики!C350</f>
        <v>P-DEFECT-MNG-0-1</v>
      </c>
      <c r="G236" s="125" t="str">
        <f>Практики!E350</f>
        <v>Верно</v>
      </c>
      <c r="H236" s="125">
        <f>Практики!Y350</f>
        <v>0</v>
      </c>
      <c r="I236" s="125">
        <v>0</v>
      </c>
    </row>
    <row r="237" spans="1:9" x14ac:dyDescent="0.35">
      <c r="A237" s="550"/>
      <c r="B237" s="547"/>
      <c r="C237" s="547"/>
      <c r="D237" s="547"/>
      <c r="E237" s="548"/>
      <c r="F237" s="125" t="str">
        <f>Практики!C352</f>
        <v>P-DEFECT-MNG-2-1</v>
      </c>
      <c r="G237" s="125" t="str">
        <f>Практики!E352</f>
        <v>Не выполняется</v>
      </c>
      <c r="H237" s="125">
        <f>Практики!Y352</f>
        <v>0</v>
      </c>
      <c r="I237" s="125">
        <v>0</v>
      </c>
    </row>
    <row r="238" spans="1:9" x14ac:dyDescent="0.35">
      <c r="A238" s="143">
        <v>169</v>
      </c>
      <c r="B238" s="139" t="s">
        <v>2728</v>
      </c>
      <c r="C238" s="139" t="s">
        <v>2753</v>
      </c>
      <c r="D238" s="139" t="s">
        <v>2830</v>
      </c>
      <c r="E238" s="165" t="s">
        <v>2831</v>
      </c>
      <c r="F238" s="125" t="str">
        <f>Практики!C356</f>
        <v>P-DEFECT-MNG-3-3</v>
      </c>
      <c r="G238" s="125" t="str">
        <f>Практики!E356</f>
        <v>Не выполняется</v>
      </c>
      <c r="H238" s="125">
        <f>Практики!Y356</f>
        <v>0</v>
      </c>
      <c r="I238" s="125">
        <v>0</v>
      </c>
    </row>
    <row r="239" spans="1:9" x14ac:dyDescent="0.35">
      <c r="A239" s="143">
        <v>170</v>
      </c>
      <c r="B239" s="139" t="s">
        <v>2728</v>
      </c>
      <c r="C239" s="139" t="s">
        <v>2741</v>
      </c>
      <c r="D239" s="139" t="s">
        <v>2832</v>
      </c>
      <c r="E239" s="165" t="s">
        <v>2833</v>
      </c>
      <c r="F239" s="168"/>
      <c r="G239" s="168"/>
      <c r="H239" s="168"/>
      <c r="I239" s="125">
        <v>0</v>
      </c>
    </row>
    <row r="240" spans="1:9" x14ac:dyDescent="0.35">
      <c r="A240" s="143">
        <v>171</v>
      </c>
      <c r="B240" s="139" t="s">
        <v>2728</v>
      </c>
      <c r="C240" s="139" t="s">
        <v>2741</v>
      </c>
      <c r="D240" s="139" t="s">
        <v>2834</v>
      </c>
      <c r="E240" s="165" t="s">
        <v>2835</v>
      </c>
      <c r="F240" s="125" t="str">
        <f>Практики!C130</f>
        <v>T-CODE-SC-0-1</v>
      </c>
      <c r="G240" s="125" t="str">
        <f>Практики!E130</f>
        <v>Верно</v>
      </c>
      <c r="H240" s="125">
        <f>Практики!Y130</f>
        <v>0</v>
      </c>
      <c r="I240" s="125">
        <v>0</v>
      </c>
    </row>
    <row r="241" spans="1:9" x14ac:dyDescent="0.35">
      <c r="A241" s="143">
        <v>172</v>
      </c>
      <c r="B241" s="139" t="s">
        <v>2728</v>
      </c>
      <c r="C241" s="139" t="s">
        <v>2741</v>
      </c>
      <c r="D241" s="139" t="s">
        <v>2836</v>
      </c>
      <c r="E241" s="165" t="s">
        <v>2837</v>
      </c>
      <c r="F241" s="125" t="str">
        <f>Практики!C130</f>
        <v>T-CODE-SC-0-1</v>
      </c>
      <c r="G241" s="125" t="str">
        <f>Практики!E130</f>
        <v>Верно</v>
      </c>
      <c r="H241" s="125">
        <f>Практики!Y130</f>
        <v>0</v>
      </c>
      <c r="I241" s="125">
        <v>0</v>
      </c>
    </row>
    <row r="242" spans="1:9" x14ac:dyDescent="0.35">
      <c r="A242" s="143">
        <v>173</v>
      </c>
      <c r="B242" s="139" t="s">
        <v>2728</v>
      </c>
      <c r="C242" s="139" t="s">
        <v>2741</v>
      </c>
      <c r="D242" s="139" t="s">
        <v>2838</v>
      </c>
      <c r="E242" s="165" t="s">
        <v>2839</v>
      </c>
      <c r="F242" s="125" t="str">
        <f>Практики!C129</f>
        <v>T-CODE-SST-4-1</v>
      </c>
      <c r="G242" s="125" t="str">
        <f>Практики!E129</f>
        <v>Не выполняется</v>
      </c>
      <c r="H242" s="125">
        <f>Практики!Y129</f>
        <v>0</v>
      </c>
      <c r="I242" s="125">
        <v>0</v>
      </c>
    </row>
    <row r="243" spans="1:9" x14ac:dyDescent="0.35">
      <c r="A243" s="550">
        <v>174</v>
      </c>
      <c r="B243" s="547" t="s">
        <v>2728</v>
      </c>
      <c r="C243" s="547" t="s">
        <v>2741</v>
      </c>
      <c r="D243" s="547" t="s">
        <v>2840</v>
      </c>
      <c r="E243" s="548" t="s">
        <v>2841</v>
      </c>
      <c r="F243" s="125" t="str">
        <f>Практики!C119</f>
        <v>T-CODE-SST-0-1</v>
      </c>
      <c r="G243" s="125" t="str">
        <f>Практики!E119</f>
        <v>Верно</v>
      </c>
      <c r="H243" s="125">
        <f>Практики!Y119</f>
        <v>0</v>
      </c>
      <c r="I243" s="125">
        <v>0</v>
      </c>
    </row>
    <row r="244" spans="1:9" x14ac:dyDescent="0.35">
      <c r="A244" s="550"/>
      <c r="B244" s="547"/>
      <c r="C244" s="547"/>
      <c r="D244" s="547"/>
      <c r="E244" s="548"/>
      <c r="F244" s="125" t="str">
        <f>Практики!C122</f>
        <v>T-CODE-SST-2-1</v>
      </c>
      <c r="G244" s="125" t="str">
        <f>Практики!E122</f>
        <v>Не выполняется</v>
      </c>
      <c r="H244" s="125">
        <f>Практики!Y122</f>
        <v>0</v>
      </c>
      <c r="I244" s="125">
        <v>0</v>
      </c>
    </row>
    <row r="245" spans="1:9" x14ac:dyDescent="0.35">
      <c r="A245" s="550">
        <v>175</v>
      </c>
      <c r="B245" s="547" t="s">
        <v>2728</v>
      </c>
      <c r="C245" s="547" t="s">
        <v>2741</v>
      </c>
      <c r="D245" s="547" t="s">
        <v>2842</v>
      </c>
      <c r="E245" s="548" t="s">
        <v>2843</v>
      </c>
      <c r="F245" s="125" t="str">
        <f>Практики!C119</f>
        <v>T-CODE-SST-0-1</v>
      </c>
      <c r="G245" s="125" t="str">
        <f>Практики!E119</f>
        <v>Верно</v>
      </c>
      <c r="H245" s="125">
        <f>Практики!Y119</f>
        <v>0</v>
      </c>
      <c r="I245" s="125">
        <v>0</v>
      </c>
    </row>
    <row r="246" spans="1:9" x14ac:dyDescent="0.35">
      <c r="A246" s="550"/>
      <c r="B246" s="547"/>
      <c r="C246" s="547"/>
      <c r="D246" s="547"/>
      <c r="E246" s="548"/>
      <c r="F246" s="125" t="str">
        <f>Практики!C122</f>
        <v>T-CODE-SST-2-1</v>
      </c>
      <c r="G246" s="125" t="str">
        <f>Практики!E122</f>
        <v>Не выполняется</v>
      </c>
      <c r="H246" s="125">
        <f>Практики!Y122</f>
        <v>0</v>
      </c>
      <c r="I246" s="125">
        <v>0</v>
      </c>
    </row>
    <row r="247" spans="1:9" x14ac:dyDescent="0.35">
      <c r="A247" s="550">
        <v>176</v>
      </c>
      <c r="B247" s="547" t="s">
        <v>2728</v>
      </c>
      <c r="C247" s="547" t="s">
        <v>2741</v>
      </c>
      <c r="D247" s="547" t="s">
        <v>2844</v>
      </c>
      <c r="E247" s="548" t="s">
        <v>2845</v>
      </c>
      <c r="F247" s="125" t="str">
        <f>Практики!C119</f>
        <v>T-CODE-SST-0-1</v>
      </c>
      <c r="G247" s="125" t="str">
        <f>Практики!E119</f>
        <v>Верно</v>
      </c>
      <c r="H247" s="125">
        <f>Практики!Y119</f>
        <v>0</v>
      </c>
      <c r="I247" s="125">
        <v>0</v>
      </c>
    </row>
    <row r="248" spans="1:9" x14ac:dyDescent="0.35">
      <c r="A248" s="550"/>
      <c r="B248" s="547"/>
      <c r="C248" s="547"/>
      <c r="D248" s="547"/>
      <c r="E248" s="548"/>
      <c r="F248" s="125" t="str">
        <f>Практики!C122</f>
        <v>T-CODE-SST-2-1</v>
      </c>
      <c r="G248" s="125" t="str">
        <f>Практики!E122</f>
        <v>Не выполняется</v>
      </c>
      <c r="H248" s="125">
        <f>Практики!Y122</f>
        <v>0</v>
      </c>
      <c r="I248" s="125">
        <v>0</v>
      </c>
    </row>
    <row r="249" spans="1:9" x14ac:dyDescent="0.35">
      <c r="A249" s="143">
        <v>177</v>
      </c>
      <c r="B249" s="139" t="s">
        <v>2728</v>
      </c>
      <c r="C249" s="139" t="s">
        <v>2741</v>
      </c>
      <c r="D249" s="139" t="s">
        <v>2846</v>
      </c>
      <c r="E249" s="165" t="s">
        <v>2847</v>
      </c>
      <c r="F249" s="168"/>
      <c r="G249" s="168"/>
      <c r="H249" s="168"/>
      <c r="I249" s="125">
        <v>0</v>
      </c>
    </row>
    <row r="250" spans="1:9" x14ac:dyDescent="0.35">
      <c r="A250" s="143">
        <v>178</v>
      </c>
      <c r="B250" s="139" t="s">
        <v>2728</v>
      </c>
      <c r="C250" s="139" t="s">
        <v>2736</v>
      </c>
      <c r="D250" s="139" t="s">
        <v>2848</v>
      </c>
      <c r="E250" s="165" t="s">
        <v>2849</v>
      </c>
      <c r="F250" s="125" t="str">
        <f>Практики!C130</f>
        <v>T-CODE-SC-0-1</v>
      </c>
      <c r="G250" s="125" t="str">
        <f>Практики!E130</f>
        <v>Верно</v>
      </c>
      <c r="H250" s="125">
        <f>Практики!Y130</f>
        <v>0</v>
      </c>
      <c r="I250" s="125">
        <v>0</v>
      </c>
    </row>
    <row r="251" spans="1:9" x14ac:dyDescent="0.35">
      <c r="A251" s="143">
        <v>179</v>
      </c>
      <c r="B251" s="139" t="s">
        <v>2728</v>
      </c>
      <c r="C251" s="139" t="s">
        <v>2736</v>
      </c>
      <c r="D251" s="139" t="s">
        <v>2850</v>
      </c>
      <c r="E251" s="165" t="s">
        <v>2851</v>
      </c>
      <c r="F251" s="168"/>
      <c r="G251" s="168"/>
      <c r="H251" s="168"/>
      <c r="I251" s="125">
        <v>0</v>
      </c>
    </row>
    <row r="252" spans="1:9" x14ac:dyDescent="0.35">
      <c r="A252" s="143">
        <v>180</v>
      </c>
      <c r="B252" s="139" t="s">
        <v>2728</v>
      </c>
      <c r="C252" s="139" t="s">
        <v>2736</v>
      </c>
      <c r="D252" s="139" t="s">
        <v>2852</v>
      </c>
      <c r="E252" s="165" t="s">
        <v>2853</v>
      </c>
      <c r="F252" s="168"/>
      <c r="G252" s="168"/>
      <c r="H252" s="168"/>
      <c r="I252" s="125">
        <v>0</v>
      </c>
    </row>
    <row r="253" spans="1:9" x14ac:dyDescent="0.35">
      <c r="A253" s="143">
        <v>181</v>
      </c>
      <c r="B253" s="139" t="s">
        <v>2728</v>
      </c>
      <c r="C253" s="139" t="s">
        <v>2736</v>
      </c>
      <c r="D253" s="139" t="s">
        <v>2854</v>
      </c>
      <c r="E253" s="165" t="s">
        <v>2855</v>
      </c>
      <c r="F253" s="125" t="str">
        <f>Практики!C268</f>
        <v>T-PROD-VULN-0-1</v>
      </c>
      <c r="G253" s="125" t="str">
        <f>Практики!E268</f>
        <v>Верно</v>
      </c>
      <c r="H253" s="125">
        <f>Практики!Y268</f>
        <v>0</v>
      </c>
      <c r="I253" s="125">
        <v>0</v>
      </c>
    </row>
    <row r="254" spans="1:9" x14ac:dyDescent="0.35">
      <c r="A254" s="143">
        <v>182</v>
      </c>
      <c r="B254" s="139" t="s">
        <v>2728</v>
      </c>
      <c r="C254" s="139" t="s">
        <v>2736</v>
      </c>
      <c r="D254" s="139" t="s">
        <v>2856</v>
      </c>
      <c r="E254" s="165" t="s">
        <v>2857</v>
      </c>
      <c r="F254" s="168"/>
      <c r="G254" s="168"/>
      <c r="H254" s="168"/>
      <c r="I254" s="125">
        <v>0</v>
      </c>
    </row>
    <row r="255" spans="1:9" x14ac:dyDescent="0.35">
      <c r="A255" s="143">
        <v>183</v>
      </c>
      <c r="B255" s="139" t="s">
        <v>2728</v>
      </c>
      <c r="C255" s="139" t="s">
        <v>2744</v>
      </c>
      <c r="D255" s="139" t="s">
        <v>2858</v>
      </c>
      <c r="E255" s="165" t="s">
        <v>2859</v>
      </c>
      <c r="F255" s="168"/>
      <c r="G255" s="168"/>
      <c r="H255" s="168"/>
      <c r="I255" s="125">
        <v>0</v>
      </c>
    </row>
    <row r="256" spans="1:9" x14ac:dyDescent="0.35">
      <c r="A256" s="143">
        <v>184</v>
      </c>
      <c r="B256" s="139" t="s">
        <v>2728</v>
      </c>
      <c r="C256" s="139" t="s">
        <v>2736</v>
      </c>
      <c r="D256" s="139" t="s">
        <v>2860</v>
      </c>
      <c r="E256" s="165" t="s">
        <v>2861</v>
      </c>
      <c r="F256" s="125" t="str">
        <f>Практики!C268</f>
        <v>T-PROD-VULN-0-1</v>
      </c>
      <c r="G256" s="125" t="str">
        <f>Практики!E268</f>
        <v>Верно</v>
      </c>
      <c r="H256" s="125">
        <f>Практики!Y268</f>
        <v>0</v>
      </c>
      <c r="I256" s="125">
        <v>0</v>
      </c>
    </row>
    <row r="257" spans="1:9" x14ac:dyDescent="0.35">
      <c r="A257" s="143">
        <v>185</v>
      </c>
      <c r="B257" s="125" t="s">
        <v>2728</v>
      </c>
      <c r="C257" s="125" t="s">
        <v>2753</v>
      </c>
      <c r="D257" s="125" t="s">
        <v>2862</v>
      </c>
      <c r="E257" s="166" t="s">
        <v>2863</v>
      </c>
      <c r="F257" s="125" t="str">
        <f>Практики!C353</f>
        <v>P-DEFECT-MNG-2-2</v>
      </c>
      <c r="G257" s="125" t="str">
        <f>Практики!E353</f>
        <v>Не выполняется</v>
      </c>
      <c r="H257" s="125">
        <f>Практики!Y353</f>
        <v>0</v>
      </c>
      <c r="I257" s="125">
        <v>0</v>
      </c>
    </row>
  </sheetData>
  <mergeCells count="200">
    <mergeCell ref="E247:E248"/>
    <mergeCell ref="B247:B248"/>
    <mergeCell ref="C243:C244"/>
    <mergeCell ref="C245:C246"/>
    <mergeCell ref="C247:C248"/>
    <mergeCell ref="D243:D244"/>
    <mergeCell ref="D245:D246"/>
    <mergeCell ref="D247:D248"/>
    <mergeCell ref="B236:B237"/>
    <mergeCell ref="C236:C237"/>
    <mergeCell ref="D236:D237"/>
    <mergeCell ref="E236:E237"/>
    <mergeCell ref="B243:B244"/>
    <mergeCell ref="B245:B246"/>
    <mergeCell ref="E243:E244"/>
    <mergeCell ref="E245:E246"/>
    <mergeCell ref="B221:B223"/>
    <mergeCell ref="C221:C223"/>
    <mergeCell ref="D221:D223"/>
    <mergeCell ref="E221:E223"/>
    <mergeCell ref="B228:B229"/>
    <mergeCell ref="C228:C229"/>
    <mergeCell ref="D228:D229"/>
    <mergeCell ref="E228:E229"/>
    <mergeCell ref="B213:B216"/>
    <mergeCell ref="C213:C216"/>
    <mergeCell ref="D213:D216"/>
    <mergeCell ref="E213:E216"/>
    <mergeCell ref="B218:B219"/>
    <mergeCell ref="C218:C219"/>
    <mergeCell ref="D218:D219"/>
    <mergeCell ref="E218:E219"/>
    <mergeCell ref="B208:B209"/>
    <mergeCell ref="C208:C209"/>
    <mergeCell ref="D208:D209"/>
    <mergeCell ref="E208:E209"/>
    <mergeCell ref="B210:B211"/>
    <mergeCell ref="C210:C211"/>
    <mergeCell ref="D210:D211"/>
    <mergeCell ref="E210:E211"/>
    <mergeCell ref="B196:B198"/>
    <mergeCell ref="C196:C198"/>
    <mergeCell ref="D196:D198"/>
    <mergeCell ref="E196:E198"/>
    <mergeCell ref="B200:B201"/>
    <mergeCell ref="C200:C201"/>
    <mergeCell ref="D200:D201"/>
    <mergeCell ref="E200:E201"/>
    <mergeCell ref="B190:B191"/>
    <mergeCell ref="C190:C191"/>
    <mergeCell ref="D190:D191"/>
    <mergeCell ref="E190:E191"/>
    <mergeCell ref="B192:B193"/>
    <mergeCell ref="C192:C193"/>
    <mergeCell ref="D192:D193"/>
    <mergeCell ref="E192:E193"/>
    <mergeCell ref="B182:B184"/>
    <mergeCell ref="C182:C184"/>
    <mergeCell ref="D182:D184"/>
    <mergeCell ref="E182:E184"/>
    <mergeCell ref="B188:B189"/>
    <mergeCell ref="C188:C189"/>
    <mergeCell ref="D188:D189"/>
    <mergeCell ref="E188:E189"/>
    <mergeCell ref="B166:B171"/>
    <mergeCell ref="B172:B175"/>
    <mergeCell ref="C172:C175"/>
    <mergeCell ref="D172:D175"/>
    <mergeCell ref="E172:E175"/>
    <mergeCell ref="C166:C171"/>
    <mergeCell ref="D166:D171"/>
    <mergeCell ref="E166:E171"/>
    <mergeCell ref="B145:B148"/>
    <mergeCell ref="C145:C148"/>
    <mergeCell ref="D145:D148"/>
    <mergeCell ref="E145:E148"/>
    <mergeCell ref="B162:B165"/>
    <mergeCell ref="C162:C165"/>
    <mergeCell ref="D162:D165"/>
    <mergeCell ref="E162:E165"/>
    <mergeCell ref="B134:B136"/>
    <mergeCell ref="C134:C136"/>
    <mergeCell ref="D134:D136"/>
    <mergeCell ref="E134:E136"/>
    <mergeCell ref="B141:B143"/>
    <mergeCell ref="C141:C143"/>
    <mergeCell ref="D141:D143"/>
    <mergeCell ref="E141:E143"/>
    <mergeCell ref="B112:B115"/>
    <mergeCell ref="C112:C115"/>
    <mergeCell ref="D112:D115"/>
    <mergeCell ref="E112:E115"/>
    <mergeCell ref="B118:B119"/>
    <mergeCell ref="C118:C119"/>
    <mergeCell ref="D118:D119"/>
    <mergeCell ref="E118:E119"/>
    <mergeCell ref="C80:C81"/>
    <mergeCell ref="D80:D81"/>
    <mergeCell ref="E80:E81"/>
    <mergeCell ref="B96:B97"/>
    <mergeCell ref="C96:C97"/>
    <mergeCell ref="D96:D97"/>
    <mergeCell ref="E96:E97"/>
    <mergeCell ref="B72:B75"/>
    <mergeCell ref="C72:C75"/>
    <mergeCell ref="D72:D75"/>
    <mergeCell ref="E72:E75"/>
    <mergeCell ref="B76:B79"/>
    <mergeCell ref="C76:C79"/>
    <mergeCell ref="D76:D79"/>
    <mergeCell ref="E76:E79"/>
    <mergeCell ref="B80:B81"/>
    <mergeCell ref="B82:B84"/>
    <mergeCell ref="C82:C84"/>
    <mergeCell ref="D82:D84"/>
    <mergeCell ref="E82:E84"/>
    <mergeCell ref="B85:B88"/>
    <mergeCell ref="C85:C88"/>
    <mergeCell ref="D85:D88"/>
    <mergeCell ref="E85:E88"/>
    <mergeCell ref="B55:B56"/>
    <mergeCell ref="C55:C56"/>
    <mergeCell ref="D55:D56"/>
    <mergeCell ref="E55:E56"/>
    <mergeCell ref="B65:B66"/>
    <mergeCell ref="C65:C66"/>
    <mergeCell ref="D65:D66"/>
    <mergeCell ref="E65:E66"/>
    <mergeCell ref="C48:C49"/>
    <mergeCell ref="D48:D49"/>
    <mergeCell ref="E48:E49"/>
    <mergeCell ref="B53:B54"/>
    <mergeCell ref="C53:C54"/>
    <mergeCell ref="D53:D54"/>
    <mergeCell ref="E53:E54"/>
    <mergeCell ref="E4:E5"/>
    <mergeCell ref="C18:C20"/>
    <mergeCell ref="D18:D20"/>
    <mergeCell ref="E18:E20"/>
    <mergeCell ref="A247:A248"/>
    <mergeCell ref="B4:B5"/>
    <mergeCell ref="B18:B20"/>
    <mergeCell ref="C4:C5"/>
    <mergeCell ref="D4:D5"/>
    <mergeCell ref="B41:B42"/>
    <mergeCell ref="C41:C42"/>
    <mergeCell ref="D41:D42"/>
    <mergeCell ref="B48:B49"/>
    <mergeCell ref="A218:A219"/>
    <mergeCell ref="A221:A223"/>
    <mergeCell ref="A228:A229"/>
    <mergeCell ref="A236:A237"/>
    <mergeCell ref="A243:A244"/>
    <mergeCell ref="A245:A246"/>
    <mergeCell ref="A196:A198"/>
    <mergeCell ref="A200:A201"/>
    <mergeCell ref="A208:A209"/>
    <mergeCell ref="A210:A211"/>
    <mergeCell ref="A213:A216"/>
    <mergeCell ref="A166:A171"/>
    <mergeCell ref="A172:A175"/>
    <mergeCell ref="A182:A184"/>
    <mergeCell ref="A188:A189"/>
    <mergeCell ref="A190:A191"/>
    <mergeCell ref="A192:A193"/>
    <mergeCell ref="A112:A115"/>
    <mergeCell ref="A118:A119"/>
    <mergeCell ref="A134:A136"/>
    <mergeCell ref="A141:A143"/>
    <mergeCell ref="A145:A148"/>
    <mergeCell ref="A162:A165"/>
    <mergeCell ref="A53:A54"/>
    <mergeCell ref="A55:A56"/>
    <mergeCell ref="A65:A66"/>
    <mergeCell ref="A72:A75"/>
    <mergeCell ref="A76:A79"/>
    <mergeCell ref="A96:A97"/>
    <mergeCell ref="A80:A81"/>
    <mergeCell ref="A4:A5"/>
    <mergeCell ref="A11:A16"/>
    <mergeCell ref="A18:A20"/>
    <mergeCell ref="A41:A42"/>
    <mergeCell ref="A48:A49"/>
    <mergeCell ref="A82:A84"/>
    <mergeCell ref="A85:A88"/>
    <mergeCell ref="B11:B16"/>
    <mergeCell ref="C11:C16"/>
    <mergeCell ref="D11:D16"/>
    <mergeCell ref="E11:E16"/>
    <mergeCell ref="E41:E42"/>
    <mergeCell ref="A6:A7"/>
    <mergeCell ref="B6:B7"/>
    <mergeCell ref="C6:C7"/>
    <mergeCell ref="D6:D7"/>
    <mergeCell ref="E6:E7"/>
    <mergeCell ref="A8:A9"/>
    <mergeCell ref="B8:B9"/>
    <mergeCell ref="C8:C9"/>
    <mergeCell ref="D8:D9"/>
    <mergeCell ref="E8:E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559"/>
  <sheetViews>
    <sheetView workbookViewId="0">
      <pane ySplit="1" topLeftCell="A2" activePane="bottomLeft" state="frozen"/>
      <selection pane="bottomLeft" activeCell="C11" sqref="C11"/>
    </sheetView>
  </sheetViews>
  <sheetFormatPr defaultRowHeight="14.5" x14ac:dyDescent="0.35"/>
  <cols>
    <col min="2" max="2" width="14.36328125" style="71" bestFit="1" customWidth="1"/>
    <col min="3" max="3" width="142" style="231" customWidth="1"/>
    <col min="4" max="4" width="17.08984375" style="231" customWidth="1"/>
    <col min="5" max="5" width="15" style="231" bestFit="1" customWidth="1"/>
    <col min="6" max="6" width="26.6328125" customWidth="1"/>
    <col min="8" max="8" width="10.6328125" bestFit="1" customWidth="1"/>
    <col min="9" max="9" width="16.6328125" bestFit="1" customWidth="1"/>
    <col min="10" max="10" width="18.36328125" bestFit="1" customWidth="1"/>
  </cols>
  <sheetData>
    <row r="1" spans="1:10" ht="29.5" thickBot="1" x14ac:dyDescent="0.4">
      <c r="A1" s="160" t="s">
        <v>2</v>
      </c>
      <c r="B1" s="220" t="s">
        <v>3735</v>
      </c>
      <c r="C1" s="160" t="s">
        <v>2193</v>
      </c>
      <c r="D1" s="160" t="s">
        <v>2022</v>
      </c>
      <c r="E1" s="160" t="s">
        <v>2023</v>
      </c>
      <c r="F1" s="160" t="s">
        <v>1451</v>
      </c>
      <c r="H1" s="161" t="s">
        <v>2155</v>
      </c>
      <c r="I1" s="161" t="s">
        <v>2154</v>
      </c>
      <c r="J1" s="161" t="s">
        <v>2156</v>
      </c>
    </row>
    <row r="2" spans="1:10" ht="18.5" x14ac:dyDescent="0.45">
      <c r="A2" s="212" t="s">
        <v>3233</v>
      </c>
      <c r="B2" s="221"/>
      <c r="C2" s="572" t="s">
        <v>2937</v>
      </c>
      <c r="D2" s="573"/>
      <c r="E2" s="573"/>
      <c r="F2" s="574"/>
      <c r="H2" s="210">
        <f>COUNTA(F2:F427)</f>
        <v>123</v>
      </c>
      <c r="I2" s="210">
        <f>COUNTA(B2:B427)</f>
        <v>251</v>
      </c>
      <c r="J2" s="133">
        <f>(H2/I2)*100</f>
        <v>49.003984063745023</v>
      </c>
    </row>
    <row r="3" spans="1:10" x14ac:dyDescent="0.35">
      <c r="A3" s="211" t="s">
        <v>3234</v>
      </c>
      <c r="B3" s="222"/>
      <c r="C3" s="557" t="s">
        <v>3235</v>
      </c>
      <c r="D3" s="558"/>
      <c r="E3" s="558"/>
      <c r="F3" s="559"/>
    </row>
    <row r="4" spans="1:10" x14ac:dyDescent="0.35">
      <c r="A4" s="563"/>
      <c r="B4" s="222" t="s">
        <v>3236</v>
      </c>
      <c r="C4" s="223" t="s">
        <v>3237</v>
      </c>
      <c r="D4" s="216"/>
      <c r="E4" s="125"/>
      <c r="F4" s="213"/>
    </row>
    <row r="5" spans="1:10" x14ac:dyDescent="0.35">
      <c r="A5" s="564"/>
      <c r="B5" s="222" t="s">
        <v>3238</v>
      </c>
      <c r="C5" s="223" t="s">
        <v>3239</v>
      </c>
      <c r="D5" s="216"/>
      <c r="E5" s="125"/>
      <c r="F5" s="213"/>
    </row>
    <row r="6" spans="1:10" x14ac:dyDescent="0.35">
      <c r="A6" s="565"/>
      <c r="B6" s="222" t="s">
        <v>3240</v>
      </c>
      <c r="C6" s="223" t="s">
        <v>3241</v>
      </c>
      <c r="D6" s="216"/>
      <c r="E6" s="125"/>
      <c r="F6" s="213"/>
    </row>
    <row r="7" spans="1:10" x14ac:dyDescent="0.35">
      <c r="A7" s="211" t="s">
        <v>3242</v>
      </c>
      <c r="B7" s="222"/>
      <c r="C7" s="557" t="s">
        <v>3243</v>
      </c>
      <c r="D7" s="558"/>
      <c r="E7" s="558"/>
      <c r="F7" s="559"/>
    </row>
    <row r="8" spans="1:10" x14ac:dyDescent="0.35">
      <c r="A8" s="563"/>
      <c r="B8" s="222" t="s">
        <v>2372</v>
      </c>
      <c r="C8" s="223" t="s">
        <v>3244</v>
      </c>
      <c r="D8" s="216"/>
      <c r="E8" s="125"/>
      <c r="F8" s="213"/>
    </row>
    <row r="9" spans="1:10" x14ac:dyDescent="0.35">
      <c r="A9" s="564"/>
      <c r="B9" s="222" t="s">
        <v>2373</v>
      </c>
      <c r="C9" s="223" t="s">
        <v>3245</v>
      </c>
      <c r="D9" s="216"/>
      <c r="E9" s="125"/>
      <c r="F9" s="213"/>
    </row>
    <row r="10" spans="1:10" ht="29" x14ac:dyDescent="0.35">
      <c r="A10" s="564"/>
      <c r="B10" s="222" t="s">
        <v>3246</v>
      </c>
      <c r="C10" s="223" t="s">
        <v>3247</v>
      </c>
      <c r="D10" s="216" t="str">
        <f>Практики!C400</f>
        <v>P-ROLE-RESP-2-4</v>
      </c>
      <c r="E10" s="125" t="str">
        <f>Практики!E400</f>
        <v>Не выполняется</v>
      </c>
      <c r="F10" s="213">
        <f>Практики!Y400</f>
        <v>0</v>
      </c>
    </row>
    <row r="11" spans="1:10" ht="29" x14ac:dyDescent="0.35">
      <c r="A11" s="564"/>
      <c r="B11" s="222" t="s">
        <v>3248</v>
      </c>
      <c r="C11" s="223" t="s">
        <v>3249</v>
      </c>
      <c r="D11" s="216" t="str">
        <f>Практики!C400</f>
        <v>P-ROLE-RESP-2-4</v>
      </c>
      <c r="E11" s="125" t="str">
        <f>Практики!E400</f>
        <v>Не выполняется</v>
      </c>
      <c r="F11" s="213">
        <f>Практики!Y400</f>
        <v>0</v>
      </c>
    </row>
    <row r="12" spans="1:10" x14ac:dyDescent="0.35">
      <c r="A12" s="565"/>
      <c r="B12" s="222" t="s">
        <v>3250</v>
      </c>
      <c r="C12" s="223" t="s">
        <v>3251</v>
      </c>
      <c r="D12" s="216"/>
      <c r="E12" s="125"/>
      <c r="F12" s="213"/>
    </row>
    <row r="13" spans="1:10" x14ac:dyDescent="0.35">
      <c r="A13" s="211" t="s">
        <v>3252</v>
      </c>
      <c r="B13" s="222"/>
      <c r="C13" s="557" t="s">
        <v>3253</v>
      </c>
      <c r="D13" s="558"/>
      <c r="E13" s="558"/>
      <c r="F13" s="559"/>
    </row>
    <row r="14" spans="1:10" ht="58" x14ac:dyDescent="0.35">
      <c r="A14" s="563"/>
      <c r="B14" s="222" t="s">
        <v>3254</v>
      </c>
      <c r="C14" s="223" t="s">
        <v>3255</v>
      </c>
      <c r="D14" s="216"/>
      <c r="E14" s="125"/>
      <c r="F14" s="213"/>
    </row>
    <row r="15" spans="1:10" ht="29" x14ac:dyDescent="0.35">
      <c r="A15" s="564"/>
      <c r="B15" s="222" t="s">
        <v>3256</v>
      </c>
      <c r="C15" s="223" t="s">
        <v>3257</v>
      </c>
      <c r="D15" s="216"/>
      <c r="E15" s="125"/>
      <c r="F15" s="213"/>
    </row>
    <row r="16" spans="1:10" ht="43.5" x14ac:dyDescent="0.35">
      <c r="A16" s="564"/>
      <c r="B16" s="222" t="s">
        <v>3258</v>
      </c>
      <c r="C16" s="223" t="s">
        <v>3259</v>
      </c>
      <c r="D16" s="216"/>
      <c r="E16" s="125"/>
      <c r="F16" s="213"/>
    </row>
    <row r="17" spans="1:6" ht="29" x14ac:dyDescent="0.35">
      <c r="A17" s="564"/>
      <c r="B17" s="222" t="s">
        <v>3260</v>
      </c>
      <c r="C17" s="223" t="s">
        <v>3261</v>
      </c>
      <c r="D17" s="216"/>
      <c r="E17" s="125"/>
      <c r="F17" s="213"/>
    </row>
    <row r="18" spans="1:6" ht="29" x14ac:dyDescent="0.35">
      <c r="A18" s="565"/>
      <c r="B18" s="222" t="s">
        <v>3262</v>
      </c>
      <c r="C18" s="223" t="s">
        <v>3263</v>
      </c>
      <c r="D18" s="216"/>
      <c r="E18" s="125"/>
      <c r="F18" s="213"/>
    </row>
    <row r="19" spans="1:6" ht="18.5" x14ac:dyDescent="0.45">
      <c r="A19" s="211" t="s">
        <v>3264</v>
      </c>
      <c r="B19" s="222"/>
      <c r="C19" s="560" t="s">
        <v>2949</v>
      </c>
      <c r="D19" s="561"/>
      <c r="E19" s="561"/>
      <c r="F19" s="562"/>
    </row>
    <row r="20" spans="1:6" x14ac:dyDescent="0.35">
      <c r="A20" s="211" t="s">
        <v>3265</v>
      </c>
      <c r="B20" s="222"/>
      <c r="C20" s="557" t="s">
        <v>3235</v>
      </c>
      <c r="D20" s="558"/>
      <c r="E20" s="558"/>
      <c r="F20" s="559"/>
    </row>
    <row r="21" spans="1:6" ht="29" x14ac:dyDescent="0.35">
      <c r="A21" s="563"/>
      <c r="B21" s="222" t="s">
        <v>3266</v>
      </c>
      <c r="C21" s="223" t="s">
        <v>3267</v>
      </c>
      <c r="D21" s="216"/>
      <c r="E21" s="125"/>
      <c r="F21" s="213"/>
    </row>
    <row r="22" spans="1:6" x14ac:dyDescent="0.35">
      <c r="A22" s="564"/>
      <c r="B22" s="222" t="s">
        <v>3268</v>
      </c>
      <c r="C22" s="223" t="s">
        <v>3269</v>
      </c>
      <c r="D22" s="216"/>
      <c r="E22" s="125"/>
      <c r="F22" s="213"/>
    </row>
    <row r="23" spans="1:6" x14ac:dyDescent="0.35">
      <c r="A23" s="565"/>
      <c r="B23" s="222" t="s">
        <v>3270</v>
      </c>
      <c r="C23" s="223" t="s">
        <v>3271</v>
      </c>
      <c r="D23" s="216"/>
      <c r="E23" s="125"/>
      <c r="F23" s="213"/>
    </row>
    <row r="24" spans="1:6" x14ac:dyDescent="0.35">
      <c r="A24" s="211" t="s">
        <v>3272</v>
      </c>
      <c r="B24" s="222"/>
      <c r="C24" s="557" t="s">
        <v>3243</v>
      </c>
      <c r="D24" s="558"/>
      <c r="E24" s="558"/>
      <c r="F24" s="559"/>
    </row>
    <row r="25" spans="1:6" ht="43.5" x14ac:dyDescent="0.35">
      <c r="A25" s="563"/>
      <c r="B25" s="222" t="s">
        <v>2374</v>
      </c>
      <c r="C25" s="223" t="s">
        <v>3273</v>
      </c>
      <c r="D25" s="216"/>
      <c r="E25" s="125"/>
      <c r="F25" s="213"/>
    </row>
    <row r="26" spans="1:6" ht="29" x14ac:dyDescent="0.35">
      <c r="A26" s="564"/>
      <c r="B26" s="222" t="s">
        <v>2375</v>
      </c>
      <c r="C26" s="223" t="s">
        <v>3274</v>
      </c>
      <c r="D26" s="216"/>
      <c r="E26" s="125"/>
      <c r="F26" s="213"/>
    </row>
    <row r="27" spans="1:6" x14ac:dyDescent="0.35">
      <c r="A27" s="564"/>
      <c r="B27" s="222" t="s">
        <v>2330</v>
      </c>
      <c r="C27" s="554" t="s">
        <v>3275</v>
      </c>
      <c r="D27" s="216" t="str">
        <f>Практики!C285</f>
        <v>P-EDU-AWR-0-1</v>
      </c>
      <c r="E27" s="125" t="str">
        <f>Практики!E285</f>
        <v>Верно</v>
      </c>
      <c r="F27" s="213">
        <f>Практики!Y285</f>
        <v>0</v>
      </c>
    </row>
    <row r="28" spans="1:6" x14ac:dyDescent="0.35">
      <c r="A28" s="564"/>
      <c r="B28" s="222"/>
      <c r="C28" s="555"/>
      <c r="D28" s="216" t="str">
        <f>Практики!C287</f>
        <v>P-EDU-AWR-1-2</v>
      </c>
      <c r="E28" s="125" t="str">
        <f>Практики!E287</f>
        <v>Не выполняется</v>
      </c>
      <c r="F28" s="213">
        <f>Практики!Y287</f>
        <v>0</v>
      </c>
    </row>
    <row r="29" spans="1:6" x14ac:dyDescent="0.35">
      <c r="A29" s="564"/>
      <c r="B29" s="222"/>
      <c r="C29" s="556"/>
      <c r="D29" s="216" t="str">
        <f>Практики!C288</f>
        <v>P-EDU-AWR-2-1</v>
      </c>
      <c r="E29" s="125" t="str">
        <f>Практики!E288</f>
        <v>Не выполняется</v>
      </c>
      <c r="F29" s="213">
        <f>Практики!Y288</f>
        <v>0</v>
      </c>
    </row>
    <row r="30" spans="1:6" x14ac:dyDescent="0.35">
      <c r="A30" s="564"/>
      <c r="B30" s="222" t="s">
        <v>2376</v>
      </c>
      <c r="C30" s="223" t="s">
        <v>3276</v>
      </c>
      <c r="D30" s="216"/>
      <c r="E30" s="125"/>
      <c r="F30" s="213"/>
    </row>
    <row r="31" spans="1:6" x14ac:dyDescent="0.35">
      <c r="A31" s="564"/>
      <c r="B31" s="222" t="s">
        <v>2377</v>
      </c>
      <c r="C31" s="223" t="s">
        <v>3277</v>
      </c>
      <c r="D31" s="216"/>
      <c r="E31" s="125"/>
      <c r="F31" s="213"/>
    </row>
    <row r="32" spans="1:6" ht="43.25" customHeight="1" x14ac:dyDescent="0.35">
      <c r="A32" s="564"/>
      <c r="B32" s="222" t="s">
        <v>3278</v>
      </c>
      <c r="C32" s="554" t="s">
        <v>3279</v>
      </c>
      <c r="D32" s="216" t="str">
        <f>Практики!C287</f>
        <v>P-EDU-AWR-1-2</v>
      </c>
      <c r="E32" s="125" t="str">
        <f>Практики!E287</f>
        <v>Не выполняется</v>
      </c>
      <c r="F32" s="213">
        <f>Практики!Y287</f>
        <v>0</v>
      </c>
    </row>
    <row r="33" spans="1:6" x14ac:dyDescent="0.35">
      <c r="A33" s="565"/>
      <c r="B33" s="222"/>
      <c r="C33" s="556"/>
      <c r="D33" s="216" t="str">
        <f>Практики!C288</f>
        <v>P-EDU-AWR-2-1</v>
      </c>
      <c r="E33" s="125" t="str">
        <f>Практики!E288</f>
        <v>Не выполняется</v>
      </c>
      <c r="F33" s="213">
        <f>Практики!Y288</f>
        <v>0</v>
      </c>
    </row>
    <row r="34" spans="1:6" x14ac:dyDescent="0.35">
      <c r="A34" s="211" t="s">
        <v>3280</v>
      </c>
      <c r="B34" s="222"/>
      <c r="C34" s="557" t="s">
        <v>3253</v>
      </c>
      <c r="D34" s="558"/>
      <c r="E34" s="558"/>
      <c r="F34" s="559"/>
    </row>
    <row r="35" spans="1:6" ht="29" x14ac:dyDescent="0.35">
      <c r="A35" s="563"/>
      <c r="B35" s="222" t="s">
        <v>3281</v>
      </c>
      <c r="C35" s="223" t="s">
        <v>3282</v>
      </c>
      <c r="D35" s="216"/>
      <c r="E35" s="125"/>
      <c r="F35" s="213"/>
    </row>
    <row r="36" spans="1:6" ht="72.5" x14ac:dyDescent="0.35">
      <c r="A36" s="564"/>
      <c r="B36" s="222" t="s">
        <v>3283</v>
      </c>
      <c r="C36" s="223" t="s">
        <v>3284</v>
      </c>
      <c r="D36" s="216"/>
      <c r="E36" s="125"/>
      <c r="F36" s="213"/>
    </row>
    <row r="37" spans="1:6" ht="29" x14ac:dyDescent="0.35">
      <c r="A37" s="564"/>
      <c r="B37" s="222" t="s">
        <v>3285</v>
      </c>
      <c r="C37" s="223" t="s">
        <v>3286</v>
      </c>
      <c r="D37" s="216"/>
      <c r="E37" s="125"/>
      <c r="F37" s="213"/>
    </row>
    <row r="38" spans="1:6" ht="29" x14ac:dyDescent="0.35">
      <c r="A38" s="564"/>
      <c r="B38" s="222" t="s">
        <v>3287</v>
      </c>
      <c r="C38" s="223" t="s">
        <v>3288</v>
      </c>
      <c r="D38" s="216"/>
      <c r="E38" s="125"/>
      <c r="F38" s="213"/>
    </row>
    <row r="39" spans="1:6" ht="43.5" x14ac:dyDescent="0.35">
      <c r="A39" s="564"/>
      <c r="B39" s="222" t="s">
        <v>3289</v>
      </c>
      <c r="C39" s="223" t="s">
        <v>3290</v>
      </c>
      <c r="D39" s="216"/>
      <c r="E39" s="125"/>
      <c r="F39" s="213"/>
    </row>
    <row r="40" spans="1:6" ht="58" x14ac:dyDescent="0.35">
      <c r="A40" s="565"/>
      <c r="B40" s="222" t="s">
        <v>3291</v>
      </c>
      <c r="C40" s="223" t="s">
        <v>3292</v>
      </c>
      <c r="D40" s="216"/>
      <c r="E40" s="125"/>
      <c r="F40" s="213"/>
    </row>
    <row r="41" spans="1:6" ht="18.5" x14ac:dyDescent="0.45">
      <c r="A41" s="211" t="s">
        <v>3293</v>
      </c>
      <c r="B41" s="222"/>
      <c r="C41" s="560" t="s">
        <v>2954</v>
      </c>
      <c r="D41" s="561"/>
      <c r="E41" s="561"/>
      <c r="F41" s="562"/>
    </row>
    <row r="42" spans="1:6" x14ac:dyDescent="0.35">
      <c r="A42" s="211" t="s">
        <v>3294</v>
      </c>
      <c r="B42" s="222"/>
      <c r="C42" s="557" t="s">
        <v>3235</v>
      </c>
      <c r="D42" s="558"/>
      <c r="E42" s="558"/>
      <c r="F42" s="559"/>
    </row>
    <row r="43" spans="1:6" x14ac:dyDescent="0.35">
      <c r="A43" s="211"/>
      <c r="B43" s="222" t="s">
        <v>3295</v>
      </c>
      <c r="C43" s="223" t="s">
        <v>3296</v>
      </c>
      <c r="D43" s="216"/>
      <c r="E43" s="125"/>
      <c r="F43" s="213"/>
    </row>
    <row r="44" spans="1:6" x14ac:dyDescent="0.35">
      <c r="A44" s="211" t="s">
        <v>2927</v>
      </c>
      <c r="B44" s="222"/>
      <c r="C44" s="224" t="s">
        <v>3243</v>
      </c>
      <c r="D44" s="216" t="str">
        <f>Практики!C327</f>
        <v>P-REQ-CR-0-1</v>
      </c>
      <c r="E44" s="125" t="str">
        <f>Практики!E327</f>
        <v>Верно</v>
      </c>
      <c r="F44" s="213">
        <f>Практики!Y327</f>
        <v>0</v>
      </c>
    </row>
    <row r="45" spans="1:6" x14ac:dyDescent="0.35">
      <c r="A45" s="563"/>
      <c r="B45" s="222" t="s">
        <v>2378</v>
      </c>
      <c r="C45" s="223" t="s">
        <v>3297</v>
      </c>
      <c r="D45" s="216"/>
      <c r="E45" s="125"/>
      <c r="F45" s="213"/>
    </row>
    <row r="46" spans="1:6" x14ac:dyDescent="0.35">
      <c r="A46" s="564"/>
      <c r="B46" s="222" t="s">
        <v>2333</v>
      </c>
      <c r="C46" s="554" t="s">
        <v>3298</v>
      </c>
      <c r="D46" s="216" t="str">
        <f>Практики!C317</f>
        <v>P-REQ-RD-0-1</v>
      </c>
      <c r="E46" s="125" t="str">
        <f>Практики!E317</f>
        <v>Верно</v>
      </c>
      <c r="F46" s="213">
        <f>Практики!Y317</f>
        <v>0</v>
      </c>
    </row>
    <row r="47" spans="1:6" x14ac:dyDescent="0.35">
      <c r="A47" s="564"/>
      <c r="B47" s="222"/>
      <c r="C47" s="556"/>
      <c r="D47" s="216" t="str">
        <f>Практики!C318</f>
        <v>P-REQ-RD-1-1</v>
      </c>
      <c r="E47" s="125" t="str">
        <f>Практики!E318</f>
        <v>Не выполняется</v>
      </c>
      <c r="F47" s="213">
        <f>Практики!Y318</f>
        <v>0</v>
      </c>
    </row>
    <row r="48" spans="1:6" ht="29" x14ac:dyDescent="0.35">
      <c r="A48" s="564"/>
      <c r="B48" s="222" t="s">
        <v>2379</v>
      </c>
      <c r="C48" s="225" t="s">
        <v>3299</v>
      </c>
      <c r="D48" s="216"/>
      <c r="E48" s="125"/>
      <c r="F48" s="213"/>
    </row>
    <row r="49" spans="1:6" ht="29" x14ac:dyDescent="0.35">
      <c r="A49" s="565"/>
      <c r="B49" s="222" t="s">
        <v>2380</v>
      </c>
      <c r="C49" s="225" t="s">
        <v>3300</v>
      </c>
      <c r="D49" s="216"/>
      <c r="E49" s="125"/>
      <c r="F49" s="213"/>
    </row>
    <row r="50" spans="1:6" x14ac:dyDescent="0.35">
      <c r="A50" s="211" t="s">
        <v>3301</v>
      </c>
      <c r="B50" s="222"/>
      <c r="C50" s="557" t="s">
        <v>3253</v>
      </c>
      <c r="D50" s="558"/>
      <c r="E50" s="558"/>
      <c r="F50" s="559"/>
    </row>
    <row r="51" spans="1:6" ht="72.5" x14ac:dyDescent="0.35">
      <c r="A51" s="563"/>
      <c r="B51" s="222" t="s">
        <v>3302</v>
      </c>
      <c r="C51" s="223" t="s">
        <v>3303</v>
      </c>
      <c r="D51" s="216"/>
      <c r="E51" s="125"/>
      <c r="F51" s="213"/>
    </row>
    <row r="52" spans="1:6" ht="116" x14ac:dyDescent="0.35">
      <c r="A52" s="564"/>
      <c r="B52" s="222" t="s">
        <v>3304</v>
      </c>
      <c r="C52" s="223" t="s">
        <v>3305</v>
      </c>
      <c r="D52" s="216"/>
      <c r="E52" s="125"/>
      <c r="F52" s="213"/>
    </row>
    <row r="53" spans="1:6" ht="87" x14ac:dyDescent="0.35">
      <c r="A53" s="564"/>
      <c r="B53" s="222" t="s">
        <v>3306</v>
      </c>
      <c r="C53" s="223" t="s">
        <v>3307</v>
      </c>
      <c r="D53" s="216"/>
      <c r="E53" s="125"/>
      <c r="F53" s="213"/>
    </row>
    <row r="54" spans="1:6" ht="43.5" x14ac:dyDescent="0.35">
      <c r="A54" s="565"/>
      <c r="B54" s="222" t="s">
        <v>3308</v>
      </c>
      <c r="C54" s="223" t="s">
        <v>3309</v>
      </c>
      <c r="D54" s="216"/>
      <c r="E54" s="125"/>
      <c r="F54" s="213"/>
    </row>
    <row r="55" spans="1:6" ht="18.5" x14ac:dyDescent="0.45">
      <c r="A55" s="211" t="s">
        <v>3310</v>
      </c>
      <c r="B55" s="222"/>
      <c r="C55" s="560" t="s">
        <v>2968</v>
      </c>
      <c r="D55" s="561"/>
      <c r="E55" s="561"/>
      <c r="F55" s="562"/>
    </row>
    <row r="56" spans="1:6" x14ac:dyDescent="0.35">
      <c r="A56" s="211" t="s">
        <v>3311</v>
      </c>
      <c r="B56" s="222"/>
      <c r="C56" s="557" t="s">
        <v>3235</v>
      </c>
      <c r="D56" s="558"/>
      <c r="E56" s="558"/>
      <c r="F56" s="559"/>
    </row>
    <row r="57" spans="1:6" ht="29" x14ac:dyDescent="0.35">
      <c r="A57" s="563"/>
      <c r="B57" s="222" t="s">
        <v>3312</v>
      </c>
      <c r="C57" s="223" t="s">
        <v>3313</v>
      </c>
      <c r="D57" s="216"/>
      <c r="E57" s="125"/>
      <c r="F57" s="213"/>
    </row>
    <row r="58" spans="1:6" ht="29" x14ac:dyDescent="0.35">
      <c r="A58" s="565"/>
      <c r="B58" s="222" t="s">
        <v>3314</v>
      </c>
      <c r="C58" s="223" t="s">
        <v>3315</v>
      </c>
      <c r="D58" s="216"/>
      <c r="E58" s="125"/>
      <c r="F58" s="213"/>
    </row>
    <row r="59" spans="1:6" x14ac:dyDescent="0.35">
      <c r="A59" s="211" t="s">
        <v>3316</v>
      </c>
      <c r="B59" s="222"/>
      <c r="C59" s="557" t="s">
        <v>3243</v>
      </c>
      <c r="D59" s="558"/>
      <c r="E59" s="558"/>
      <c r="F59" s="559"/>
    </row>
    <row r="60" spans="1:6" x14ac:dyDescent="0.35">
      <c r="A60" s="563"/>
      <c r="B60" s="222" t="s">
        <v>2381</v>
      </c>
      <c r="C60" s="223" t="s">
        <v>3317</v>
      </c>
      <c r="D60" s="216"/>
      <c r="E60" s="125"/>
      <c r="F60" s="213"/>
    </row>
    <row r="61" spans="1:6" x14ac:dyDescent="0.35">
      <c r="A61" s="564"/>
      <c r="B61" s="222" t="s">
        <v>2382</v>
      </c>
      <c r="C61" s="223" t="s">
        <v>3318</v>
      </c>
      <c r="D61" s="216"/>
      <c r="E61" s="125"/>
      <c r="F61" s="213"/>
    </row>
    <row r="62" spans="1:6" ht="29" x14ac:dyDescent="0.35">
      <c r="A62" s="565"/>
      <c r="B62" s="222" t="s">
        <v>2336</v>
      </c>
      <c r="C62" s="223" t="s">
        <v>3319</v>
      </c>
      <c r="D62" s="216" t="str">
        <f>Практики!C251</f>
        <v>T-PROD-ACCESS-1-3</v>
      </c>
      <c r="E62" s="125" t="str">
        <f>Практики!E251</f>
        <v>Не выполняется</v>
      </c>
      <c r="F62" s="213">
        <f>Практики!Y251</f>
        <v>0</v>
      </c>
    </row>
    <row r="63" spans="1:6" x14ac:dyDescent="0.35">
      <c r="A63" s="211" t="s">
        <v>3320</v>
      </c>
      <c r="B63" s="222"/>
      <c r="C63" s="224" t="s">
        <v>3253</v>
      </c>
      <c r="D63" s="216"/>
      <c r="E63" s="125"/>
      <c r="F63" s="213"/>
    </row>
    <row r="64" spans="1:6" ht="58" x14ac:dyDescent="0.35">
      <c r="A64" s="563"/>
      <c r="B64" s="222" t="s">
        <v>3321</v>
      </c>
      <c r="C64" s="223" t="s">
        <v>3322</v>
      </c>
      <c r="D64" s="216"/>
      <c r="E64" s="125"/>
      <c r="F64" s="213"/>
    </row>
    <row r="65" spans="1:6" x14ac:dyDescent="0.35">
      <c r="A65" s="564"/>
      <c r="B65" s="222" t="s">
        <v>3323</v>
      </c>
      <c r="C65" s="223" t="s">
        <v>3324</v>
      </c>
      <c r="D65" s="216"/>
      <c r="E65" s="125"/>
      <c r="F65" s="213"/>
    </row>
    <row r="66" spans="1:6" ht="29" x14ac:dyDescent="0.35">
      <c r="A66" s="565"/>
      <c r="B66" s="222" t="s">
        <v>3325</v>
      </c>
      <c r="C66" s="223" t="s">
        <v>3326</v>
      </c>
      <c r="D66" s="216"/>
      <c r="E66" s="125"/>
      <c r="F66" s="213"/>
    </row>
    <row r="67" spans="1:6" ht="18.5" x14ac:dyDescent="0.45">
      <c r="A67" s="211" t="s">
        <v>3327</v>
      </c>
      <c r="B67" s="222"/>
      <c r="C67" s="560" t="s">
        <v>2973</v>
      </c>
      <c r="D67" s="561"/>
      <c r="E67" s="561"/>
      <c r="F67" s="562"/>
    </row>
    <row r="68" spans="1:6" x14ac:dyDescent="0.35">
      <c r="A68" s="211" t="s">
        <v>3328</v>
      </c>
      <c r="B68" s="222"/>
      <c r="C68" s="557" t="s">
        <v>3235</v>
      </c>
      <c r="D68" s="558"/>
      <c r="E68" s="558"/>
      <c r="F68" s="559"/>
    </row>
    <row r="69" spans="1:6" x14ac:dyDescent="0.35">
      <c r="A69" s="563"/>
      <c r="B69" s="222" t="s">
        <v>3329</v>
      </c>
      <c r="C69" s="223" t="s">
        <v>3330</v>
      </c>
      <c r="D69" s="216"/>
      <c r="E69" s="125"/>
      <c r="F69" s="213"/>
    </row>
    <row r="70" spans="1:6" ht="58" x14ac:dyDescent="0.35">
      <c r="A70" s="565"/>
      <c r="B70" s="222" t="s">
        <v>3331</v>
      </c>
      <c r="C70" s="223" t="s">
        <v>3332</v>
      </c>
      <c r="D70" s="216"/>
      <c r="E70" s="125"/>
      <c r="F70" s="213"/>
    </row>
    <row r="71" spans="1:6" x14ac:dyDescent="0.35">
      <c r="A71" s="211" t="s">
        <v>3333</v>
      </c>
      <c r="B71" s="222"/>
      <c r="C71" s="557" t="s">
        <v>3243</v>
      </c>
      <c r="D71" s="558"/>
      <c r="E71" s="558"/>
      <c r="F71" s="559"/>
    </row>
    <row r="72" spans="1:6" x14ac:dyDescent="0.35">
      <c r="A72" s="563"/>
      <c r="B72" s="222" t="s">
        <v>2383</v>
      </c>
      <c r="C72" s="223" t="s">
        <v>3334</v>
      </c>
      <c r="D72" s="216"/>
      <c r="E72" s="125"/>
      <c r="F72" s="213"/>
    </row>
    <row r="73" spans="1:6" x14ac:dyDescent="0.35">
      <c r="A73" s="564"/>
      <c r="B73" s="222" t="s">
        <v>2384</v>
      </c>
      <c r="C73" s="223" t="s">
        <v>3335</v>
      </c>
      <c r="D73" s="216"/>
      <c r="E73" s="125"/>
      <c r="F73" s="213"/>
    </row>
    <row r="74" spans="1:6" x14ac:dyDescent="0.35">
      <c r="A74" s="564"/>
      <c r="B74" s="551" t="s">
        <v>2917</v>
      </c>
      <c r="C74" s="554" t="s">
        <v>3336</v>
      </c>
      <c r="D74" s="216" t="str">
        <f>Практики!C75</f>
        <v>T-DEV-SRC-0-1</v>
      </c>
      <c r="E74" s="125" t="str">
        <f>Практики!E75</f>
        <v>Верно</v>
      </c>
      <c r="F74" s="213">
        <f>Практики!Y75</f>
        <v>0</v>
      </c>
    </row>
    <row r="75" spans="1:6" x14ac:dyDescent="0.35">
      <c r="A75" s="564"/>
      <c r="B75" s="552"/>
      <c r="C75" s="555"/>
      <c r="D75" s="216" t="str">
        <f>Практики!C76</f>
        <v>T-DEV-SRC-1-1</v>
      </c>
      <c r="E75" s="125" t="str">
        <f>Практики!E76</f>
        <v>Не выполняется</v>
      </c>
      <c r="F75" s="213">
        <f>Практики!Y76</f>
        <v>0</v>
      </c>
    </row>
    <row r="76" spans="1:6" x14ac:dyDescent="0.35">
      <c r="A76" s="564"/>
      <c r="B76" s="553"/>
      <c r="C76" s="556"/>
      <c r="D76" s="216" t="str">
        <f>Практики!C350</f>
        <v>P-DEFECT-MNG-0-1</v>
      </c>
      <c r="E76" s="125" t="str">
        <f>Практики!E350</f>
        <v>Верно</v>
      </c>
      <c r="F76" s="213">
        <f>Практики!Y350</f>
        <v>0</v>
      </c>
    </row>
    <row r="77" spans="1:6" x14ac:dyDescent="0.35">
      <c r="A77" s="564"/>
      <c r="B77" s="222" t="s">
        <v>3337</v>
      </c>
      <c r="C77" s="223" t="s">
        <v>3338</v>
      </c>
      <c r="D77" s="216"/>
      <c r="E77" s="125"/>
      <c r="F77" s="213"/>
    </row>
    <row r="78" spans="1:6" x14ac:dyDescent="0.35">
      <c r="A78" s="564"/>
      <c r="B78" s="551" t="s">
        <v>2337</v>
      </c>
      <c r="C78" s="554" t="s">
        <v>3339</v>
      </c>
      <c r="D78" s="216" t="str">
        <f>Практики!C76</f>
        <v>T-DEV-SRC-1-1</v>
      </c>
      <c r="E78" s="125" t="str">
        <f>Практики!E76</f>
        <v>Не выполняется</v>
      </c>
      <c r="F78" s="213">
        <f>Практики!Y76</f>
        <v>0</v>
      </c>
    </row>
    <row r="79" spans="1:6" x14ac:dyDescent="0.35">
      <c r="A79" s="564"/>
      <c r="B79" s="552"/>
      <c r="C79" s="555"/>
      <c r="D79" s="216" t="str">
        <f>Практики!C150</f>
        <v>T-CODE-IMG-2-3</v>
      </c>
      <c r="E79" s="125" t="str">
        <f>Практики!E150</f>
        <v>Не выполняется</v>
      </c>
      <c r="F79" s="213">
        <f>Практики!Y150</f>
        <v>0</v>
      </c>
    </row>
    <row r="80" spans="1:6" x14ac:dyDescent="0.35">
      <c r="A80" s="565"/>
      <c r="B80" s="553"/>
      <c r="C80" s="556"/>
      <c r="D80" s="216" t="str">
        <f>Практики!C354</f>
        <v>P-DEFECT-MNG-3-1</v>
      </c>
      <c r="E80" s="125" t="str">
        <f>Практики!E354</f>
        <v>Не выполняется</v>
      </c>
      <c r="F80" s="213">
        <f>Практики!Y354</f>
        <v>0</v>
      </c>
    </row>
    <row r="81" spans="1:6" x14ac:dyDescent="0.35">
      <c r="A81" s="211" t="s">
        <v>3340</v>
      </c>
      <c r="B81" s="222"/>
      <c r="C81" s="557" t="s">
        <v>3253</v>
      </c>
      <c r="D81" s="558"/>
      <c r="E81" s="558"/>
      <c r="F81" s="559"/>
    </row>
    <row r="82" spans="1:6" ht="58" x14ac:dyDescent="0.35">
      <c r="A82" s="563"/>
      <c r="B82" s="222" t="s">
        <v>3341</v>
      </c>
      <c r="C82" s="223" t="s">
        <v>3342</v>
      </c>
      <c r="D82" s="216"/>
      <c r="E82" s="125"/>
      <c r="F82" s="213"/>
    </row>
    <row r="83" spans="1:6" ht="58" x14ac:dyDescent="0.35">
      <c r="A83" s="564"/>
      <c r="B83" s="222" t="s">
        <v>3343</v>
      </c>
      <c r="C83" s="223" t="s">
        <v>3344</v>
      </c>
      <c r="D83" s="216"/>
      <c r="E83" s="125"/>
      <c r="F83" s="213"/>
    </row>
    <row r="84" spans="1:6" ht="101.5" x14ac:dyDescent="0.35">
      <c r="A84" s="564"/>
      <c r="B84" s="222" t="s">
        <v>3345</v>
      </c>
      <c r="C84" s="223" t="s">
        <v>3346</v>
      </c>
      <c r="D84" s="216"/>
      <c r="E84" s="125"/>
      <c r="F84" s="213"/>
    </row>
    <row r="85" spans="1:6" ht="87" x14ac:dyDescent="0.35">
      <c r="A85" s="565"/>
      <c r="B85" s="222" t="s">
        <v>3347</v>
      </c>
      <c r="C85" s="223" t="s">
        <v>3348</v>
      </c>
      <c r="D85" s="216"/>
      <c r="E85" s="125"/>
      <c r="F85" s="213"/>
    </row>
    <row r="86" spans="1:6" ht="18.5" x14ac:dyDescent="0.45">
      <c r="A86" s="211" t="s">
        <v>3349</v>
      </c>
      <c r="B86" s="222"/>
      <c r="C86" s="560" t="s">
        <v>2980</v>
      </c>
      <c r="D86" s="561"/>
      <c r="E86" s="561"/>
      <c r="F86" s="562"/>
    </row>
    <row r="87" spans="1:6" x14ac:dyDescent="0.35">
      <c r="A87" s="211" t="s">
        <v>3350</v>
      </c>
      <c r="B87" s="222"/>
      <c r="C87" s="557" t="s">
        <v>3235</v>
      </c>
      <c r="D87" s="558"/>
      <c r="E87" s="558"/>
      <c r="F87" s="559"/>
    </row>
    <row r="88" spans="1:6" x14ac:dyDescent="0.35">
      <c r="A88" s="563"/>
      <c r="B88" s="222" t="s">
        <v>3351</v>
      </c>
      <c r="C88" s="223" t="s">
        <v>3352</v>
      </c>
      <c r="D88" s="216"/>
      <c r="E88" s="125"/>
      <c r="F88" s="213"/>
    </row>
    <row r="89" spans="1:6" x14ac:dyDescent="0.35">
      <c r="A89" s="565"/>
      <c r="B89" s="222" t="s">
        <v>3353</v>
      </c>
      <c r="C89" s="223" t="s">
        <v>3354</v>
      </c>
      <c r="D89" s="216"/>
      <c r="E89" s="125"/>
      <c r="F89" s="213"/>
    </row>
    <row r="90" spans="1:6" x14ac:dyDescent="0.35">
      <c r="A90" s="211" t="s">
        <v>3355</v>
      </c>
      <c r="B90" s="222"/>
      <c r="C90" s="557" t="s">
        <v>3243</v>
      </c>
      <c r="D90" s="558"/>
      <c r="E90" s="558"/>
      <c r="F90" s="559"/>
    </row>
    <row r="91" spans="1:6" ht="29" x14ac:dyDescent="0.35">
      <c r="A91" s="563"/>
      <c r="B91" s="222" t="s">
        <v>2342</v>
      </c>
      <c r="C91" s="223" t="s">
        <v>3356</v>
      </c>
      <c r="D91" s="216" t="str">
        <f>Практики!C322</f>
        <v>P-REQ-RD-2-3</v>
      </c>
      <c r="E91" s="125" t="str">
        <f>Практики!E322</f>
        <v>Не выполняется</v>
      </c>
      <c r="F91" s="213">
        <f>Практики!Y322</f>
        <v>0</v>
      </c>
    </row>
    <row r="92" spans="1:6" ht="29" x14ac:dyDescent="0.35">
      <c r="A92" s="564"/>
      <c r="B92" s="222" t="s">
        <v>2385</v>
      </c>
      <c r="C92" s="223" t="s">
        <v>3357</v>
      </c>
      <c r="D92" s="216"/>
      <c r="E92" s="125"/>
      <c r="F92" s="213"/>
    </row>
    <row r="93" spans="1:6" ht="29" x14ac:dyDescent="0.35">
      <c r="A93" s="564"/>
      <c r="B93" s="222" t="s">
        <v>2386</v>
      </c>
      <c r="C93" s="223" t="s">
        <v>3358</v>
      </c>
      <c r="D93" s="216"/>
      <c r="E93" s="125"/>
      <c r="F93" s="213"/>
    </row>
    <row r="94" spans="1:6" ht="29" x14ac:dyDescent="0.35">
      <c r="A94" s="565"/>
      <c r="B94" s="222" t="s">
        <v>2387</v>
      </c>
      <c r="C94" s="223" t="s">
        <v>3359</v>
      </c>
      <c r="D94" s="216"/>
      <c r="E94" s="125"/>
      <c r="F94" s="213"/>
    </row>
    <row r="95" spans="1:6" x14ac:dyDescent="0.35">
      <c r="A95" s="211" t="s">
        <v>3360</v>
      </c>
      <c r="B95" s="222"/>
      <c r="C95" s="557" t="s">
        <v>3253</v>
      </c>
      <c r="D95" s="558"/>
      <c r="E95" s="558"/>
      <c r="F95" s="559"/>
    </row>
    <row r="96" spans="1:6" ht="58" x14ac:dyDescent="0.35">
      <c r="A96" s="563"/>
      <c r="B96" s="222" t="s">
        <v>3361</v>
      </c>
      <c r="C96" s="223" t="s">
        <v>3362</v>
      </c>
      <c r="D96" s="216"/>
      <c r="E96" s="125"/>
      <c r="F96" s="213"/>
    </row>
    <row r="97" spans="1:6" ht="87" x14ac:dyDescent="0.35">
      <c r="A97" s="564"/>
      <c r="B97" s="222" t="s">
        <v>3363</v>
      </c>
      <c r="C97" s="223" t="s">
        <v>3364</v>
      </c>
      <c r="D97" s="216"/>
      <c r="E97" s="125"/>
      <c r="F97" s="213"/>
    </row>
    <row r="98" spans="1:6" ht="29" x14ac:dyDescent="0.35">
      <c r="A98" s="564"/>
      <c r="B98" s="222" t="s">
        <v>3365</v>
      </c>
      <c r="C98" s="223" t="s">
        <v>3366</v>
      </c>
      <c r="D98" s="216"/>
      <c r="E98" s="125"/>
      <c r="F98" s="213"/>
    </row>
    <row r="99" spans="1:6" ht="43.5" x14ac:dyDescent="0.35">
      <c r="A99" s="565"/>
      <c r="B99" s="222" t="s">
        <v>3367</v>
      </c>
      <c r="C99" s="223" t="s">
        <v>3368</v>
      </c>
      <c r="D99" s="216"/>
      <c r="E99" s="125"/>
      <c r="F99" s="213"/>
    </row>
    <row r="100" spans="1:6" ht="18.5" x14ac:dyDescent="0.45">
      <c r="A100" s="211" t="s">
        <v>3369</v>
      </c>
      <c r="B100" s="222"/>
      <c r="C100" s="560" t="s">
        <v>2990</v>
      </c>
      <c r="D100" s="561"/>
      <c r="E100" s="561"/>
      <c r="F100" s="562"/>
    </row>
    <row r="101" spans="1:6" x14ac:dyDescent="0.35">
      <c r="A101" s="211" t="s">
        <v>3370</v>
      </c>
      <c r="B101" s="222"/>
      <c r="C101" s="557" t="s">
        <v>3235</v>
      </c>
      <c r="D101" s="558"/>
      <c r="E101" s="558"/>
      <c r="F101" s="559"/>
    </row>
    <row r="102" spans="1:6" ht="29" x14ac:dyDescent="0.35">
      <c r="A102" s="563"/>
      <c r="B102" s="222" t="s">
        <v>3371</v>
      </c>
      <c r="C102" s="223" t="s">
        <v>3372</v>
      </c>
      <c r="D102" s="216"/>
      <c r="E102" s="125"/>
      <c r="F102" s="213"/>
    </row>
    <row r="103" spans="1:6" x14ac:dyDescent="0.35">
      <c r="A103" s="565"/>
      <c r="B103" s="222" t="s">
        <v>3373</v>
      </c>
      <c r="C103" s="223" t="s">
        <v>3374</v>
      </c>
      <c r="D103" s="216"/>
      <c r="E103" s="125"/>
      <c r="F103" s="213"/>
    </row>
    <row r="104" spans="1:6" x14ac:dyDescent="0.35">
      <c r="A104" s="211" t="s">
        <v>3375</v>
      </c>
      <c r="B104" s="222"/>
      <c r="C104" s="557" t="s">
        <v>3243</v>
      </c>
      <c r="D104" s="558"/>
      <c r="E104" s="558"/>
      <c r="F104" s="559"/>
    </row>
    <row r="105" spans="1:6" ht="43.25" customHeight="1" x14ac:dyDescent="0.35">
      <c r="A105" s="563"/>
      <c r="B105" s="551" t="s">
        <v>2344</v>
      </c>
      <c r="C105" s="554" t="s">
        <v>3376</v>
      </c>
      <c r="D105" s="216" t="str">
        <f>Практики!C306</f>
        <v>P-REQ-TM-0-1</v>
      </c>
      <c r="E105" s="125" t="str">
        <f>Практики!E306</f>
        <v>Верно</v>
      </c>
      <c r="F105" s="213">
        <f>Практики!Y306</f>
        <v>0</v>
      </c>
    </row>
    <row r="106" spans="1:6" x14ac:dyDescent="0.35">
      <c r="A106" s="564"/>
      <c r="B106" s="552"/>
      <c r="C106" s="555"/>
      <c r="D106" s="216" t="str">
        <f>Практики!C311</f>
        <v>P-REQ-TM-2-2</v>
      </c>
      <c r="E106" s="125" t="str">
        <f>Практики!E311</f>
        <v>Не выполняется</v>
      </c>
      <c r="F106" s="213">
        <f>Практики!Y311</f>
        <v>0</v>
      </c>
    </row>
    <row r="107" spans="1:6" x14ac:dyDescent="0.35">
      <c r="A107" s="564"/>
      <c r="B107" s="553"/>
      <c r="C107" s="556"/>
      <c r="D107" s="216" t="str">
        <f>Практики!C320</f>
        <v>P-REQ-RD-2-1</v>
      </c>
      <c r="E107" s="125" t="str">
        <f>Практики!E320</f>
        <v>Не выполняется</v>
      </c>
      <c r="F107" s="213">
        <f>Практики!Y320</f>
        <v>0</v>
      </c>
    </row>
    <row r="108" spans="1:6" x14ac:dyDescent="0.35">
      <c r="A108" s="564"/>
      <c r="B108" s="222" t="s">
        <v>2343</v>
      </c>
      <c r="C108" s="223" t="s">
        <v>3377</v>
      </c>
      <c r="D108" s="216"/>
      <c r="E108" s="125"/>
      <c r="F108" s="213"/>
    </row>
    <row r="109" spans="1:6" ht="43.5" x14ac:dyDescent="0.35">
      <c r="A109" s="564"/>
      <c r="B109" s="222" t="s">
        <v>2388</v>
      </c>
      <c r="C109" s="223" t="s">
        <v>3378</v>
      </c>
      <c r="D109" s="216"/>
      <c r="E109" s="125"/>
      <c r="F109" s="213"/>
    </row>
    <row r="110" spans="1:6" ht="29" x14ac:dyDescent="0.35">
      <c r="A110" s="564"/>
      <c r="B110" s="222" t="s">
        <v>2345</v>
      </c>
      <c r="C110" s="223" t="s">
        <v>3379</v>
      </c>
      <c r="D110" s="216" t="str">
        <f>Практики!C315</f>
        <v>P-REQ-TM-3-3</v>
      </c>
      <c r="E110" s="125" t="str">
        <f>Практики!E315</f>
        <v>Не выполняется</v>
      </c>
      <c r="F110" s="213">
        <f>Практики!Y315</f>
        <v>0</v>
      </c>
    </row>
    <row r="111" spans="1:6" ht="29" x14ac:dyDescent="0.35">
      <c r="A111" s="564"/>
      <c r="B111" s="222" t="s">
        <v>2389</v>
      </c>
      <c r="C111" s="223" t="s">
        <v>3380</v>
      </c>
      <c r="D111" s="216"/>
      <c r="E111" s="125"/>
      <c r="F111" s="213"/>
    </row>
    <row r="112" spans="1:6" ht="29" x14ac:dyDescent="0.35">
      <c r="A112" s="564"/>
      <c r="B112" s="222" t="s">
        <v>2390</v>
      </c>
      <c r="C112" s="223" t="s">
        <v>3381</v>
      </c>
      <c r="D112" s="216"/>
      <c r="E112" s="125"/>
      <c r="F112" s="213"/>
    </row>
    <row r="113" spans="1:6" ht="58" x14ac:dyDescent="0.35">
      <c r="A113" s="565"/>
      <c r="B113" s="222" t="s">
        <v>2391</v>
      </c>
      <c r="C113" s="223" t="s">
        <v>3382</v>
      </c>
      <c r="D113" s="216"/>
      <c r="E113" s="125"/>
      <c r="F113" s="213"/>
    </row>
    <row r="114" spans="1:6" x14ac:dyDescent="0.35">
      <c r="A114" s="211" t="s">
        <v>3383</v>
      </c>
      <c r="B114" s="222"/>
      <c r="C114" s="557" t="s">
        <v>3253</v>
      </c>
      <c r="D114" s="558"/>
      <c r="E114" s="558"/>
      <c r="F114" s="559"/>
    </row>
    <row r="115" spans="1:6" ht="87" x14ac:dyDescent="0.35">
      <c r="A115" s="563"/>
      <c r="B115" s="222" t="s">
        <v>3384</v>
      </c>
      <c r="C115" s="223" t="s">
        <v>3385</v>
      </c>
      <c r="D115" s="216"/>
      <c r="E115" s="125"/>
      <c r="F115" s="213"/>
    </row>
    <row r="116" spans="1:6" ht="43.5" x14ac:dyDescent="0.35">
      <c r="A116" s="564"/>
      <c r="B116" s="222" t="s">
        <v>3386</v>
      </c>
      <c r="C116" s="223" t="s">
        <v>3387</v>
      </c>
      <c r="D116" s="216"/>
      <c r="E116" s="125"/>
      <c r="F116" s="213"/>
    </row>
    <row r="117" spans="1:6" ht="43.5" x14ac:dyDescent="0.35">
      <c r="A117" s="564"/>
      <c r="B117" s="222" t="s">
        <v>3388</v>
      </c>
      <c r="C117" s="223" t="s">
        <v>3389</v>
      </c>
      <c r="D117" s="216"/>
      <c r="E117" s="125"/>
      <c r="F117" s="213"/>
    </row>
    <row r="118" spans="1:6" ht="29" x14ac:dyDescent="0.35">
      <c r="A118" s="564"/>
      <c r="B118" s="222" t="s">
        <v>3390</v>
      </c>
      <c r="C118" s="223" t="s">
        <v>3391</v>
      </c>
      <c r="D118" s="216"/>
      <c r="E118" s="125"/>
      <c r="F118" s="213"/>
    </row>
    <row r="119" spans="1:6" ht="29" x14ac:dyDescent="0.35">
      <c r="A119" s="564"/>
      <c r="B119" s="222" t="s">
        <v>3392</v>
      </c>
      <c r="C119" s="223" t="s">
        <v>3393</v>
      </c>
      <c r="D119" s="216"/>
      <c r="E119" s="125"/>
      <c r="F119" s="213"/>
    </row>
    <row r="120" spans="1:6" ht="29" x14ac:dyDescent="0.35">
      <c r="A120" s="564"/>
      <c r="B120" s="222" t="s">
        <v>3394</v>
      </c>
      <c r="C120" s="223" t="s">
        <v>3395</v>
      </c>
      <c r="D120" s="216"/>
      <c r="E120" s="125"/>
      <c r="F120" s="213"/>
    </row>
    <row r="121" spans="1:6" ht="43.5" x14ac:dyDescent="0.35">
      <c r="A121" s="565"/>
      <c r="B121" s="222" t="s">
        <v>3396</v>
      </c>
      <c r="C121" s="223" t="s">
        <v>3397</v>
      </c>
      <c r="D121" s="216"/>
      <c r="E121" s="125"/>
      <c r="F121" s="213"/>
    </row>
    <row r="122" spans="1:6" ht="18.5" x14ac:dyDescent="0.45">
      <c r="A122" s="211" t="s">
        <v>3398</v>
      </c>
      <c r="B122" s="222"/>
      <c r="C122" s="560" t="s">
        <v>2995</v>
      </c>
      <c r="D122" s="561"/>
      <c r="E122" s="561"/>
      <c r="F122" s="562"/>
    </row>
    <row r="123" spans="1:6" x14ac:dyDescent="0.35">
      <c r="A123" s="211" t="s">
        <v>3399</v>
      </c>
      <c r="B123" s="222"/>
      <c r="C123" s="557" t="s">
        <v>3235</v>
      </c>
      <c r="D123" s="558"/>
      <c r="E123" s="558"/>
      <c r="F123" s="559"/>
    </row>
    <row r="124" spans="1:6" ht="29" x14ac:dyDescent="0.35">
      <c r="A124" s="211"/>
      <c r="B124" s="222" t="s">
        <v>3400</v>
      </c>
      <c r="C124" s="223" t="s">
        <v>3401</v>
      </c>
      <c r="D124" s="216"/>
      <c r="E124" s="125"/>
      <c r="F124" s="213"/>
    </row>
    <row r="125" spans="1:6" x14ac:dyDescent="0.35">
      <c r="A125" s="211" t="s">
        <v>3402</v>
      </c>
      <c r="B125" s="222"/>
      <c r="C125" s="557" t="s">
        <v>3243</v>
      </c>
      <c r="D125" s="558"/>
      <c r="E125" s="558"/>
      <c r="F125" s="559"/>
    </row>
    <row r="126" spans="1:6" ht="29" x14ac:dyDescent="0.35">
      <c r="A126" s="563"/>
      <c r="B126" s="222" t="s">
        <v>2392</v>
      </c>
      <c r="C126" s="223" t="s">
        <v>2393</v>
      </c>
      <c r="D126" s="216"/>
      <c r="E126" s="125"/>
      <c r="F126" s="213"/>
    </row>
    <row r="127" spans="1:6" ht="29" x14ac:dyDescent="0.35">
      <c r="A127" s="564"/>
      <c r="B127" s="222" t="s">
        <v>2394</v>
      </c>
      <c r="C127" s="223" t="s">
        <v>3403</v>
      </c>
      <c r="D127" s="216"/>
      <c r="E127" s="125"/>
      <c r="F127" s="213"/>
    </row>
    <row r="128" spans="1:6" ht="29" x14ac:dyDescent="0.35">
      <c r="A128" s="564"/>
      <c r="B128" s="222" t="s">
        <v>2395</v>
      </c>
      <c r="C128" s="223" t="s">
        <v>3404</v>
      </c>
      <c r="D128" s="216"/>
      <c r="E128" s="125"/>
      <c r="F128" s="213"/>
    </row>
    <row r="129" spans="1:6" x14ac:dyDescent="0.35">
      <c r="A129" s="565"/>
      <c r="B129" s="222" t="s">
        <v>2396</v>
      </c>
      <c r="C129" s="223" t="s">
        <v>3405</v>
      </c>
      <c r="D129" s="216"/>
      <c r="E129" s="125"/>
      <c r="F129" s="213"/>
    </row>
    <row r="130" spans="1:6" x14ac:dyDescent="0.35">
      <c r="A130" s="211" t="s">
        <v>3406</v>
      </c>
      <c r="B130" s="222"/>
      <c r="C130" s="557" t="s">
        <v>3253</v>
      </c>
      <c r="D130" s="558"/>
      <c r="E130" s="558"/>
      <c r="F130" s="559"/>
    </row>
    <row r="131" spans="1:6" ht="159.5" x14ac:dyDescent="0.35">
      <c r="A131" s="211"/>
      <c r="B131" s="222" t="s">
        <v>3407</v>
      </c>
      <c r="C131" s="223" t="s">
        <v>3408</v>
      </c>
      <c r="D131" s="216"/>
      <c r="E131" s="125"/>
      <c r="F131" s="213"/>
    </row>
    <row r="132" spans="1:6" ht="18.5" x14ac:dyDescent="0.45">
      <c r="A132" s="211" t="s">
        <v>3409</v>
      </c>
      <c r="B132" s="222"/>
      <c r="C132" s="560" t="s">
        <v>3003</v>
      </c>
      <c r="D132" s="561"/>
      <c r="E132" s="561"/>
      <c r="F132" s="562"/>
    </row>
    <row r="133" spans="1:6" x14ac:dyDescent="0.35">
      <c r="A133" s="211" t="s">
        <v>3410</v>
      </c>
      <c r="B133" s="222"/>
      <c r="C133" s="557" t="s">
        <v>3235</v>
      </c>
      <c r="D133" s="558"/>
      <c r="E133" s="558"/>
      <c r="F133" s="559"/>
    </row>
    <row r="134" spans="1:6" x14ac:dyDescent="0.35">
      <c r="A134" s="211"/>
      <c r="B134" s="222" t="s">
        <v>3411</v>
      </c>
      <c r="C134" s="223" t="s">
        <v>3412</v>
      </c>
      <c r="D134" s="216"/>
      <c r="E134" s="125"/>
      <c r="F134" s="213"/>
    </row>
    <row r="135" spans="1:6" x14ac:dyDescent="0.35">
      <c r="A135" s="211" t="s">
        <v>3413</v>
      </c>
      <c r="B135" s="222"/>
      <c r="C135" s="557" t="s">
        <v>3243</v>
      </c>
      <c r="D135" s="558"/>
      <c r="E135" s="558"/>
      <c r="F135" s="559"/>
    </row>
    <row r="136" spans="1:6" x14ac:dyDescent="0.35">
      <c r="A136" s="563"/>
      <c r="B136" s="222" t="s">
        <v>2397</v>
      </c>
      <c r="C136" s="223" t="s">
        <v>3414</v>
      </c>
      <c r="D136" s="216"/>
      <c r="E136" s="125"/>
      <c r="F136" s="213"/>
    </row>
    <row r="137" spans="1:6" ht="43.5" x14ac:dyDescent="0.35">
      <c r="A137" s="564"/>
      <c r="B137" s="222" t="s">
        <v>3415</v>
      </c>
      <c r="C137" s="223" t="s">
        <v>3416</v>
      </c>
      <c r="D137" s="216"/>
      <c r="E137" s="125"/>
      <c r="F137" s="213"/>
    </row>
    <row r="138" spans="1:6" ht="29" x14ac:dyDescent="0.35">
      <c r="A138" s="565"/>
      <c r="B138" s="222" t="s">
        <v>2398</v>
      </c>
      <c r="C138" s="223" t="s">
        <v>3417</v>
      </c>
      <c r="D138" s="216"/>
      <c r="E138" s="125"/>
      <c r="F138" s="213"/>
    </row>
    <row r="139" spans="1:6" x14ac:dyDescent="0.35">
      <c r="A139" s="211" t="s">
        <v>3418</v>
      </c>
      <c r="B139" s="222"/>
      <c r="C139" s="557" t="s">
        <v>3253</v>
      </c>
      <c r="D139" s="558"/>
      <c r="E139" s="558"/>
      <c r="F139" s="559"/>
    </row>
    <row r="140" spans="1:6" ht="58" x14ac:dyDescent="0.35">
      <c r="A140" s="563"/>
      <c r="B140" s="222" t="s">
        <v>3419</v>
      </c>
      <c r="C140" s="223" t="s">
        <v>3420</v>
      </c>
      <c r="D140" s="216"/>
      <c r="E140" s="125"/>
      <c r="F140" s="213"/>
    </row>
    <row r="141" spans="1:6" ht="72.5" x14ac:dyDescent="0.35">
      <c r="A141" s="565"/>
      <c r="B141" s="222" t="s">
        <v>3421</v>
      </c>
      <c r="C141" s="223" t="s">
        <v>3422</v>
      </c>
      <c r="D141" s="216"/>
      <c r="E141" s="125"/>
      <c r="F141" s="213"/>
    </row>
    <row r="142" spans="1:6" ht="18.5" x14ac:dyDescent="0.45">
      <c r="A142" s="211" t="s">
        <v>3423</v>
      </c>
      <c r="B142" s="222"/>
      <c r="C142" s="560" t="s">
        <v>3424</v>
      </c>
      <c r="D142" s="561"/>
      <c r="E142" s="561"/>
      <c r="F142" s="562"/>
    </row>
    <row r="143" spans="1:6" x14ac:dyDescent="0.35">
      <c r="A143" s="211" t="s">
        <v>3425</v>
      </c>
      <c r="B143" s="222"/>
      <c r="C143" s="557" t="s">
        <v>3235</v>
      </c>
      <c r="D143" s="558"/>
      <c r="E143" s="558"/>
      <c r="F143" s="559"/>
    </row>
    <row r="144" spans="1:6" ht="29" x14ac:dyDescent="0.35">
      <c r="A144" s="211"/>
      <c r="B144" s="222" t="s">
        <v>3426</v>
      </c>
      <c r="C144" s="223" t="s">
        <v>3427</v>
      </c>
      <c r="D144" s="216"/>
      <c r="E144" s="125"/>
      <c r="F144" s="213"/>
    </row>
    <row r="145" spans="1:6" x14ac:dyDescent="0.35">
      <c r="A145" s="211" t="s">
        <v>3428</v>
      </c>
      <c r="B145" s="222"/>
      <c r="C145" s="557" t="s">
        <v>3243</v>
      </c>
      <c r="D145" s="558"/>
      <c r="E145" s="558"/>
      <c r="F145" s="559"/>
    </row>
    <row r="146" spans="1:6" ht="29" x14ac:dyDescent="0.35">
      <c r="A146" s="566"/>
      <c r="B146" s="222" t="s">
        <v>2399</v>
      </c>
      <c r="C146" s="223" t="s">
        <v>3429</v>
      </c>
      <c r="D146" s="216"/>
      <c r="E146" s="125"/>
      <c r="F146" s="213"/>
    </row>
    <row r="147" spans="1:6" ht="29" x14ac:dyDescent="0.35">
      <c r="A147" s="567"/>
      <c r="B147" s="222" t="s">
        <v>2400</v>
      </c>
      <c r="C147" s="223" t="s">
        <v>3430</v>
      </c>
      <c r="D147" s="216"/>
      <c r="E147" s="125"/>
      <c r="F147" s="213"/>
    </row>
    <row r="148" spans="1:6" ht="29" customHeight="1" x14ac:dyDescent="0.35">
      <c r="A148" s="567"/>
      <c r="B148" s="222" t="s">
        <v>2401</v>
      </c>
      <c r="C148" s="554" t="s">
        <v>3431</v>
      </c>
      <c r="D148" s="216" t="str">
        <f>Практики!C121</f>
        <v>T-CODE-SST-1-2</v>
      </c>
      <c r="E148" s="125" t="str">
        <f>Практики!E121</f>
        <v>Не выполняется</v>
      </c>
      <c r="F148" s="213">
        <f>Практики!Y121</f>
        <v>0</v>
      </c>
    </row>
    <row r="149" spans="1:6" x14ac:dyDescent="0.35">
      <c r="A149" s="567"/>
      <c r="B149" s="222"/>
      <c r="C149" s="556"/>
      <c r="D149" s="216" t="str">
        <f>Практики!C123</f>
        <v>T-CODE-SST-2-2</v>
      </c>
      <c r="E149" s="125" t="str">
        <f>Практики!E123</f>
        <v>Не выполняется</v>
      </c>
      <c r="F149" s="213">
        <f>Практики!Y123</f>
        <v>0</v>
      </c>
    </row>
    <row r="150" spans="1:6" ht="43.25" customHeight="1" x14ac:dyDescent="0.35">
      <c r="A150" s="567"/>
      <c r="B150" s="222" t="s">
        <v>2346</v>
      </c>
      <c r="C150" s="554" t="s">
        <v>3432</v>
      </c>
      <c r="D150" s="216" t="str">
        <f>Практики!C119</f>
        <v>T-CODE-SST-0-1</v>
      </c>
      <c r="E150" s="125" t="str">
        <f>Практики!E119</f>
        <v>Верно</v>
      </c>
      <c r="F150" s="213">
        <f>Практики!Y119</f>
        <v>0</v>
      </c>
    </row>
    <row r="151" spans="1:6" x14ac:dyDescent="0.35">
      <c r="A151" s="567"/>
      <c r="B151" s="222"/>
      <c r="C151" s="555"/>
      <c r="D151" s="216" t="str">
        <f>Практики!C120</f>
        <v>T-CODE-SST-1-1</v>
      </c>
      <c r="E151" s="125" t="str">
        <f>Практики!E120</f>
        <v>Не выполняется</v>
      </c>
      <c r="F151" s="213">
        <f>Практики!Y120</f>
        <v>0</v>
      </c>
    </row>
    <row r="152" spans="1:6" x14ac:dyDescent="0.35">
      <c r="A152" s="567"/>
      <c r="B152" s="222"/>
      <c r="C152" s="556"/>
      <c r="D152" s="216" t="str">
        <f>Практики!C122</f>
        <v>T-CODE-SST-2-1</v>
      </c>
      <c r="E152" s="125" t="str">
        <f>Практики!E122</f>
        <v>Не выполняется</v>
      </c>
      <c r="F152" s="213">
        <f>Практики!Y122</f>
        <v>0</v>
      </c>
    </row>
    <row r="153" spans="1:6" ht="43.5" x14ac:dyDescent="0.35">
      <c r="A153" s="567"/>
      <c r="B153" s="222" t="s">
        <v>3433</v>
      </c>
      <c r="C153" s="223" t="s">
        <v>3434</v>
      </c>
      <c r="D153" s="216"/>
      <c r="E153" s="125"/>
      <c r="F153" s="213"/>
    </row>
    <row r="154" spans="1:6" ht="58" x14ac:dyDescent="0.35">
      <c r="A154" s="568"/>
      <c r="B154" s="222" t="s">
        <v>3435</v>
      </c>
      <c r="C154" s="223" t="s">
        <v>3436</v>
      </c>
      <c r="D154" s="216" t="str">
        <f>Практики!C350</f>
        <v>P-DEFECT-MNG-0-1</v>
      </c>
      <c r="E154" s="125" t="str">
        <f>Практики!E350</f>
        <v>Верно</v>
      </c>
      <c r="F154" s="213">
        <f>Практики!Y350</f>
        <v>0</v>
      </c>
    </row>
    <row r="155" spans="1:6" x14ac:dyDescent="0.35">
      <c r="A155" s="211" t="s">
        <v>3437</v>
      </c>
      <c r="B155" s="222"/>
      <c r="C155" s="557" t="s">
        <v>3253</v>
      </c>
      <c r="D155" s="558"/>
      <c r="E155" s="558"/>
      <c r="F155" s="559"/>
    </row>
    <row r="156" spans="1:6" ht="130.5" x14ac:dyDescent="0.35">
      <c r="A156" s="563"/>
      <c r="B156" s="222" t="s">
        <v>3438</v>
      </c>
      <c r="C156" s="223" t="s">
        <v>3439</v>
      </c>
      <c r="D156" s="216"/>
      <c r="E156" s="125"/>
      <c r="F156" s="213"/>
    </row>
    <row r="157" spans="1:6" ht="29" x14ac:dyDescent="0.35">
      <c r="A157" s="564"/>
      <c r="B157" s="222" t="s">
        <v>3440</v>
      </c>
      <c r="C157" s="223" t="s">
        <v>3441</v>
      </c>
      <c r="D157" s="216"/>
      <c r="E157" s="125"/>
      <c r="F157" s="213"/>
    </row>
    <row r="158" spans="1:6" ht="43.5" x14ac:dyDescent="0.35">
      <c r="A158" s="564"/>
      <c r="B158" s="222" t="s">
        <v>3442</v>
      </c>
      <c r="C158" s="223" t="s">
        <v>3443</v>
      </c>
      <c r="D158" s="216"/>
      <c r="E158" s="125"/>
      <c r="F158" s="213"/>
    </row>
    <row r="159" spans="1:6" ht="43.5" x14ac:dyDescent="0.35">
      <c r="A159" s="564"/>
      <c r="B159" s="222" t="s">
        <v>3444</v>
      </c>
      <c r="C159" s="223" t="s">
        <v>3445</v>
      </c>
      <c r="D159" s="216"/>
      <c r="E159" s="125"/>
      <c r="F159" s="213"/>
    </row>
    <row r="160" spans="1:6" ht="29" x14ac:dyDescent="0.35">
      <c r="A160" s="565"/>
      <c r="B160" s="222" t="s">
        <v>3446</v>
      </c>
      <c r="C160" s="223" t="s">
        <v>3447</v>
      </c>
      <c r="D160" s="216"/>
      <c r="E160" s="125"/>
      <c r="F160" s="213"/>
    </row>
    <row r="161" spans="1:6" ht="18.5" x14ac:dyDescent="0.45">
      <c r="A161" s="211" t="s">
        <v>3448</v>
      </c>
      <c r="B161" s="222"/>
      <c r="C161" s="560" t="s">
        <v>3017</v>
      </c>
      <c r="D161" s="561"/>
      <c r="E161" s="561"/>
      <c r="F161" s="562"/>
    </row>
    <row r="162" spans="1:6" x14ac:dyDescent="0.35">
      <c r="A162" s="211" t="s">
        <v>3449</v>
      </c>
      <c r="B162" s="222"/>
      <c r="C162" s="557" t="s">
        <v>3235</v>
      </c>
      <c r="D162" s="558"/>
      <c r="E162" s="558"/>
      <c r="F162" s="559"/>
    </row>
    <row r="163" spans="1:6" x14ac:dyDescent="0.35">
      <c r="A163" s="211"/>
      <c r="B163" s="222" t="s">
        <v>3450</v>
      </c>
      <c r="C163" s="223" t="s">
        <v>3451</v>
      </c>
      <c r="D163" s="216"/>
      <c r="E163" s="125"/>
      <c r="F163" s="213"/>
    </row>
    <row r="164" spans="1:6" x14ac:dyDescent="0.35">
      <c r="A164" s="211" t="s">
        <v>3452</v>
      </c>
      <c r="B164" s="222"/>
      <c r="C164" s="557" t="s">
        <v>3243</v>
      </c>
      <c r="D164" s="558"/>
      <c r="E164" s="558"/>
      <c r="F164" s="559"/>
    </row>
    <row r="165" spans="1:6" ht="29" x14ac:dyDescent="0.35">
      <c r="A165" s="563"/>
      <c r="B165" s="222" t="s">
        <v>2402</v>
      </c>
      <c r="C165" s="223" t="s">
        <v>3453</v>
      </c>
      <c r="D165" s="216"/>
      <c r="E165" s="125"/>
      <c r="F165" s="213"/>
    </row>
    <row r="166" spans="1:6" ht="29" x14ac:dyDescent="0.35">
      <c r="A166" s="564"/>
      <c r="B166" s="222" t="s">
        <v>2403</v>
      </c>
      <c r="C166" s="223" t="s">
        <v>3454</v>
      </c>
      <c r="D166" s="216"/>
      <c r="E166" s="125"/>
      <c r="F166" s="213"/>
    </row>
    <row r="167" spans="1:6" ht="29" x14ac:dyDescent="0.35">
      <c r="A167" s="564"/>
      <c r="B167" s="222" t="s">
        <v>2404</v>
      </c>
      <c r="C167" s="223" t="s">
        <v>3455</v>
      </c>
      <c r="D167" s="216"/>
      <c r="E167" s="125"/>
      <c r="F167" s="213"/>
    </row>
    <row r="168" spans="1:6" ht="43.5" x14ac:dyDescent="0.35">
      <c r="A168" s="564"/>
      <c r="B168" s="222" t="s">
        <v>2405</v>
      </c>
      <c r="C168" s="223" t="s">
        <v>3456</v>
      </c>
      <c r="D168" s="216"/>
      <c r="E168" s="125"/>
      <c r="F168" s="213"/>
    </row>
    <row r="169" spans="1:6" ht="29" customHeight="1" x14ac:dyDescent="0.35">
      <c r="A169" s="564"/>
      <c r="B169" s="551" t="s">
        <v>2347</v>
      </c>
      <c r="C169" s="554" t="s">
        <v>3457</v>
      </c>
      <c r="D169" s="216" t="str">
        <f>Практики!C172</f>
        <v>T-PREPROD-DAST-0-1</v>
      </c>
      <c r="E169" s="125" t="str">
        <f>Практики!E172</f>
        <v>Верно</v>
      </c>
      <c r="F169" s="213">
        <f>Практики!Y172</f>
        <v>0</v>
      </c>
    </row>
    <row r="170" spans="1:6" x14ac:dyDescent="0.35">
      <c r="A170" s="564"/>
      <c r="B170" s="552"/>
      <c r="C170" s="555"/>
      <c r="D170" s="216" t="str">
        <f>Практики!C173</f>
        <v>T-PREPROD-DAST-1-1</v>
      </c>
      <c r="E170" s="125" t="str">
        <f>Практики!E173</f>
        <v>Не выполняется</v>
      </c>
      <c r="F170" s="213">
        <f>Практики!Y173</f>
        <v>0</v>
      </c>
    </row>
    <row r="171" spans="1:6" x14ac:dyDescent="0.35">
      <c r="A171" s="564"/>
      <c r="B171" s="552"/>
      <c r="C171" s="555"/>
      <c r="D171" s="216" t="str">
        <f>Практики!C174</f>
        <v>T-PREPROD-DAST-1-2</v>
      </c>
      <c r="E171" s="125" t="str">
        <f>Практики!E174</f>
        <v>Не выполняется</v>
      </c>
      <c r="F171" s="213">
        <f>Практики!Y174</f>
        <v>0</v>
      </c>
    </row>
    <row r="172" spans="1:6" x14ac:dyDescent="0.35">
      <c r="A172" s="564"/>
      <c r="B172" s="552"/>
      <c r="C172" s="555"/>
      <c r="D172" s="216" t="str">
        <f>Практики!C176</f>
        <v>T-PREPROD-DAST-2-2</v>
      </c>
      <c r="E172" s="125" t="str">
        <f>Практики!E176</f>
        <v>Не выполняется</v>
      </c>
      <c r="F172" s="213">
        <f>Практики!Y176</f>
        <v>0</v>
      </c>
    </row>
    <row r="173" spans="1:6" x14ac:dyDescent="0.35">
      <c r="A173" s="564"/>
      <c r="B173" s="552"/>
      <c r="C173" s="555"/>
      <c r="D173" s="216" t="str">
        <f>Практики!C177</f>
        <v>T-PREPROD-DAST-2-3</v>
      </c>
      <c r="E173" s="125" t="str">
        <f>Практики!E177</f>
        <v>Не выполняется</v>
      </c>
      <c r="F173" s="213">
        <f>Практики!Y177</f>
        <v>0</v>
      </c>
    </row>
    <row r="174" spans="1:6" x14ac:dyDescent="0.35">
      <c r="A174" s="564"/>
      <c r="B174" s="552"/>
      <c r="C174" s="555"/>
      <c r="D174" s="216" t="str">
        <f>Практики!C233</f>
        <v>T-PROD-DAST-0-1</v>
      </c>
      <c r="E174" s="125" t="str">
        <f>Практики!E233</f>
        <v>Верно</v>
      </c>
      <c r="F174" s="213">
        <f>Практики!Y233</f>
        <v>0</v>
      </c>
    </row>
    <row r="175" spans="1:6" x14ac:dyDescent="0.35">
      <c r="A175" s="564"/>
      <c r="B175" s="552"/>
      <c r="C175" s="555"/>
      <c r="D175" s="216" t="str">
        <f>Практики!C234</f>
        <v>T-PROD-DAST-1-1</v>
      </c>
      <c r="E175" s="125" t="str">
        <f>Практики!E234</f>
        <v>Не выполняется</v>
      </c>
      <c r="F175" s="213">
        <f>Практики!Y234</f>
        <v>0</v>
      </c>
    </row>
    <row r="176" spans="1:6" x14ac:dyDescent="0.35">
      <c r="A176" s="564"/>
      <c r="B176" s="552"/>
      <c r="C176" s="555"/>
      <c r="D176" s="216" t="str">
        <f>Практики!C235</f>
        <v>T-PROD-DAST-1-2</v>
      </c>
      <c r="E176" s="125" t="str">
        <f>Практики!E235</f>
        <v>Не выполняется</v>
      </c>
      <c r="F176" s="213">
        <f>Практики!Y235</f>
        <v>0</v>
      </c>
    </row>
    <row r="177" spans="1:6" x14ac:dyDescent="0.35">
      <c r="A177" s="564"/>
      <c r="B177" s="552"/>
      <c r="C177" s="555"/>
      <c r="D177" s="216" t="str">
        <f>Практики!C236</f>
        <v>T-PROD-DAST-1-3</v>
      </c>
      <c r="E177" s="125" t="str">
        <f>Практики!E236</f>
        <v>Не выполняется</v>
      </c>
      <c r="F177" s="213">
        <f>Практики!Y236</f>
        <v>0</v>
      </c>
    </row>
    <row r="178" spans="1:6" x14ac:dyDescent="0.35">
      <c r="A178" s="564"/>
      <c r="B178" s="552"/>
      <c r="C178" s="555"/>
      <c r="D178" s="216" t="str">
        <f>Практики!C237</f>
        <v>T-PROD-DAST-2-1</v>
      </c>
      <c r="E178" s="125" t="str">
        <f>Практики!E237</f>
        <v>Не выполняется</v>
      </c>
      <c r="F178" s="213">
        <f>Практики!Y237</f>
        <v>0</v>
      </c>
    </row>
    <row r="179" spans="1:6" x14ac:dyDescent="0.35">
      <c r="A179" s="564"/>
      <c r="B179" s="552"/>
      <c r="C179" s="555"/>
      <c r="D179" s="216" t="str">
        <f>Практики!C238</f>
        <v>T-PROD-DAST-2-2</v>
      </c>
      <c r="E179" s="125" t="str">
        <f>Практики!E238</f>
        <v>Не выполняется</v>
      </c>
      <c r="F179" s="213">
        <f>Практики!Y238</f>
        <v>0</v>
      </c>
    </row>
    <row r="180" spans="1:6" x14ac:dyDescent="0.35">
      <c r="A180" s="564"/>
      <c r="B180" s="553"/>
      <c r="C180" s="556"/>
      <c r="D180" s="216" t="str">
        <f>Практики!C239</f>
        <v>T-PROD-DAST-2-3</v>
      </c>
      <c r="E180" s="125" t="str">
        <f>Практики!E239</f>
        <v>Не выполняется</v>
      </c>
      <c r="F180" s="213">
        <f>Практики!Y239</f>
        <v>0</v>
      </c>
    </row>
    <row r="181" spans="1:6" ht="29" x14ac:dyDescent="0.35">
      <c r="A181" s="564"/>
      <c r="B181" s="222" t="s">
        <v>3458</v>
      </c>
      <c r="C181" s="223" t="s">
        <v>3459</v>
      </c>
      <c r="D181" s="216" t="str">
        <f>Практики!C350</f>
        <v>P-DEFECT-MNG-0-1</v>
      </c>
      <c r="E181" s="125" t="str">
        <f>Практики!E350</f>
        <v>Верно</v>
      </c>
      <c r="F181" s="213">
        <f>Практики!Y350</f>
        <v>0</v>
      </c>
    </row>
    <row r="182" spans="1:6" ht="29" customHeight="1" x14ac:dyDescent="0.35">
      <c r="A182" s="564"/>
      <c r="B182" s="551" t="s">
        <v>2348</v>
      </c>
      <c r="C182" s="554" t="s">
        <v>3460</v>
      </c>
      <c r="D182" s="216" t="str">
        <f>Практики!C182</f>
        <v>T-PREPROD-DAST-3-4</v>
      </c>
      <c r="E182" s="125" t="str">
        <f>Практики!E182</f>
        <v>Не выполняется</v>
      </c>
      <c r="F182" s="213">
        <f>Практики!Y182</f>
        <v>0</v>
      </c>
    </row>
    <row r="183" spans="1:6" x14ac:dyDescent="0.35">
      <c r="A183" s="564"/>
      <c r="B183" s="553"/>
      <c r="C183" s="556"/>
      <c r="D183" s="216" t="str">
        <f>Практики!C244</f>
        <v>T-PROD-DAST-3-4</v>
      </c>
      <c r="E183" s="125" t="str">
        <f>Практики!E244</f>
        <v>Не выполняется</v>
      </c>
      <c r="F183" s="213">
        <f>Практики!Y244</f>
        <v>0</v>
      </c>
    </row>
    <row r="184" spans="1:6" ht="58" x14ac:dyDescent="0.35">
      <c r="A184" s="564"/>
      <c r="B184" s="222" t="s">
        <v>2406</v>
      </c>
      <c r="C184" s="223" t="s">
        <v>3461</v>
      </c>
      <c r="D184" s="216"/>
      <c r="E184" s="125"/>
      <c r="F184" s="213"/>
    </row>
    <row r="185" spans="1:6" ht="43.5" x14ac:dyDescent="0.35">
      <c r="A185" s="565"/>
      <c r="B185" s="222" t="s">
        <v>3462</v>
      </c>
      <c r="C185" s="223" t="s">
        <v>3463</v>
      </c>
      <c r="D185" s="216" t="str">
        <f>Практики!C350</f>
        <v>P-DEFECT-MNG-0-1</v>
      </c>
      <c r="E185" s="125" t="str">
        <f>Практики!E350</f>
        <v>Верно</v>
      </c>
      <c r="F185" s="213">
        <f>Практики!Y350</f>
        <v>0</v>
      </c>
    </row>
    <row r="186" spans="1:6" x14ac:dyDescent="0.35">
      <c r="A186" s="211" t="s">
        <v>3464</v>
      </c>
      <c r="B186" s="222"/>
      <c r="C186" s="557" t="s">
        <v>3253</v>
      </c>
      <c r="D186" s="558"/>
      <c r="E186" s="558"/>
      <c r="F186" s="559"/>
    </row>
    <row r="187" spans="1:6" ht="145" x14ac:dyDescent="0.35">
      <c r="A187" s="563"/>
      <c r="B187" s="222" t="s">
        <v>3465</v>
      </c>
      <c r="C187" s="223" t="s">
        <v>3466</v>
      </c>
      <c r="D187" s="216"/>
      <c r="E187" s="125"/>
      <c r="F187" s="213"/>
    </row>
    <row r="188" spans="1:6" ht="43.5" x14ac:dyDescent="0.35">
      <c r="A188" s="564"/>
      <c r="B188" s="222" t="s">
        <v>3467</v>
      </c>
      <c r="C188" s="223" t="s">
        <v>3468</v>
      </c>
      <c r="D188" s="216"/>
      <c r="E188" s="125"/>
      <c r="F188" s="213"/>
    </row>
    <row r="189" spans="1:6" ht="58" x14ac:dyDescent="0.35">
      <c r="A189" s="564"/>
      <c r="B189" s="222" t="s">
        <v>3469</v>
      </c>
      <c r="C189" s="223" t="s">
        <v>3470</v>
      </c>
      <c r="D189" s="216"/>
      <c r="E189" s="125"/>
      <c r="F189" s="213"/>
    </row>
    <row r="190" spans="1:6" ht="87" x14ac:dyDescent="0.35">
      <c r="A190" s="564"/>
      <c r="B190" s="222" t="s">
        <v>3471</v>
      </c>
      <c r="C190" s="223" t="s">
        <v>3472</v>
      </c>
      <c r="D190" s="216"/>
      <c r="E190" s="125"/>
      <c r="F190" s="213"/>
    </row>
    <row r="191" spans="1:6" ht="58" x14ac:dyDescent="0.35">
      <c r="A191" s="564"/>
      <c r="B191" s="222" t="s">
        <v>3473</v>
      </c>
      <c r="C191" s="223" t="s">
        <v>3474</v>
      </c>
      <c r="D191" s="216"/>
      <c r="E191" s="125"/>
      <c r="F191" s="213"/>
    </row>
    <row r="192" spans="1:6" ht="58" x14ac:dyDescent="0.35">
      <c r="A192" s="565"/>
      <c r="B192" s="222" t="s">
        <v>3475</v>
      </c>
      <c r="C192" s="223" t="s">
        <v>3476</v>
      </c>
      <c r="D192" s="216"/>
      <c r="E192" s="125"/>
      <c r="F192" s="213"/>
    </row>
    <row r="193" spans="1:6" ht="18.5" x14ac:dyDescent="0.45">
      <c r="A193" s="211" t="s">
        <v>3477</v>
      </c>
      <c r="B193" s="222"/>
      <c r="C193" s="560" t="s">
        <v>3030</v>
      </c>
      <c r="D193" s="561"/>
      <c r="E193" s="561"/>
      <c r="F193" s="562"/>
    </row>
    <row r="194" spans="1:6" x14ac:dyDescent="0.35">
      <c r="A194" s="211" t="s">
        <v>3478</v>
      </c>
      <c r="B194" s="222"/>
      <c r="C194" s="557" t="s">
        <v>3235</v>
      </c>
      <c r="D194" s="558"/>
      <c r="E194" s="558"/>
      <c r="F194" s="559"/>
    </row>
    <row r="195" spans="1:6" x14ac:dyDescent="0.35">
      <c r="A195" s="211"/>
      <c r="B195" s="222" t="s">
        <v>3479</v>
      </c>
      <c r="C195" s="223" t="s">
        <v>3480</v>
      </c>
      <c r="D195" s="216"/>
      <c r="E195" s="125"/>
      <c r="F195" s="213"/>
    </row>
    <row r="196" spans="1:6" x14ac:dyDescent="0.35">
      <c r="A196" s="211" t="s">
        <v>3481</v>
      </c>
      <c r="B196" s="222"/>
      <c r="C196" s="557" t="s">
        <v>3243</v>
      </c>
      <c r="D196" s="558"/>
      <c r="E196" s="558"/>
      <c r="F196" s="559"/>
    </row>
    <row r="197" spans="1:6" x14ac:dyDescent="0.35">
      <c r="A197" s="563"/>
      <c r="B197" s="222" t="s">
        <v>2407</v>
      </c>
      <c r="C197" s="223" t="s">
        <v>3482</v>
      </c>
      <c r="D197" s="216"/>
      <c r="E197" s="125"/>
      <c r="F197" s="213"/>
    </row>
    <row r="198" spans="1:6" ht="29" x14ac:dyDescent="0.35">
      <c r="A198" s="564"/>
      <c r="B198" s="222" t="s">
        <v>2408</v>
      </c>
      <c r="C198" s="223" t="s">
        <v>3483</v>
      </c>
      <c r="D198" s="216"/>
      <c r="E198" s="125"/>
      <c r="F198" s="213"/>
    </row>
    <row r="199" spans="1:6" x14ac:dyDescent="0.35">
      <c r="A199" s="565"/>
      <c r="B199" s="222" t="s">
        <v>2409</v>
      </c>
      <c r="C199" s="223" t="s">
        <v>3484</v>
      </c>
      <c r="D199" s="216"/>
      <c r="E199" s="125"/>
      <c r="F199" s="213"/>
    </row>
    <row r="200" spans="1:6" x14ac:dyDescent="0.35">
      <c r="A200" s="211" t="s">
        <v>3485</v>
      </c>
      <c r="B200" s="222"/>
      <c r="C200" s="557" t="s">
        <v>3253</v>
      </c>
      <c r="D200" s="558"/>
      <c r="E200" s="558"/>
      <c r="F200" s="559"/>
    </row>
    <row r="201" spans="1:6" ht="72.5" x14ac:dyDescent="0.35">
      <c r="A201" s="563"/>
      <c r="B201" s="222" t="s">
        <v>3486</v>
      </c>
      <c r="C201" s="223" t="s">
        <v>3487</v>
      </c>
      <c r="D201" s="216"/>
      <c r="E201" s="125"/>
      <c r="F201" s="213"/>
    </row>
    <row r="202" spans="1:6" ht="43.5" x14ac:dyDescent="0.35">
      <c r="A202" s="564"/>
      <c r="B202" s="222" t="s">
        <v>3488</v>
      </c>
      <c r="C202" s="223" t="s">
        <v>3489</v>
      </c>
      <c r="D202" s="216"/>
      <c r="E202" s="125"/>
      <c r="F202" s="213"/>
    </row>
    <row r="203" spans="1:6" ht="43.5" x14ac:dyDescent="0.35">
      <c r="A203" s="565"/>
      <c r="B203" s="222" t="s">
        <v>3490</v>
      </c>
      <c r="C203" s="223" t="s">
        <v>3491</v>
      </c>
      <c r="D203" s="216"/>
      <c r="E203" s="125"/>
      <c r="F203" s="213"/>
    </row>
    <row r="204" spans="1:6" ht="18.5" x14ac:dyDescent="0.45">
      <c r="A204" s="211" t="s">
        <v>3492</v>
      </c>
      <c r="B204" s="222"/>
      <c r="C204" s="560" t="s">
        <v>3036</v>
      </c>
      <c r="D204" s="561"/>
      <c r="E204" s="561"/>
      <c r="F204" s="562"/>
    </row>
    <row r="205" spans="1:6" x14ac:dyDescent="0.35">
      <c r="A205" s="211" t="s">
        <v>3493</v>
      </c>
      <c r="B205" s="222"/>
      <c r="C205" s="557" t="s">
        <v>3235</v>
      </c>
      <c r="D205" s="558"/>
      <c r="E205" s="558"/>
      <c r="F205" s="559"/>
    </row>
    <row r="206" spans="1:6" x14ac:dyDescent="0.35">
      <c r="A206" s="211"/>
      <c r="B206" s="222" t="s">
        <v>3494</v>
      </c>
      <c r="C206" s="223" t="s">
        <v>3495</v>
      </c>
      <c r="D206" s="216"/>
      <c r="E206" s="125"/>
      <c r="F206" s="213"/>
    </row>
    <row r="207" spans="1:6" x14ac:dyDescent="0.35">
      <c r="A207" s="211" t="s">
        <v>2916</v>
      </c>
      <c r="B207" s="222"/>
      <c r="C207" s="224" t="s">
        <v>3243</v>
      </c>
      <c r="D207" s="216" t="str">
        <f>Практики!C44</f>
        <v>T-DEV-BLD-0-1</v>
      </c>
      <c r="E207" s="125" t="str">
        <f>Практики!E44</f>
        <v>Верно</v>
      </c>
      <c r="F207" s="213">
        <f>Практики!Y44</f>
        <v>0</v>
      </c>
    </row>
    <row r="208" spans="1:6" x14ac:dyDescent="0.35">
      <c r="A208" s="563"/>
      <c r="B208" s="222" t="s">
        <v>2410</v>
      </c>
      <c r="C208" s="223" t="s">
        <v>3496</v>
      </c>
      <c r="D208" s="216"/>
      <c r="E208" s="125"/>
      <c r="F208" s="213"/>
    </row>
    <row r="209" spans="1:6" ht="29" customHeight="1" x14ac:dyDescent="0.35">
      <c r="A209" s="564"/>
      <c r="B209" s="551" t="s">
        <v>2349</v>
      </c>
      <c r="C209" s="554" t="s">
        <v>3497</v>
      </c>
      <c r="D209" s="216" t="str">
        <f>Практики!C18</f>
        <v>T-ADI-ART-1-2</v>
      </c>
      <c r="E209" s="125" t="str">
        <f>Практики!E18</f>
        <v>Не выполняется</v>
      </c>
      <c r="F209" s="213">
        <f>Практики!Y18</f>
        <v>0</v>
      </c>
    </row>
    <row r="210" spans="1:6" x14ac:dyDescent="0.35">
      <c r="A210" s="564"/>
      <c r="B210" s="553"/>
      <c r="C210" s="556"/>
      <c r="D210" s="216" t="str">
        <f>Практики!C100</f>
        <v>T-DEV-CICD-2-1</v>
      </c>
      <c r="E210" s="125" t="str">
        <f>Практики!E100</f>
        <v>Не выполняется</v>
      </c>
      <c r="F210" s="213">
        <f>Практики!Y100</f>
        <v>0</v>
      </c>
    </row>
    <row r="211" spans="1:6" x14ac:dyDescent="0.35">
      <c r="A211" s="564"/>
      <c r="B211" s="222" t="s">
        <v>2411</v>
      </c>
      <c r="C211" s="223" t="s">
        <v>3498</v>
      </c>
      <c r="D211" s="216"/>
      <c r="E211" s="125"/>
      <c r="F211" s="213"/>
    </row>
    <row r="212" spans="1:6" ht="43.25" customHeight="1" x14ac:dyDescent="0.35">
      <c r="A212" s="564"/>
      <c r="B212" s="551" t="s">
        <v>2351</v>
      </c>
      <c r="C212" s="554" t="s">
        <v>3499</v>
      </c>
      <c r="D212" s="216" t="str">
        <f>Практики!C48</f>
        <v>T-DEV-BLD-1-4</v>
      </c>
      <c r="E212" s="125" t="str">
        <f>Практики!E48</f>
        <v>Не выполняется</v>
      </c>
      <c r="F212" s="213">
        <f>Практики!Y48</f>
        <v>0</v>
      </c>
    </row>
    <row r="213" spans="1:6" x14ac:dyDescent="0.35">
      <c r="A213" s="564"/>
      <c r="B213" s="552"/>
      <c r="C213" s="555"/>
      <c r="D213" s="216" t="str">
        <f>Практики!C96</f>
        <v>T-DEV-CICD-1-2</v>
      </c>
      <c r="E213" s="125" t="str">
        <f>Практики!E96</f>
        <v>Не выполняется</v>
      </c>
      <c r="F213" s="213">
        <f>Практики!Y96</f>
        <v>0</v>
      </c>
    </row>
    <row r="214" spans="1:6" x14ac:dyDescent="0.35">
      <c r="A214" s="564"/>
      <c r="B214" s="553"/>
      <c r="C214" s="556"/>
      <c r="D214" s="216" t="str">
        <f>Практики!C102</f>
        <v>T-DEV-CICD-3-1</v>
      </c>
      <c r="E214" s="125" t="str">
        <f>Практики!E102</f>
        <v>Не выполняется</v>
      </c>
      <c r="F214" s="213">
        <f>Практики!Y102</f>
        <v>0</v>
      </c>
    </row>
    <row r="215" spans="1:6" ht="29" x14ac:dyDescent="0.35">
      <c r="A215" s="564"/>
      <c r="B215" s="222" t="s">
        <v>2350</v>
      </c>
      <c r="C215" s="223" t="s">
        <v>3500</v>
      </c>
      <c r="D215" s="216" t="str">
        <f>Практики!C17</f>
        <v>T-ADI-ART-1-1</v>
      </c>
      <c r="E215" s="125" t="str">
        <f>Практики!E17</f>
        <v>Не выполняется</v>
      </c>
      <c r="F215" s="213">
        <f>Практики!Y17</f>
        <v>0</v>
      </c>
    </row>
    <row r="216" spans="1:6" x14ac:dyDescent="0.35">
      <c r="A216" s="564"/>
      <c r="B216" s="222" t="s">
        <v>2412</v>
      </c>
      <c r="C216" s="223" t="s">
        <v>3501</v>
      </c>
      <c r="D216" s="216"/>
      <c r="E216" s="125"/>
      <c r="F216" s="213"/>
    </row>
    <row r="217" spans="1:6" x14ac:dyDescent="0.35">
      <c r="A217" s="564"/>
      <c r="B217" s="551" t="s">
        <v>2352</v>
      </c>
      <c r="C217" s="554" t="s">
        <v>3502</v>
      </c>
      <c r="D217" s="216" t="str">
        <f>Практики!C45</f>
        <v>T-DEV-BLD-1-1</v>
      </c>
      <c r="E217" s="125" t="str">
        <f>Практики!E45</f>
        <v>Не выполняется</v>
      </c>
      <c r="F217" s="213">
        <f>Практики!Y45</f>
        <v>0</v>
      </c>
    </row>
    <row r="218" spans="1:6" x14ac:dyDescent="0.35">
      <c r="A218" s="564"/>
      <c r="B218" s="553"/>
      <c r="C218" s="556"/>
      <c r="D218" s="216" t="str">
        <f>Практики!C95</f>
        <v>T-DEV-CICD-1-1</v>
      </c>
      <c r="E218" s="125" t="str">
        <f>Практики!E95</f>
        <v>Не выполняется</v>
      </c>
      <c r="F218" s="213">
        <f>Практики!Y95</f>
        <v>0</v>
      </c>
    </row>
    <row r="219" spans="1:6" ht="29" x14ac:dyDescent="0.35">
      <c r="A219" s="565"/>
      <c r="B219" s="222" t="s">
        <v>2353</v>
      </c>
      <c r="C219" s="223" t="s">
        <v>3503</v>
      </c>
      <c r="D219" s="216" t="str">
        <f>Практики!C47</f>
        <v>T-DEV-BLD-1-3</v>
      </c>
      <c r="E219" s="125" t="str">
        <f>Практики!E47</f>
        <v>Не выполняется</v>
      </c>
      <c r="F219" s="213">
        <f>Практики!Y47</f>
        <v>0</v>
      </c>
    </row>
    <row r="220" spans="1:6" x14ac:dyDescent="0.35">
      <c r="A220" s="211" t="s">
        <v>3504</v>
      </c>
      <c r="B220" s="222"/>
      <c r="C220" s="557" t="s">
        <v>3253</v>
      </c>
      <c r="D220" s="558"/>
      <c r="E220" s="558"/>
      <c r="F220" s="559"/>
    </row>
    <row r="221" spans="1:6" ht="72.5" x14ac:dyDescent="0.35">
      <c r="A221" s="566"/>
      <c r="B221" s="222" t="s">
        <v>3505</v>
      </c>
      <c r="C221" s="223" t="s">
        <v>3506</v>
      </c>
      <c r="D221" s="216"/>
      <c r="E221" s="125"/>
      <c r="F221" s="213"/>
    </row>
    <row r="222" spans="1:6" ht="43.5" x14ac:dyDescent="0.35">
      <c r="A222" s="567"/>
      <c r="B222" s="222" t="s">
        <v>3507</v>
      </c>
      <c r="C222" s="223" t="s">
        <v>3508</v>
      </c>
      <c r="D222" s="216"/>
      <c r="E222" s="125"/>
      <c r="F222" s="213"/>
    </row>
    <row r="223" spans="1:6" ht="72.5" x14ac:dyDescent="0.35">
      <c r="A223" s="567"/>
      <c r="B223" s="222" t="s">
        <v>3509</v>
      </c>
      <c r="C223" s="223" t="s">
        <v>3510</v>
      </c>
      <c r="D223" s="216"/>
      <c r="E223" s="125"/>
      <c r="F223" s="213"/>
    </row>
    <row r="224" spans="1:6" ht="87" x14ac:dyDescent="0.35">
      <c r="A224" s="567"/>
      <c r="B224" s="222" t="s">
        <v>3511</v>
      </c>
      <c r="C224" s="223" t="s">
        <v>3512</v>
      </c>
      <c r="D224" s="216"/>
      <c r="E224" s="125"/>
      <c r="F224" s="213"/>
    </row>
    <row r="225" spans="1:6" ht="58" x14ac:dyDescent="0.35">
      <c r="A225" s="567"/>
      <c r="B225" s="222" t="s">
        <v>3513</v>
      </c>
      <c r="C225" s="223" t="s">
        <v>3514</v>
      </c>
      <c r="D225" s="216"/>
      <c r="E225" s="125"/>
      <c r="F225" s="213"/>
    </row>
    <row r="226" spans="1:6" ht="43.5" x14ac:dyDescent="0.35">
      <c r="A226" s="568"/>
      <c r="B226" s="222" t="s">
        <v>3515</v>
      </c>
      <c r="C226" s="223" t="s">
        <v>3516</v>
      </c>
      <c r="D226" s="216"/>
      <c r="E226" s="125"/>
      <c r="F226" s="213"/>
    </row>
    <row r="227" spans="1:6" ht="18.5" x14ac:dyDescent="0.45">
      <c r="A227" s="211" t="s">
        <v>3517</v>
      </c>
      <c r="B227" s="222"/>
      <c r="C227" s="560" t="s">
        <v>3045</v>
      </c>
      <c r="D227" s="561"/>
      <c r="E227" s="561"/>
      <c r="F227" s="562"/>
    </row>
    <row r="228" spans="1:6" x14ac:dyDescent="0.35">
      <c r="A228" s="211" t="s">
        <v>3518</v>
      </c>
      <c r="B228" s="222"/>
      <c r="C228" s="557" t="s">
        <v>3235</v>
      </c>
      <c r="D228" s="558"/>
      <c r="E228" s="558"/>
      <c r="F228" s="559"/>
    </row>
    <row r="229" spans="1:6" x14ac:dyDescent="0.35">
      <c r="A229" s="211"/>
      <c r="B229" s="222" t="s">
        <v>3519</v>
      </c>
      <c r="C229" s="223" t="s">
        <v>3520</v>
      </c>
      <c r="D229" s="216"/>
      <c r="E229" s="125"/>
      <c r="F229" s="213"/>
    </row>
    <row r="230" spans="1:6" x14ac:dyDescent="0.35">
      <c r="A230" s="211" t="s">
        <v>3521</v>
      </c>
      <c r="B230" s="222"/>
      <c r="C230" s="557" t="s">
        <v>3243</v>
      </c>
      <c r="D230" s="558"/>
      <c r="E230" s="558"/>
      <c r="F230" s="559"/>
    </row>
    <row r="231" spans="1:6" ht="29" x14ac:dyDescent="0.35">
      <c r="A231" s="563"/>
      <c r="B231" s="222" t="s">
        <v>2413</v>
      </c>
      <c r="C231" s="223" t="s">
        <v>3522</v>
      </c>
      <c r="D231" s="216"/>
      <c r="E231" s="125"/>
      <c r="F231" s="213"/>
    </row>
    <row r="232" spans="1:6" ht="29" customHeight="1" x14ac:dyDescent="0.35">
      <c r="A232" s="564"/>
      <c r="B232" s="551" t="s">
        <v>2354</v>
      </c>
      <c r="C232" s="554" t="s">
        <v>3523</v>
      </c>
      <c r="D232" s="216" t="str">
        <f>Практики!C55</f>
        <v>T-DEV-SCM-1-1</v>
      </c>
      <c r="E232" s="125" t="str">
        <f>Практики!E55</f>
        <v>Не выполняется</v>
      </c>
      <c r="F232" s="213">
        <f>Практики!Y55</f>
        <v>0</v>
      </c>
    </row>
    <row r="233" spans="1:6" x14ac:dyDescent="0.35">
      <c r="A233" s="564"/>
      <c r="B233" s="552"/>
      <c r="C233" s="555"/>
      <c r="D233" s="216" t="str">
        <f>Практики!C57</f>
        <v>T-DEV-SCM-1-3</v>
      </c>
      <c r="E233" s="125" t="str">
        <f>Практики!E57</f>
        <v>Не выполняется</v>
      </c>
      <c r="F233" s="213">
        <f>Практики!Y57</f>
        <v>0</v>
      </c>
    </row>
    <row r="234" spans="1:6" x14ac:dyDescent="0.35">
      <c r="A234" s="564"/>
      <c r="B234" s="552"/>
      <c r="C234" s="555"/>
      <c r="D234" s="216" t="str">
        <f>Практики!C59</f>
        <v>T-DEV-SCM-1-5</v>
      </c>
      <c r="E234" s="125" t="str">
        <f>Практики!E59</f>
        <v>Не выполняется</v>
      </c>
      <c r="F234" s="213">
        <f>Практики!Y59</f>
        <v>0</v>
      </c>
    </row>
    <row r="235" spans="1:6" x14ac:dyDescent="0.35">
      <c r="A235" s="564"/>
      <c r="B235" s="553"/>
      <c r="C235" s="556"/>
      <c r="D235" s="216" t="str">
        <f>Практики!C60</f>
        <v>T-DEV-SCM-1-6</v>
      </c>
      <c r="E235" s="125" t="str">
        <f>Практики!E60</f>
        <v>Не выполняется</v>
      </c>
      <c r="F235" s="213">
        <f>Практики!Y60</f>
        <v>0</v>
      </c>
    </row>
    <row r="236" spans="1:6" ht="29" x14ac:dyDescent="0.35">
      <c r="A236" s="565"/>
      <c r="B236" s="222" t="s">
        <v>2355</v>
      </c>
      <c r="C236" s="223" t="s">
        <v>3524</v>
      </c>
      <c r="D236" s="216" t="str">
        <f>Практики!C89</f>
        <v>T-DEV-SRC-3-3</v>
      </c>
      <c r="E236" s="125" t="str">
        <f>Практики!E89</f>
        <v>Не выполняется</v>
      </c>
      <c r="F236" s="213">
        <f>Практики!Y89</f>
        <v>0</v>
      </c>
    </row>
    <row r="237" spans="1:6" x14ac:dyDescent="0.35">
      <c r="A237" s="211" t="s">
        <v>3525</v>
      </c>
      <c r="B237" s="222"/>
      <c r="C237" s="557" t="s">
        <v>3253</v>
      </c>
      <c r="D237" s="558"/>
      <c r="E237" s="558"/>
      <c r="F237" s="559"/>
    </row>
    <row r="238" spans="1:6" ht="101.5" x14ac:dyDescent="0.35">
      <c r="A238" s="563"/>
      <c r="B238" s="222" t="s">
        <v>3526</v>
      </c>
      <c r="C238" s="223" t="s">
        <v>3527</v>
      </c>
      <c r="D238" s="216"/>
      <c r="E238" s="125"/>
      <c r="F238" s="213"/>
    </row>
    <row r="239" spans="1:6" ht="43.5" x14ac:dyDescent="0.35">
      <c r="A239" s="564"/>
      <c r="B239" s="222" t="s">
        <v>3528</v>
      </c>
      <c r="C239" s="223" t="s">
        <v>3529</v>
      </c>
      <c r="D239" s="216"/>
      <c r="E239" s="125"/>
      <c r="F239" s="213"/>
    </row>
    <row r="240" spans="1:6" ht="29" x14ac:dyDescent="0.35">
      <c r="A240" s="565"/>
      <c r="B240" s="222" t="s">
        <v>3530</v>
      </c>
      <c r="C240" s="223" t="s">
        <v>3531</v>
      </c>
      <c r="D240" s="216"/>
      <c r="E240" s="125"/>
      <c r="F240" s="213"/>
    </row>
    <row r="241" spans="1:6" ht="18.5" x14ac:dyDescent="0.45">
      <c r="A241" s="211" t="s">
        <v>3532</v>
      </c>
      <c r="B241" s="222"/>
      <c r="C241" s="560" t="s">
        <v>3056</v>
      </c>
      <c r="D241" s="561"/>
      <c r="E241" s="561"/>
      <c r="F241" s="562"/>
    </row>
    <row r="242" spans="1:6" x14ac:dyDescent="0.35">
      <c r="A242" s="563"/>
      <c r="B242" s="222" t="s">
        <v>3533</v>
      </c>
      <c r="C242" s="223" t="s">
        <v>3235</v>
      </c>
      <c r="D242" s="216"/>
      <c r="E242" s="125"/>
      <c r="F242" s="213"/>
    </row>
    <row r="243" spans="1:6" x14ac:dyDescent="0.35">
      <c r="A243" s="565"/>
      <c r="B243" s="222" t="s">
        <v>3534</v>
      </c>
      <c r="C243" s="223" t="s">
        <v>3535</v>
      </c>
      <c r="D243" s="216"/>
      <c r="E243" s="125"/>
      <c r="F243" s="213"/>
    </row>
    <row r="244" spans="1:6" x14ac:dyDescent="0.35">
      <c r="A244" s="211" t="s">
        <v>3536</v>
      </c>
      <c r="B244" s="222"/>
      <c r="C244" s="557" t="s">
        <v>3243</v>
      </c>
      <c r="D244" s="558"/>
      <c r="E244" s="558"/>
      <c r="F244" s="559"/>
    </row>
    <row r="245" spans="1:6" ht="29" customHeight="1" x14ac:dyDescent="0.35">
      <c r="A245" s="563"/>
      <c r="B245" s="551" t="s">
        <v>2359</v>
      </c>
      <c r="C245" s="554" t="s">
        <v>3537</v>
      </c>
      <c r="D245" s="216" t="str">
        <f>Практики!C42</f>
        <v>T-DEV-SM-3-2</v>
      </c>
      <c r="E245" s="125" t="str">
        <f>Практики!E42</f>
        <v>Не выполняется</v>
      </c>
      <c r="F245" s="213">
        <f>Практики!Y42</f>
        <v>0</v>
      </c>
    </row>
    <row r="246" spans="1:6" x14ac:dyDescent="0.35">
      <c r="A246" s="564"/>
      <c r="B246" s="552"/>
      <c r="C246" s="555"/>
      <c r="D246" s="216" t="str">
        <f>Практики!C158</f>
        <v>T-CODE-SECDN-1-4</v>
      </c>
      <c r="E246" s="125" t="str">
        <f>Практики!E158</f>
        <v>Не выполняется</v>
      </c>
      <c r="F246" s="213">
        <f>Практики!Y158</f>
        <v>0</v>
      </c>
    </row>
    <row r="247" spans="1:6" x14ac:dyDescent="0.35">
      <c r="A247" s="564"/>
      <c r="B247" s="553"/>
      <c r="C247" s="556"/>
      <c r="D247" s="216" t="str">
        <f>Практики!C221</f>
        <v>T-PROD-SM-3-3</v>
      </c>
      <c r="E247" s="125" t="str">
        <f>Практики!E221</f>
        <v>Не выполняется</v>
      </c>
      <c r="F247" s="213">
        <f>Практики!Y221</f>
        <v>0</v>
      </c>
    </row>
    <row r="248" spans="1:6" x14ac:dyDescent="0.35">
      <c r="A248" s="564"/>
      <c r="B248" s="551" t="s">
        <v>2357</v>
      </c>
      <c r="C248" s="554" t="s">
        <v>3538</v>
      </c>
      <c r="D248" s="216" t="str">
        <f>Практики!C36</f>
        <v>T-DEV-SM-0-1</v>
      </c>
      <c r="E248" s="125" t="str">
        <f>Практики!E36</f>
        <v>Верно</v>
      </c>
      <c r="F248" s="213">
        <f>Практики!Y36</f>
        <v>0</v>
      </c>
    </row>
    <row r="249" spans="1:6" x14ac:dyDescent="0.35">
      <c r="A249" s="564"/>
      <c r="B249" s="553"/>
      <c r="C249" s="556"/>
      <c r="D249" s="216" t="str">
        <f>Практики!C214</f>
        <v>T-PROD-SM-0-1</v>
      </c>
      <c r="E249" s="125" t="str">
        <f>Практики!E214</f>
        <v>Верно</v>
      </c>
      <c r="F249" s="213">
        <f>Практики!Y214</f>
        <v>0</v>
      </c>
    </row>
    <row r="250" spans="1:6" x14ac:dyDescent="0.35">
      <c r="A250" s="564"/>
      <c r="B250" s="551" t="s">
        <v>2360</v>
      </c>
      <c r="C250" s="554" t="s">
        <v>3539</v>
      </c>
      <c r="D250" s="216" t="str">
        <f>Практики!C154</f>
        <v>T-CODE-SECDN-0-1</v>
      </c>
      <c r="E250" s="125" t="str">
        <f>Практики!E154</f>
        <v>Верно</v>
      </c>
      <c r="F250" s="213">
        <f>Практики!Y154</f>
        <v>0</v>
      </c>
    </row>
    <row r="251" spans="1:6" x14ac:dyDescent="0.35">
      <c r="A251" s="564"/>
      <c r="B251" s="553"/>
      <c r="C251" s="556"/>
      <c r="D251" s="216" t="str">
        <f>Практики!C155</f>
        <v>T-CODE-SECDN-1-1</v>
      </c>
      <c r="E251" s="125" t="str">
        <f>Практики!E155</f>
        <v>Не выполняется</v>
      </c>
      <c r="F251" s="213">
        <f>Практики!Y155</f>
        <v>0</v>
      </c>
    </row>
    <row r="252" spans="1:6" x14ac:dyDescent="0.35">
      <c r="A252" s="564"/>
      <c r="B252" s="551" t="s">
        <v>2358</v>
      </c>
      <c r="C252" s="554" t="s">
        <v>3540</v>
      </c>
      <c r="D252" s="216" t="str">
        <f>Практики!C39</f>
        <v>T-DEV-SM-2-1</v>
      </c>
      <c r="E252" s="125" t="str">
        <f>Практики!E39</f>
        <v>Не выполняется</v>
      </c>
      <c r="F252" s="213">
        <f>Практики!Y39</f>
        <v>0</v>
      </c>
    </row>
    <row r="253" spans="1:6" x14ac:dyDescent="0.35">
      <c r="A253" s="564"/>
      <c r="B253" s="552"/>
      <c r="C253" s="555"/>
      <c r="D253" s="216" t="str">
        <f>Практики!C40</f>
        <v>T-DEV-SM-2-2</v>
      </c>
      <c r="E253" s="125" t="str">
        <f>Практики!E40</f>
        <v>Не выполняется</v>
      </c>
      <c r="F253" s="213">
        <f>Практики!Y40</f>
        <v>0</v>
      </c>
    </row>
    <row r="254" spans="1:6" x14ac:dyDescent="0.35">
      <c r="A254" s="564"/>
      <c r="B254" s="552"/>
      <c r="C254" s="555"/>
      <c r="D254" s="216" t="str">
        <f>Практики!C217</f>
        <v>T-PROD-SM-2-1</v>
      </c>
      <c r="E254" s="125" t="str">
        <f>Практики!E217</f>
        <v>Не выполняется</v>
      </c>
      <c r="F254" s="213">
        <f>Практики!Y217</f>
        <v>0</v>
      </c>
    </row>
    <row r="255" spans="1:6" x14ac:dyDescent="0.35">
      <c r="A255" s="565"/>
      <c r="B255" s="553"/>
      <c r="C255" s="556"/>
      <c r="D255" s="216" t="str">
        <f>Практики!C219</f>
        <v>T-PROD-SM-3-1</v>
      </c>
      <c r="E255" s="125" t="str">
        <f>Практики!E219</f>
        <v>Не выполняется</v>
      </c>
      <c r="F255" s="213">
        <f>Практики!Y219</f>
        <v>0</v>
      </c>
    </row>
    <row r="256" spans="1:6" x14ac:dyDescent="0.35">
      <c r="A256" s="211" t="s">
        <v>3541</v>
      </c>
      <c r="B256" s="222"/>
      <c r="C256" s="557" t="s">
        <v>3253</v>
      </c>
      <c r="D256" s="558"/>
      <c r="E256" s="558"/>
      <c r="F256" s="559"/>
    </row>
    <row r="257" spans="1:6" ht="130.5" x14ac:dyDescent="0.35">
      <c r="A257" s="563"/>
      <c r="B257" s="222" t="s">
        <v>3542</v>
      </c>
      <c r="C257" s="223" t="s">
        <v>3543</v>
      </c>
      <c r="D257" s="216"/>
      <c r="E257" s="125"/>
      <c r="F257" s="213"/>
    </row>
    <row r="258" spans="1:6" ht="43.5" x14ac:dyDescent="0.35">
      <c r="A258" s="565"/>
      <c r="B258" s="222" t="s">
        <v>3544</v>
      </c>
      <c r="C258" s="223" t="s">
        <v>3545</v>
      </c>
      <c r="D258" s="216"/>
      <c r="E258" s="125"/>
      <c r="F258" s="213"/>
    </row>
    <row r="259" spans="1:6" ht="18.5" x14ac:dyDescent="0.45">
      <c r="A259" s="211" t="s">
        <v>3546</v>
      </c>
      <c r="B259" s="222"/>
      <c r="C259" s="560" t="s">
        <v>3547</v>
      </c>
      <c r="D259" s="561"/>
      <c r="E259" s="561"/>
      <c r="F259" s="562"/>
    </row>
    <row r="260" spans="1:6" x14ac:dyDescent="0.35">
      <c r="A260" s="211" t="s">
        <v>3548</v>
      </c>
      <c r="B260" s="222"/>
      <c r="C260" s="557" t="s">
        <v>3235</v>
      </c>
      <c r="D260" s="558"/>
      <c r="E260" s="558"/>
      <c r="F260" s="559"/>
    </row>
    <row r="261" spans="1:6" ht="29" x14ac:dyDescent="0.35">
      <c r="A261" s="211"/>
      <c r="B261" s="222" t="s">
        <v>3549</v>
      </c>
      <c r="C261" s="223" t="s">
        <v>3550</v>
      </c>
      <c r="D261" s="216"/>
      <c r="E261" s="125"/>
      <c r="F261" s="213"/>
    </row>
    <row r="262" spans="1:6" x14ac:dyDescent="0.35">
      <c r="A262" s="211" t="s">
        <v>3551</v>
      </c>
      <c r="B262" s="222"/>
      <c r="C262" s="557" t="s">
        <v>3243</v>
      </c>
      <c r="D262" s="558"/>
      <c r="E262" s="558"/>
      <c r="F262" s="559"/>
    </row>
    <row r="263" spans="1:6" ht="30" customHeight="1" x14ac:dyDescent="0.35">
      <c r="A263" s="566"/>
      <c r="B263" s="551" t="s">
        <v>2414</v>
      </c>
      <c r="C263" s="554" t="s">
        <v>3552</v>
      </c>
      <c r="D263" s="216" t="str">
        <f>Практики!C6</f>
        <v>T-ADI-DEP-1-3</v>
      </c>
      <c r="E263" s="125" t="str">
        <f>Практики!E6</f>
        <v>Не выполняется</v>
      </c>
      <c r="F263" s="213">
        <f>Практики!Y6</f>
        <v>0</v>
      </c>
    </row>
    <row r="264" spans="1:6" ht="30" customHeight="1" x14ac:dyDescent="0.35">
      <c r="A264" s="567"/>
      <c r="B264" s="553"/>
      <c r="C264" s="556"/>
      <c r="D264" s="216" t="str">
        <f>Практики!C145</f>
        <v>T-CODE-IMG-1-1</v>
      </c>
      <c r="E264" s="125" t="str">
        <f>Практики!E145</f>
        <v>Не выполняется</v>
      </c>
      <c r="F264" s="213">
        <f>Практики!Y145</f>
        <v>0</v>
      </c>
    </row>
    <row r="265" spans="1:6" ht="29" customHeight="1" x14ac:dyDescent="0.35">
      <c r="A265" s="567"/>
      <c r="B265" s="551" t="s">
        <v>2361</v>
      </c>
      <c r="C265" s="554" t="s">
        <v>3553</v>
      </c>
      <c r="D265" s="216" t="str">
        <f>Практики!C11</f>
        <v>T-ADI-DEP-3-1</v>
      </c>
      <c r="E265" s="125" t="str">
        <f>Практики!E11</f>
        <v>Не выполняется</v>
      </c>
      <c r="F265" s="213">
        <f>Практики!Y11</f>
        <v>0</v>
      </c>
    </row>
    <row r="266" spans="1:6" x14ac:dyDescent="0.35">
      <c r="A266" s="567"/>
      <c r="B266" s="553"/>
      <c r="C266" s="556"/>
      <c r="D266" s="216" t="str">
        <f>Практики!C24</f>
        <v>T-ADI-ART-3-1</v>
      </c>
      <c r="E266" s="125" t="str">
        <f>Практики!E24</f>
        <v>Не выполняется</v>
      </c>
      <c r="F266" s="213">
        <f>Практики!Y24</f>
        <v>0</v>
      </c>
    </row>
    <row r="267" spans="1:6" ht="29" x14ac:dyDescent="0.35">
      <c r="A267" s="567"/>
      <c r="B267" s="222" t="s">
        <v>2415</v>
      </c>
      <c r="C267" s="223" t="s">
        <v>3554</v>
      </c>
      <c r="D267" s="216" t="str">
        <f>Практики!C149</f>
        <v>T-CODE-IMG-2-2</v>
      </c>
      <c r="E267" s="125" t="str">
        <f>Практики!E149</f>
        <v>Не выполняется</v>
      </c>
      <c r="F267" s="213">
        <f>Практики!Y149</f>
        <v>0</v>
      </c>
    </row>
    <row r="268" spans="1:6" ht="43.25" customHeight="1" x14ac:dyDescent="0.35">
      <c r="A268" s="567"/>
      <c r="B268" s="551" t="s">
        <v>2362</v>
      </c>
      <c r="C268" s="554" t="s">
        <v>3555</v>
      </c>
      <c r="D268" s="216" t="str">
        <f>Практики!C130</f>
        <v>T-CODE-SC-0-1</v>
      </c>
      <c r="E268" s="125" t="str">
        <f>Практики!E130</f>
        <v>Верно</v>
      </c>
      <c r="F268" s="213">
        <f>Практики!Y130</f>
        <v>0</v>
      </c>
    </row>
    <row r="269" spans="1:6" x14ac:dyDescent="0.35">
      <c r="A269" s="567"/>
      <c r="B269" s="552"/>
      <c r="C269" s="555"/>
      <c r="D269" s="216" t="str">
        <f>Практики!C144</f>
        <v>T-CODE-IMG-0-1</v>
      </c>
      <c r="E269" s="125" t="str">
        <f>Практики!E144</f>
        <v>Верно</v>
      </c>
      <c r="F269" s="213">
        <f>Практики!Y144</f>
        <v>0</v>
      </c>
    </row>
    <row r="270" spans="1:6" x14ac:dyDescent="0.35">
      <c r="A270" s="567"/>
      <c r="B270" s="552"/>
      <c r="C270" s="555"/>
      <c r="D270" s="216" t="str">
        <f>Практики!C146</f>
        <v>T-CODE-IMG-1-2</v>
      </c>
      <c r="E270" s="125" t="str">
        <f>Практики!E146</f>
        <v>Не выполняется</v>
      </c>
      <c r="F270" s="213">
        <f>Практики!Y146</f>
        <v>0</v>
      </c>
    </row>
    <row r="271" spans="1:6" x14ac:dyDescent="0.35">
      <c r="A271" s="567"/>
      <c r="B271" s="553"/>
      <c r="C271" s="556"/>
      <c r="D271" s="216" t="str">
        <f>Практики!C148</f>
        <v>T-CODE-IMG-2-1</v>
      </c>
      <c r="E271" s="125" t="str">
        <f>Практики!E148</f>
        <v>Не выполняется</v>
      </c>
      <c r="F271" s="213">
        <f>Практики!Y148</f>
        <v>0</v>
      </c>
    </row>
    <row r="272" spans="1:6" ht="29" customHeight="1" x14ac:dyDescent="0.35">
      <c r="A272" s="567"/>
      <c r="B272" s="551" t="s">
        <v>2923</v>
      </c>
      <c r="C272" s="554" t="s">
        <v>3556</v>
      </c>
      <c r="D272" s="216" t="str">
        <f>Практики!C132</f>
        <v>T-CODE-SC-1-2</v>
      </c>
      <c r="E272" s="125" t="str">
        <f>Практики!E132</f>
        <v>Не выполняется</v>
      </c>
      <c r="F272" s="213">
        <f>Практики!Y132</f>
        <v>0</v>
      </c>
    </row>
    <row r="273" spans="1:6" x14ac:dyDescent="0.35">
      <c r="A273" s="567"/>
      <c r="B273" s="552"/>
      <c r="C273" s="555"/>
      <c r="D273" s="216" t="str">
        <f>Практики!C134</f>
        <v>T-CODE-SC-2-1</v>
      </c>
      <c r="E273" s="125" t="str">
        <f>Практики!E134</f>
        <v>Не выполняется</v>
      </c>
      <c r="F273" s="213">
        <f>Практики!Y134</f>
        <v>0</v>
      </c>
    </row>
    <row r="274" spans="1:6" x14ac:dyDescent="0.35">
      <c r="A274" s="567"/>
      <c r="B274" s="552"/>
      <c r="C274" s="555"/>
      <c r="D274" s="216" t="str">
        <f>Практики!C147</f>
        <v>T-CODE-IMG-1-3</v>
      </c>
      <c r="E274" s="125" t="str">
        <f>Практики!E147</f>
        <v>Не выполняется</v>
      </c>
      <c r="F274" s="213">
        <f>Практики!Y147</f>
        <v>0</v>
      </c>
    </row>
    <row r="275" spans="1:6" x14ac:dyDescent="0.35">
      <c r="A275" s="567"/>
      <c r="B275" s="552"/>
      <c r="C275" s="555"/>
      <c r="D275" s="216" t="str">
        <f>Практики!C152</f>
        <v>T-CODE-IMG-4-1</v>
      </c>
      <c r="E275" s="125" t="str">
        <f>Практики!E152</f>
        <v>Не выполняется</v>
      </c>
      <c r="F275" s="213">
        <f>Практики!Y152</f>
        <v>0</v>
      </c>
    </row>
    <row r="276" spans="1:6" x14ac:dyDescent="0.35">
      <c r="A276" s="567"/>
      <c r="B276" s="552"/>
      <c r="C276" s="555"/>
      <c r="D276" s="216" t="str">
        <f>Практики!C153</f>
        <v>T-CODE-IMG-4-2</v>
      </c>
      <c r="E276" s="125" t="str">
        <f>Практики!E153</f>
        <v>Не выполняется</v>
      </c>
      <c r="F276" s="213">
        <f>Практики!Y153</f>
        <v>0</v>
      </c>
    </row>
    <row r="277" spans="1:6" x14ac:dyDescent="0.35">
      <c r="A277" s="568"/>
      <c r="B277" s="553"/>
      <c r="C277" s="556"/>
      <c r="D277" s="216" t="str">
        <f>Практики!C350</f>
        <v>P-DEFECT-MNG-0-1</v>
      </c>
      <c r="E277" s="125" t="str">
        <f>Практики!E350</f>
        <v>Верно</v>
      </c>
      <c r="F277" s="213">
        <f>Практики!Y350</f>
        <v>0</v>
      </c>
    </row>
    <row r="278" spans="1:6" x14ac:dyDescent="0.35">
      <c r="A278" s="211" t="s">
        <v>3557</v>
      </c>
      <c r="B278" s="222"/>
      <c r="C278" s="557" t="s">
        <v>3253</v>
      </c>
      <c r="D278" s="558"/>
      <c r="E278" s="558"/>
      <c r="F278" s="559"/>
    </row>
    <row r="279" spans="1:6" ht="87" x14ac:dyDescent="0.35">
      <c r="A279" s="569"/>
      <c r="B279" s="222" t="s">
        <v>3558</v>
      </c>
      <c r="C279" s="223" t="s">
        <v>3559</v>
      </c>
      <c r="D279" s="216"/>
      <c r="E279" s="125"/>
      <c r="F279" s="213"/>
    </row>
    <row r="280" spans="1:6" ht="43.5" x14ac:dyDescent="0.35">
      <c r="A280" s="570"/>
      <c r="B280" s="222" t="s">
        <v>3560</v>
      </c>
      <c r="C280" s="223" t="s">
        <v>3561</v>
      </c>
      <c r="D280" s="216"/>
      <c r="E280" s="125"/>
      <c r="F280" s="213"/>
    </row>
    <row r="281" spans="1:6" ht="72.5" x14ac:dyDescent="0.35">
      <c r="A281" s="570"/>
      <c r="B281" s="222" t="s">
        <v>3562</v>
      </c>
      <c r="C281" s="223" t="s">
        <v>3563</v>
      </c>
      <c r="D281" s="216"/>
      <c r="E281" s="125"/>
      <c r="F281" s="213"/>
    </row>
    <row r="282" spans="1:6" ht="43.5" x14ac:dyDescent="0.35">
      <c r="A282" s="570"/>
      <c r="B282" s="222" t="s">
        <v>3564</v>
      </c>
      <c r="C282" s="223" t="s">
        <v>3565</v>
      </c>
      <c r="D282" s="216"/>
      <c r="E282" s="125"/>
      <c r="F282" s="213"/>
    </row>
    <row r="283" spans="1:6" ht="130.5" x14ac:dyDescent="0.35">
      <c r="A283" s="571"/>
      <c r="B283" s="222" t="s">
        <v>3566</v>
      </c>
      <c r="C283" s="223" t="s">
        <v>3567</v>
      </c>
      <c r="D283" s="216"/>
      <c r="E283" s="125"/>
      <c r="F283" s="213"/>
    </row>
    <row r="284" spans="1:6" ht="18.5" x14ac:dyDescent="0.45">
      <c r="A284" s="211" t="s">
        <v>3568</v>
      </c>
      <c r="B284" s="222"/>
      <c r="C284" s="560" t="s">
        <v>3569</v>
      </c>
      <c r="D284" s="561"/>
      <c r="E284" s="561"/>
      <c r="F284" s="562"/>
    </row>
    <row r="285" spans="1:6" x14ac:dyDescent="0.35">
      <c r="A285" s="211" t="s">
        <v>3570</v>
      </c>
      <c r="B285" s="222"/>
      <c r="C285" s="557" t="s">
        <v>3235</v>
      </c>
      <c r="D285" s="558"/>
      <c r="E285" s="558"/>
      <c r="F285" s="559"/>
    </row>
    <row r="286" spans="1:6" ht="29" x14ac:dyDescent="0.35">
      <c r="A286" s="211"/>
      <c r="B286" s="222" t="s">
        <v>3571</v>
      </c>
      <c r="C286" s="223" t="s">
        <v>3572</v>
      </c>
      <c r="D286" s="216"/>
      <c r="E286" s="125"/>
      <c r="F286" s="213"/>
    </row>
    <row r="287" spans="1:6" x14ac:dyDescent="0.35">
      <c r="A287" s="211" t="s">
        <v>3573</v>
      </c>
      <c r="B287" s="222"/>
      <c r="C287" s="557" t="s">
        <v>3243</v>
      </c>
      <c r="D287" s="558"/>
      <c r="E287" s="558"/>
      <c r="F287" s="559"/>
    </row>
    <row r="288" spans="1:6" ht="43.5" x14ac:dyDescent="0.35">
      <c r="A288" s="563"/>
      <c r="B288" s="222" t="s">
        <v>3574</v>
      </c>
      <c r="C288" s="223" t="s">
        <v>3575</v>
      </c>
      <c r="D288" s="216"/>
      <c r="E288" s="125"/>
      <c r="F288" s="213"/>
    </row>
    <row r="289" spans="1:6" ht="29" x14ac:dyDescent="0.35">
      <c r="A289" s="564"/>
      <c r="B289" s="222" t="s">
        <v>2416</v>
      </c>
      <c r="C289" s="223" t="s">
        <v>3576</v>
      </c>
      <c r="D289" s="216" t="str">
        <f>Практики!C116</f>
        <v>T-CODE-SPC-3-4</v>
      </c>
      <c r="E289" s="125" t="str">
        <f>Практики!E116</f>
        <v>Не выполняется</v>
      </c>
      <c r="F289" s="213">
        <f>Практики!Y116</f>
        <v>0</v>
      </c>
    </row>
    <row r="290" spans="1:6" ht="29" x14ac:dyDescent="0.35">
      <c r="A290" s="564"/>
      <c r="B290" s="222" t="s">
        <v>2417</v>
      </c>
      <c r="C290" s="223" t="s">
        <v>3577</v>
      </c>
      <c r="D290" s="216"/>
      <c r="E290" s="125"/>
      <c r="F290" s="213"/>
    </row>
    <row r="291" spans="1:6" ht="29" customHeight="1" x14ac:dyDescent="0.35">
      <c r="A291" s="564"/>
      <c r="B291" s="551" t="s">
        <v>2364</v>
      </c>
      <c r="C291" s="554" t="s">
        <v>3578</v>
      </c>
      <c r="D291" s="216" t="str">
        <f>Практики!C109</f>
        <v>T-CODE-SPC-2-1</v>
      </c>
      <c r="E291" s="125" t="str">
        <f>Практики!E109</f>
        <v>Не выполняется</v>
      </c>
      <c r="F291" s="213">
        <f>Практики!Y109</f>
        <v>0</v>
      </c>
    </row>
    <row r="292" spans="1:6" x14ac:dyDescent="0.35">
      <c r="A292" s="564"/>
      <c r="B292" s="552"/>
      <c r="C292" s="555"/>
      <c r="D292" s="216" t="str">
        <f>Практики!C112</f>
        <v>T-CODE-SPC-2-4</v>
      </c>
      <c r="E292" s="125" t="str">
        <f>Практики!E112</f>
        <v>Не выполняется</v>
      </c>
      <c r="F292" s="213">
        <f>Практики!Y112</f>
        <v>0</v>
      </c>
    </row>
    <row r="293" spans="1:6" x14ac:dyDescent="0.35">
      <c r="A293" s="564"/>
      <c r="B293" s="553"/>
      <c r="C293" s="556"/>
      <c r="D293" s="216" t="str">
        <f>Практики!C114</f>
        <v>T-CODE-SPC-3-2</v>
      </c>
      <c r="E293" s="125" t="str">
        <f>Практики!E114</f>
        <v>Не выполняется</v>
      </c>
      <c r="F293" s="213">
        <f>Практики!Y114</f>
        <v>0</v>
      </c>
    </row>
    <row r="294" spans="1:6" ht="29" customHeight="1" x14ac:dyDescent="0.35">
      <c r="A294" s="564"/>
      <c r="B294" s="551" t="s">
        <v>2363</v>
      </c>
      <c r="C294" s="554" t="s">
        <v>3579</v>
      </c>
      <c r="D294" s="216" t="str">
        <f>Практики!C109</f>
        <v>T-CODE-SPC-2-1</v>
      </c>
      <c r="E294" s="125" t="str">
        <f>Практики!E109</f>
        <v>Не выполняется</v>
      </c>
      <c r="F294" s="213">
        <f>Практики!Y109</f>
        <v>0</v>
      </c>
    </row>
    <row r="295" spans="1:6" x14ac:dyDescent="0.35">
      <c r="A295" s="564"/>
      <c r="B295" s="552"/>
      <c r="C295" s="555"/>
      <c r="D295" s="216" t="str">
        <f>Практики!C114</f>
        <v>T-CODE-SPC-3-2</v>
      </c>
      <c r="E295" s="125" t="str">
        <f>Практики!E114</f>
        <v>Не выполняется</v>
      </c>
      <c r="F295" s="213">
        <f>Практики!Y114</f>
        <v>0</v>
      </c>
    </row>
    <row r="296" spans="1:6" x14ac:dyDescent="0.35">
      <c r="A296" s="564"/>
      <c r="B296" s="552"/>
      <c r="C296" s="555"/>
      <c r="D296" s="216" t="str">
        <f>Практики!C116</f>
        <v>T-CODE-SPC-3-4</v>
      </c>
      <c r="E296" s="125" t="str">
        <f>Практики!E116</f>
        <v>Не выполняется</v>
      </c>
      <c r="F296" s="213">
        <f>Практики!Y116</f>
        <v>0</v>
      </c>
    </row>
    <row r="297" spans="1:6" x14ac:dyDescent="0.35">
      <c r="A297" s="565"/>
      <c r="B297" s="553"/>
      <c r="C297" s="556"/>
      <c r="D297" s="216" t="str">
        <f>Практики!C117</f>
        <v>T-CODE-SPC-3-5</v>
      </c>
      <c r="E297" s="125" t="str">
        <f>Практики!E117</f>
        <v>Не выполняется</v>
      </c>
      <c r="F297" s="213">
        <f>Практики!Y117</f>
        <v>0</v>
      </c>
    </row>
    <row r="298" spans="1:6" x14ac:dyDescent="0.35">
      <c r="A298" s="211" t="s">
        <v>3580</v>
      </c>
      <c r="B298" s="222"/>
      <c r="C298" s="557" t="s">
        <v>3253</v>
      </c>
      <c r="D298" s="558"/>
      <c r="E298" s="558"/>
      <c r="F298" s="559"/>
    </row>
    <row r="299" spans="1:6" ht="72.5" x14ac:dyDescent="0.35">
      <c r="A299" s="569"/>
      <c r="B299" s="222" t="s">
        <v>3581</v>
      </c>
      <c r="C299" s="223" t="s">
        <v>3582</v>
      </c>
      <c r="D299" s="216"/>
      <c r="E299" s="125"/>
      <c r="F299" s="213"/>
    </row>
    <row r="300" spans="1:6" ht="58" x14ac:dyDescent="0.35">
      <c r="A300" s="570"/>
      <c r="B300" s="222" t="s">
        <v>3583</v>
      </c>
      <c r="C300" s="223" t="s">
        <v>3584</v>
      </c>
      <c r="D300" s="216"/>
      <c r="E300" s="125"/>
      <c r="F300" s="213"/>
    </row>
    <row r="301" spans="1:6" ht="58" x14ac:dyDescent="0.35">
      <c r="A301" s="570"/>
      <c r="B301" s="222" t="s">
        <v>3585</v>
      </c>
      <c r="C301" s="223" t="s">
        <v>3586</v>
      </c>
      <c r="D301" s="216"/>
      <c r="E301" s="125"/>
      <c r="F301" s="213"/>
    </row>
    <row r="302" spans="1:6" ht="29" x14ac:dyDescent="0.35">
      <c r="A302" s="570"/>
      <c r="B302" s="222" t="s">
        <v>3587</v>
      </c>
      <c r="C302" s="223" t="s">
        <v>3588</v>
      </c>
      <c r="D302" s="216"/>
      <c r="E302" s="125"/>
      <c r="F302" s="213"/>
    </row>
    <row r="303" spans="1:6" ht="29" x14ac:dyDescent="0.35">
      <c r="A303" s="571"/>
      <c r="B303" s="222" t="s">
        <v>3589</v>
      </c>
      <c r="C303" s="223" t="s">
        <v>3590</v>
      </c>
      <c r="D303" s="216"/>
      <c r="E303" s="125"/>
      <c r="F303" s="213"/>
    </row>
    <row r="304" spans="1:6" ht="18.5" x14ac:dyDescent="0.45">
      <c r="A304" s="211" t="s">
        <v>3591</v>
      </c>
      <c r="B304" s="222"/>
      <c r="C304" s="560" t="s">
        <v>2096</v>
      </c>
      <c r="D304" s="561"/>
      <c r="E304" s="561"/>
      <c r="F304" s="562"/>
    </row>
    <row r="305" spans="1:6" x14ac:dyDescent="0.35">
      <c r="A305" s="211" t="s">
        <v>3592</v>
      </c>
      <c r="B305" s="222"/>
      <c r="C305" s="557" t="s">
        <v>3235</v>
      </c>
      <c r="D305" s="558"/>
      <c r="E305" s="558"/>
      <c r="F305" s="559"/>
    </row>
    <row r="306" spans="1:6" ht="29" x14ac:dyDescent="0.35">
      <c r="A306" s="211"/>
      <c r="B306" s="222" t="s">
        <v>3593</v>
      </c>
      <c r="C306" s="223" t="s">
        <v>3594</v>
      </c>
      <c r="D306" s="216"/>
      <c r="E306" s="125"/>
      <c r="F306" s="213"/>
    </row>
    <row r="307" spans="1:6" x14ac:dyDescent="0.35">
      <c r="A307" s="211" t="s">
        <v>3595</v>
      </c>
      <c r="B307" s="222"/>
      <c r="C307" s="557" t="s">
        <v>3243</v>
      </c>
      <c r="D307" s="558"/>
      <c r="E307" s="558"/>
      <c r="F307" s="559"/>
    </row>
    <row r="308" spans="1:6" ht="29" x14ac:dyDescent="0.35">
      <c r="A308" s="569"/>
      <c r="B308" s="222" t="s">
        <v>2365</v>
      </c>
      <c r="C308" s="223" t="s">
        <v>3596</v>
      </c>
      <c r="D308" s="216" t="str">
        <f>Практики!C194</f>
        <v>T-PREPROD-SECTEST-2-1</v>
      </c>
      <c r="E308" s="125" t="str">
        <f>Практики!E194</f>
        <v>Не выполняется</v>
      </c>
      <c r="F308" s="213">
        <f>Практики!Y194</f>
        <v>0</v>
      </c>
    </row>
    <row r="309" spans="1:6" ht="29" x14ac:dyDescent="0.35">
      <c r="A309" s="570"/>
      <c r="B309" s="222" t="s">
        <v>2366</v>
      </c>
      <c r="C309" s="223" t="s">
        <v>3597</v>
      </c>
      <c r="D309" s="216" t="str">
        <f>Практики!C192</f>
        <v>T-PREPROD-SECTEST-0-1</v>
      </c>
      <c r="E309" s="125" t="str">
        <f>Практики!E192</f>
        <v>Верно</v>
      </c>
      <c r="F309" s="213">
        <f>Практики!Y192</f>
        <v>0</v>
      </c>
    </row>
    <row r="310" spans="1:6" ht="29" x14ac:dyDescent="0.35">
      <c r="A310" s="570"/>
      <c r="B310" s="222" t="s">
        <v>2418</v>
      </c>
      <c r="C310" s="223" t="s">
        <v>3598</v>
      </c>
      <c r="D310" s="216"/>
      <c r="E310" s="125"/>
      <c r="F310" s="213"/>
    </row>
    <row r="311" spans="1:6" x14ac:dyDescent="0.35">
      <c r="A311" s="570"/>
      <c r="B311" s="222" t="s">
        <v>2419</v>
      </c>
      <c r="C311" s="223" t="s">
        <v>3599</v>
      </c>
      <c r="D311" s="216"/>
      <c r="E311" s="125"/>
      <c r="F311" s="213"/>
    </row>
    <row r="312" spans="1:6" ht="29" x14ac:dyDescent="0.35">
      <c r="A312" s="571"/>
      <c r="B312" s="222" t="s">
        <v>3600</v>
      </c>
      <c r="C312" s="223" t="s">
        <v>3601</v>
      </c>
      <c r="D312" s="216" t="str">
        <f>Практики!C350</f>
        <v>P-DEFECT-MNG-0-1</v>
      </c>
      <c r="E312" s="125" t="str">
        <f>Практики!E350</f>
        <v>Верно</v>
      </c>
      <c r="F312" s="213">
        <f>Практики!Y350</f>
        <v>0</v>
      </c>
    </row>
    <row r="313" spans="1:6" x14ac:dyDescent="0.35">
      <c r="A313" s="211" t="s">
        <v>3602</v>
      </c>
      <c r="B313" s="222"/>
      <c r="C313" s="557" t="s">
        <v>3253</v>
      </c>
      <c r="D313" s="558"/>
      <c r="E313" s="558"/>
      <c r="F313" s="559"/>
    </row>
    <row r="314" spans="1:6" ht="101.5" x14ac:dyDescent="0.35">
      <c r="A314" s="569"/>
      <c r="B314" s="222" t="s">
        <v>3603</v>
      </c>
      <c r="C314" s="223" t="s">
        <v>3604</v>
      </c>
      <c r="D314" s="216"/>
      <c r="E314" s="125"/>
      <c r="F314" s="213"/>
    </row>
    <row r="315" spans="1:6" ht="101.5" x14ac:dyDescent="0.35">
      <c r="A315" s="570"/>
      <c r="B315" s="551" t="s">
        <v>3605</v>
      </c>
      <c r="C315" s="223" t="s">
        <v>3606</v>
      </c>
      <c r="D315" s="216"/>
      <c r="E315" s="125"/>
      <c r="F315" s="213"/>
    </row>
    <row r="316" spans="1:6" ht="29" x14ac:dyDescent="0.35">
      <c r="A316" s="570"/>
      <c r="B316" s="553"/>
      <c r="C316" s="223" t="s">
        <v>3607</v>
      </c>
      <c r="D316" s="216"/>
      <c r="E316" s="125"/>
      <c r="F316" s="213"/>
    </row>
    <row r="317" spans="1:6" ht="72.5" x14ac:dyDescent="0.35">
      <c r="A317" s="570"/>
      <c r="B317" s="222" t="s">
        <v>3608</v>
      </c>
      <c r="C317" s="223" t="s">
        <v>3609</v>
      </c>
      <c r="D317" s="216"/>
      <c r="E317" s="125"/>
      <c r="F317" s="213"/>
    </row>
    <row r="318" spans="1:6" ht="116" x14ac:dyDescent="0.35">
      <c r="A318" s="571"/>
      <c r="B318" s="222" t="s">
        <v>3610</v>
      </c>
      <c r="C318" s="223" t="s">
        <v>3611</v>
      </c>
      <c r="D318" s="216"/>
      <c r="E318" s="125"/>
      <c r="F318" s="213"/>
    </row>
    <row r="319" spans="1:6" ht="18.5" x14ac:dyDescent="0.45">
      <c r="A319" s="211" t="s">
        <v>3612</v>
      </c>
      <c r="B319" s="222"/>
      <c r="C319" s="560" t="s">
        <v>3101</v>
      </c>
      <c r="D319" s="561"/>
      <c r="E319" s="561"/>
      <c r="F319" s="562"/>
    </row>
    <row r="320" spans="1:6" x14ac:dyDescent="0.35">
      <c r="A320" s="211" t="s">
        <v>3613</v>
      </c>
      <c r="B320" s="222"/>
      <c r="C320" s="557" t="s">
        <v>3235</v>
      </c>
      <c r="D320" s="558"/>
      <c r="E320" s="558"/>
      <c r="F320" s="559"/>
    </row>
    <row r="321" spans="1:6" x14ac:dyDescent="0.35">
      <c r="A321" s="569"/>
      <c r="B321" s="222" t="s">
        <v>3614</v>
      </c>
      <c r="C321" s="223" t="s">
        <v>3615</v>
      </c>
      <c r="D321" s="216"/>
      <c r="E321" s="125"/>
      <c r="F321" s="213"/>
    </row>
    <row r="322" spans="1:6" x14ac:dyDescent="0.35">
      <c r="A322" s="571"/>
      <c r="B322" s="222" t="s">
        <v>3616</v>
      </c>
      <c r="C322" s="223" t="s">
        <v>3617</v>
      </c>
      <c r="D322" s="216"/>
      <c r="E322" s="125"/>
      <c r="F322" s="213"/>
    </row>
    <row r="323" spans="1:6" x14ac:dyDescent="0.35">
      <c r="A323" s="211" t="s">
        <v>3618</v>
      </c>
      <c r="B323" s="222"/>
      <c r="C323" s="557" t="s">
        <v>3243</v>
      </c>
      <c r="D323" s="558"/>
      <c r="E323" s="558"/>
      <c r="F323" s="559"/>
    </row>
    <row r="324" spans="1:6" x14ac:dyDescent="0.35">
      <c r="A324" s="569"/>
      <c r="B324" s="222" t="s">
        <v>3619</v>
      </c>
      <c r="C324" s="223" t="s">
        <v>3620</v>
      </c>
      <c r="D324" s="216"/>
      <c r="E324" s="125"/>
      <c r="F324" s="213"/>
    </row>
    <row r="325" spans="1:6" ht="29" x14ac:dyDescent="0.35">
      <c r="A325" s="570"/>
      <c r="B325" s="222" t="s">
        <v>2367</v>
      </c>
      <c r="C325" s="223" t="s">
        <v>3621</v>
      </c>
      <c r="D325" s="216" t="str">
        <f>Практики!C190</f>
        <v>T-PREPROD-PENTEST-2-1</v>
      </c>
      <c r="E325" s="125" t="str">
        <f>Практики!E190</f>
        <v>Не выполняется</v>
      </c>
      <c r="F325" s="213">
        <f>Практики!Y190</f>
        <v>0</v>
      </c>
    </row>
    <row r="326" spans="1:6" ht="43.5" x14ac:dyDescent="0.35">
      <c r="A326" s="570"/>
      <c r="B326" s="222" t="s">
        <v>3622</v>
      </c>
      <c r="C326" s="223" t="s">
        <v>3623</v>
      </c>
      <c r="D326" s="216"/>
      <c r="E326" s="125"/>
      <c r="F326" s="213"/>
    </row>
    <row r="327" spans="1:6" ht="29" customHeight="1" x14ac:dyDescent="0.35">
      <c r="A327" s="570"/>
      <c r="B327" s="551" t="s">
        <v>2924</v>
      </c>
      <c r="C327" s="554" t="s">
        <v>3624</v>
      </c>
      <c r="D327" s="216" t="str">
        <f>Практики!C186</f>
        <v>T-PREPROD-PENTEST-0-1</v>
      </c>
      <c r="E327" s="125" t="str">
        <f>Практики!E186</f>
        <v>Верно</v>
      </c>
      <c r="F327" s="213">
        <f>Практики!Y186</f>
        <v>0</v>
      </c>
    </row>
    <row r="328" spans="1:6" x14ac:dyDescent="0.35">
      <c r="A328" s="570"/>
      <c r="B328" s="552"/>
      <c r="C328" s="555"/>
      <c r="D328" s="216" t="str">
        <f>Практики!C187</f>
        <v>T-PREPROD-PENTEST-1-1</v>
      </c>
      <c r="E328" s="125" t="str">
        <f>Практики!E187</f>
        <v>Не выполняется</v>
      </c>
      <c r="F328" s="213">
        <f>Практики!Y187</f>
        <v>0</v>
      </c>
    </row>
    <row r="329" spans="1:6" x14ac:dyDescent="0.35">
      <c r="A329" s="570"/>
      <c r="B329" s="552"/>
      <c r="C329" s="555"/>
      <c r="D329" s="216" t="str">
        <f>Практики!C188</f>
        <v>T-PREPROD-PENTEST-1-2</v>
      </c>
      <c r="E329" s="125" t="str">
        <f>Практики!E188</f>
        <v>Не выполняется</v>
      </c>
      <c r="F329" s="213">
        <f>Практики!Y188</f>
        <v>0</v>
      </c>
    </row>
    <row r="330" spans="1:6" x14ac:dyDescent="0.35">
      <c r="A330" s="570"/>
      <c r="B330" s="552"/>
      <c r="C330" s="555"/>
      <c r="D330" s="216" t="str">
        <f>Практики!C189</f>
        <v>T-PREPROD-PENTEST-1-3</v>
      </c>
      <c r="E330" s="125" t="str">
        <f>Практики!E189</f>
        <v>Не выполняется</v>
      </c>
      <c r="F330" s="213">
        <f>Практики!Y189</f>
        <v>0</v>
      </c>
    </row>
    <row r="331" spans="1:6" x14ac:dyDescent="0.35">
      <c r="A331" s="570"/>
      <c r="B331" s="552"/>
      <c r="C331" s="555"/>
      <c r="D331" s="216" t="str">
        <f>Практики!C225</f>
        <v>T-PROD-PENTEST-0-1</v>
      </c>
      <c r="E331" s="125" t="str">
        <f>Практики!E225</f>
        <v>Верно</v>
      </c>
      <c r="F331" s="213">
        <f>Практики!Y225</f>
        <v>0</v>
      </c>
    </row>
    <row r="332" spans="1:6" x14ac:dyDescent="0.35">
      <c r="A332" s="570"/>
      <c r="B332" s="552"/>
      <c r="C332" s="555"/>
      <c r="D332" s="216" t="str">
        <f>Практики!C227</f>
        <v>T-PROD-PENTEST-1-2</v>
      </c>
      <c r="E332" s="125" t="str">
        <f>Практики!E227</f>
        <v>Не выполняется</v>
      </c>
      <c r="F332" s="213">
        <f>Практики!Y227</f>
        <v>0</v>
      </c>
    </row>
    <row r="333" spans="1:6" x14ac:dyDescent="0.35">
      <c r="A333" s="570"/>
      <c r="B333" s="552"/>
      <c r="C333" s="555"/>
      <c r="D333" s="216" t="str">
        <f>Практики!C228</f>
        <v>T-PROD-PENTEST-1-3</v>
      </c>
      <c r="E333" s="125" t="str">
        <f>Практики!E228</f>
        <v>Не выполняется</v>
      </c>
      <c r="F333" s="213">
        <f>Практики!Y228</f>
        <v>0</v>
      </c>
    </row>
    <row r="334" spans="1:6" x14ac:dyDescent="0.35">
      <c r="A334" s="570"/>
      <c r="B334" s="553"/>
      <c r="C334" s="556"/>
      <c r="D334" s="216" t="str">
        <f>Практики!C230</f>
        <v>T-PROD-PENTEST-3-1</v>
      </c>
      <c r="E334" s="125" t="str">
        <f>Практики!E230</f>
        <v>Не выполняется</v>
      </c>
      <c r="F334" s="213">
        <f>Практики!Y230</f>
        <v>0</v>
      </c>
    </row>
    <row r="335" spans="1:6" ht="29" x14ac:dyDescent="0.35">
      <c r="A335" s="571"/>
      <c r="B335" s="222" t="s">
        <v>2420</v>
      </c>
      <c r="C335" s="223" t="s">
        <v>3625</v>
      </c>
      <c r="D335" s="216"/>
      <c r="E335" s="125"/>
      <c r="F335" s="213"/>
    </row>
    <row r="336" spans="1:6" x14ac:dyDescent="0.35">
      <c r="A336" s="211" t="s">
        <v>3626</v>
      </c>
      <c r="B336" s="222"/>
      <c r="C336" s="557" t="s">
        <v>3253</v>
      </c>
      <c r="D336" s="558"/>
      <c r="E336" s="558"/>
      <c r="F336" s="559"/>
    </row>
    <row r="337" spans="1:6" ht="101.5" x14ac:dyDescent="0.35">
      <c r="A337" s="563"/>
      <c r="B337" s="222" t="s">
        <v>3627</v>
      </c>
      <c r="C337" s="223" t="s">
        <v>3628</v>
      </c>
      <c r="D337" s="216"/>
      <c r="E337" s="125"/>
      <c r="F337" s="213"/>
    </row>
    <row r="338" spans="1:6" ht="116" x14ac:dyDescent="0.35">
      <c r="A338" s="564"/>
      <c r="B338" s="222" t="s">
        <v>3629</v>
      </c>
      <c r="C338" s="223" t="s">
        <v>3630</v>
      </c>
      <c r="D338" s="216"/>
      <c r="E338" s="125"/>
      <c r="F338" s="213"/>
    </row>
    <row r="339" spans="1:6" ht="29" x14ac:dyDescent="0.35">
      <c r="A339" s="565"/>
      <c r="B339" s="222" t="s">
        <v>3631</v>
      </c>
      <c r="C339" s="223" t="s">
        <v>3632</v>
      </c>
      <c r="D339" s="216"/>
      <c r="E339" s="125"/>
      <c r="F339" s="213"/>
    </row>
    <row r="340" spans="1:6" ht="18.5" x14ac:dyDescent="0.45">
      <c r="A340" s="211" t="s">
        <v>3633</v>
      </c>
      <c r="B340" s="222"/>
      <c r="C340" s="560" t="s">
        <v>3109</v>
      </c>
      <c r="D340" s="561"/>
      <c r="E340" s="561"/>
      <c r="F340" s="562"/>
    </row>
    <row r="341" spans="1:6" x14ac:dyDescent="0.35">
      <c r="A341" s="211" t="s">
        <v>3634</v>
      </c>
      <c r="B341" s="222"/>
      <c r="C341" s="557" t="s">
        <v>3235</v>
      </c>
      <c r="D341" s="558"/>
      <c r="E341" s="558"/>
      <c r="F341" s="559"/>
    </row>
    <row r="342" spans="1:6" x14ac:dyDescent="0.35">
      <c r="A342" s="211"/>
      <c r="B342" s="222" t="s">
        <v>3635</v>
      </c>
      <c r="C342" s="223" t="s">
        <v>3636</v>
      </c>
      <c r="D342" s="216"/>
      <c r="E342" s="125"/>
      <c r="F342" s="213"/>
    </row>
    <row r="343" spans="1:6" x14ac:dyDescent="0.35">
      <c r="A343" s="211" t="s">
        <v>3637</v>
      </c>
      <c r="B343" s="222"/>
      <c r="C343" s="557" t="s">
        <v>3243</v>
      </c>
      <c r="D343" s="558"/>
      <c r="E343" s="558"/>
      <c r="F343" s="559"/>
    </row>
    <row r="344" spans="1:6" x14ac:dyDescent="0.35">
      <c r="A344" s="563"/>
      <c r="B344" s="222" t="s">
        <v>2421</v>
      </c>
      <c r="C344" s="223" t="s">
        <v>3638</v>
      </c>
      <c r="D344" s="216"/>
      <c r="E344" s="125"/>
      <c r="F344" s="213"/>
    </row>
    <row r="345" spans="1:6" ht="43.5" x14ac:dyDescent="0.35">
      <c r="A345" s="564"/>
      <c r="B345" s="222" t="s">
        <v>2929</v>
      </c>
      <c r="C345" s="223" t="s">
        <v>3639</v>
      </c>
      <c r="D345" s="216" t="str">
        <f>Практики!C357</f>
        <v>P-DEFECT-MNG-4-1</v>
      </c>
      <c r="E345" s="125" t="str">
        <f>Практики!E357</f>
        <v>Не выполняется</v>
      </c>
      <c r="F345" s="213">
        <f>Практики!Y357</f>
        <v>0</v>
      </c>
    </row>
    <row r="346" spans="1:6" x14ac:dyDescent="0.35">
      <c r="A346" s="564"/>
      <c r="B346" s="222" t="s">
        <v>2422</v>
      </c>
      <c r="C346" s="223" t="s">
        <v>3640</v>
      </c>
      <c r="D346" s="216"/>
      <c r="E346" s="125"/>
      <c r="F346" s="213"/>
    </row>
    <row r="347" spans="1:6" x14ac:dyDescent="0.35">
      <c r="A347" s="565"/>
      <c r="B347" s="222" t="s">
        <v>2423</v>
      </c>
      <c r="C347" s="223" t="s">
        <v>3641</v>
      </c>
      <c r="D347" s="216"/>
      <c r="E347" s="125"/>
      <c r="F347" s="213"/>
    </row>
    <row r="348" spans="1:6" x14ac:dyDescent="0.35">
      <c r="A348" s="211" t="s">
        <v>3642</v>
      </c>
      <c r="B348" s="222"/>
      <c r="C348" s="557" t="s">
        <v>3253</v>
      </c>
      <c r="D348" s="558"/>
      <c r="E348" s="558"/>
      <c r="F348" s="559"/>
    </row>
    <row r="349" spans="1:6" ht="43.5" x14ac:dyDescent="0.35">
      <c r="A349" s="563"/>
      <c r="B349" s="222" t="s">
        <v>3643</v>
      </c>
      <c r="C349" s="223" t="s">
        <v>3644</v>
      </c>
      <c r="D349" s="216"/>
      <c r="E349" s="125"/>
      <c r="F349" s="213"/>
    </row>
    <row r="350" spans="1:6" ht="58" x14ac:dyDescent="0.35">
      <c r="A350" s="564"/>
      <c r="B350" s="222" t="s">
        <v>3645</v>
      </c>
      <c r="C350" s="223" t="s">
        <v>3646</v>
      </c>
      <c r="D350" s="216"/>
      <c r="E350" s="125"/>
      <c r="F350" s="213"/>
    </row>
    <row r="351" spans="1:6" ht="58" x14ac:dyDescent="0.35">
      <c r="A351" s="564"/>
      <c r="B351" s="222" t="s">
        <v>3647</v>
      </c>
      <c r="C351" s="223" t="s">
        <v>3648</v>
      </c>
      <c r="D351" s="216"/>
      <c r="E351" s="125"/>
      <c r="F351" s="213"/>
    </row>
    <row r="352" spans="1:6" x14ac:dyDescent="0.35">
      <c r="A352" s="565"/>
      <c r="B352" s="222" t="s">
        <v>3649</v>
      </c>
      <c r="C352" s="223" t="s">
        <v>3650</v>
      </c>
      <c r="D352" s="216"/>
      <c r="E352" s="125"/>
      <c r="F352" s="213"/>
    </row>
    <row r="353" spans="1:6" ht="18.5" x14ac:dyDescent="0.45">
      <c r="A353" s="211" t="s">
        <v>3651</v>
      </c>
      <c r="B353" s="222"/>
      <c r="C353" s="560" t="s">
        <v>3117</v>
      </c>
      <c r="D353" s="561"/>
      <c r="E353" s="561"/>
      <c r="F353" s="562"/>
    </row>
    <row r="354" spans="1:6" x14ac:dyDescent="0.35">
      <c r="A354" s="211" t="s">
        <v>3652</v>
      </c>
      <c r="B354" s="222"/>
      <c r="C354" s="557" t="s">
        <v>3235</v>
      </c>
      <c r="D354" s="558"/>
      <c r="E354" s="558"/>
      <c r="F354" s="559"/>
    </row>
    <row r="355" spans="1:6" x14ac:dyDescent="0.35">
      <c r="A355" s="211"/>
      <c r="B355" s="222" t="s">
        <v>3653</v>
      </c>
      <c r="C355" s="223" t="s">
        <v>3654</v>
      </c>
      <c r="D355" s="216"/>
      <c r="E355" s="125"/>
      <c r="F355" s="213"/>
    </row>
    <row r="356" spans="1:6" x14ac:dyDescent="0.35">
      <c r="A356" s="211" t="s">
        <v>3655</v>
      </c>
      <c r="B356" s="222"/>
      <c r="C356" s="557" t="s">
        <v>3243</v>
      </c>
      <c r="D356" s="558"/>
      <c r="E356" s="558"/>
      <c r="F356" s="559"/>
    </row>
    <row r="357" spans="1:6" x14ac:dyDescent="0.35">
      <c r="A357" s="563"/>
      <c r="B357" s="222" t="s">
        <v>2424</v>
      </c>
      <c r="C357" s="223" t="s">
        <v>3656</v>
      </c>
      <c r="D357" s="216"/>
      <c r="E357" s="125"/>
      <c r="F357" s="213"/>
    </row>
    <row r="358" spans="1:6" ht="29" x14ac:dyDescent="0.35">
      <c r="A358" s="564"/>
      <c r="B358" s="222" t="s">
        <v>2425</v>
      </c>
      <c r="C358" s="223" t="s">
        <v>3657</v>
      </c>
      <c r="D358" s="216"/>
      <c r="E358" s="125"/>
      <c r="F358" s="213"/>
    </row>
    <row r="359" spans="1:6" ht="29" x14ac:dyDescent="0.35">
      <c r="A359" s="564"/>
      <c r="B359" s="222" t="s">
        <v>2426</v>
      </c>
      <c r="C359" s="223" t="s">
        <v>3658</v>
      </c>
      <c r="D359" s="216"/>
      <c r="E359" s="125"/>
      <c r="F359" s="213"/>
    </row>
    <row r="360" spans="1:6" ht="43.5" x14ac:dyDescent="0.35">
      <c r="A360" s="565"/>
      <c r="B360" s="222" t="s">
        <v>2427</v>
      </c>
      <c r="C360" s="223" t="s">
        <v>3659</v>
      </c>
      <c r="D360" s="216"/>
      <c r="E360" s="125"/>
      <c r="F360" s="213"/>
    </row>
    <row r="361" spans="1:6" x14ac:dyDescent="0.35">
      <c r="A361" s="211" t="s">
        <v>3660</v>
      </c>
      <c r="B361" s="222"/>
      <c r="C361" s="557" t="s">
        <v>3253</v>
      </c>
      <c r="D361" s="558"/>
      <c r="E361" s="558"/>
      <c r="F361" s="559"/>
    </row>
    <row r="362" spans="1:6" ht="87" x14ac:dyDescent="0.35">
      <c r="A362" s="563"/>
      <c r="B362" s="222" t="s">
        <v>3661</v>
      </c>
      <c r="C362" s="223" t="s">
        <v>3662</v>
      </c>
      <c r="D362" s="216"/>
      <c r="E362" s="125"/>
      <c r="F362" s="213"/>
    </row>
    <row r="363" spans="1:6" ht="29" x14ac:dyDescent="0.35">
      <c r="A363" s="564"/>
      <c r="B363" s="222" t="s">
        <v>3663</v>
      </c>
      <c r="C363" s="223" t="s">
        <v>3664</v>
      </c>
      <c r="D363" s="216"/>
      <c r="E363" s="125"/>
      <c r="F363" s="213"/>
    </row>
    <row r="364" spans="1:6" ht="43.5" x14ac:dyDescent="0.35">
      <c r="A364" s="564"/>
      <c r="B364" s="222" t="s">
        <v>3665</v>
      </c>
      <c r="C364" s="223" t="s">
        <v>3666</v>
      </c>
      <c r="D364" s="216"/>
      <c r="E364" s="125"/>
      <c r="F364" s="213"/>
    </row>
    <row r="365" spans="1:6" ht="29" x14ac:dyDescent="0.35">
      <c r="A365" s="565"/>
      <c r="B365" s="222" t="s">
        <v>3667</v>
      </c>
      <c r="C365" s="223" t="s">
        <v>3668</v>
      </c>
      <c r="D365" s="216"/>
      <c r="E365" s="125"/>
      <c r="F365" s="213"/>
    </row>
    <row r="366" spans="1:6" ht="18.5" x14ac:dyDescent="0.45">
      <c r="A366" s="211" t="s">
        <v>3669</v>
      </c>
      <c r="B366" s="222"/>
      <c r="C366" s="560" t="s">
        <v>3127</v>
      </c>
      <c r="D366" s="561"/>
      <c r="E366" s="561"/>
      <c r="F366" s="562"/>
    </row>
    <row r="367" spans="1:6" x14ac:dyDescent="0.35">
      <c r="A367" s="211" t="s">
        <v>3670</v>
      </c>
      <c r="B367" s="222"/>
      <c r="C367" s="557" t="s">
        <v>3235</v>
      </c>
      <c r="D367" s="558"/>
      <c r="E367" s="558"/>
      <c r="F367" s="559"/>
    </row>
    <row r="368" spans="1:6" x14ac:dyDescent="0.35">
      <c r="A368" s="211"/>
      <c r="B368" s="222" t="s">
        <v>3671</v>
      </c>
      <c r="C368" s="223" t="s">
        <v>3672</v>
      </c>
      <c r="D368" s="216"/>
      <c r="E368" s="125"/>
      <c r="F368" s="213"/>
    </row>
    <row r="369" spans="1:6" x14ac:dyDescent="0.35">
      <c r="A369" s="211" t="s">
        <v>3673</v>
      </c>
      <c r="B369" s="222"/>
      <c r="C369" s="557" t="s">
        <v>3243</v>
      </c>
      <c r="D369" s="558"/>
      <c r="E369" s="558"/>
      <c r="F369" s="559"/>
    </row>
    <row r="370" spans="1:6" x14ac:dyDescent="0.35">
      <c r="A370" s="563"/>
      <c r="B370" s="222" t="s">
        <v>2428</v>
      </c>
      <c r="C370" s="223" t="s">
        <v>3674</v>
      </c>
      <c r="D370" s="216"/>
      <c r="E370" s="125"/>
      <c r="F370" s="213"/>
    </row>
    <row r="371" spans="1:6" ht="29" x14ac:dyDescent="0.35">
      <c r="A371" s="564"/>
      <c r="B371" s="222" t="s">
        <v>2429</v>
      </c>
      <c r="C371" s="223" t="s">
        <v>3675</v>
      </c>
      <c r="D371" s="216"/>
      <c r="E371" s="125"/>
      <c r="F371" s="213"/>
    </row>
    <row r="372" spans="1:6" ht="29" x14ac:dyDescent="0.35">
      <c r="A372" s="564"/>
      <c r="B372" s="222" t="s">
        <v>2430</v>
      </c>
      <c r="C372" s="223" t="s">
        <v>3676</v>
      </c>
      <c r="D372" s="216"/>
      <c r="E372" s="125"/>
      <c r="F372" s="213"/>
    </row>
    <row r="373" spans="1:6" ht="29" x14ac:dyDescent="0.35">
      <c r="A373" s="564"/>
      <c r="B373" s="222" t="s">
        <v>2431</v>
      </c>
      <c r="C373" s="223" t="s">
        <v>3677</v>
      </c>
      <c r="D373" s="216"/>
      <c r="E373" s="125"/>
      <c r="F373" s="213"/>
    </row>
    <row r="374" spans="1:6" ht="43.5" x14ac:dyDescent="0.35">
      <c r="A374" s="565"/>
      <c r="B374" s="222" t="s">
        <v>2432</v>
      </c>
      <c r="C374" s="223" t="s">
        <v>3678</v>
      </c>
      <c r="D374" s="216"/>
      <c r="E374" s="125"/>
      <c r="F374" s="213"/>
    </row>
    <row r="375" spans="1:6" x14ac:dyDescent="0.35">
      <c r="A375" s="211" t="s">
        <v>3679</v>
      </c>
      <c r="B375" s="222"/>
      <c r="C375" s="557" t="s">
        <v>3253</v>
      </c>
      <c r="D375" s="558"/>
      <c r="E375" s="558"/>
      <c r="F375" s="559"/>
    </row>
    <row r="376" spans="1:6" ht="159.5" x14ac:dyDescent="0.35">
      <c r="A376" s="563"/>
      <c r="B376" s="222" t="s">
        <v>3680</v>
      </c>
      <c r="C376" s="223" t="s">
        <v>3681</v>
      </c>
      <c r="D376" s="216"/>
      <c r="E376" s="125"/>
      <c r="F376" s="213"/>
    </row>
    <row r="377" spans="1:6" ht="43.5" x14ac:dyDescent="0.35">
      <c r="A377" s="564"/>
      <c r="B377" s="222" t="s">
        <v>3682</v>
      </c>
      <c r="C377" s="223" t="s">
        <v>3683</v>
      </c>
      <c r="D377" s="216"/>
      <c r="E377" s="125"/>
      <c r="F377" s="213"/>
    </row>
    <row r="378" spans="1:6" ht="29" x14ac:dyDescent="0.35">
      <c r="A378" s="564"/>
      <c r="B378" s="222" t="s">
        <v>3684</v>
      </c>
      <c r="C378" s="223" t="s">
        <v>3685</v>
      </c>
      <c r="D378" s="216"/>
      <c r="E378" s="125"/>
      <c r="F378" s="213"/>
    </row>
    <row r="379" spans="1:6" ht="43.5" x14ac:dyDescent="0.35">
      <c r="A379" s="564"/>
      <c r="B379" s="222" t="s">
        <v>3686</v>
      </c>
      <c r="C379" s="223" t="s">
        <v>3687</v>
      </c>
      <c r="D379" s="216"/>
      <c r="E379" s="125"/>
      <c r="F379" s="213"/>
    </row>
    <row r="380" spans="1:6" ht="43.5" x14ac:dyDescent="0.35">
      <c r="A380" s="565"/>
      <c r="B380" s="222" t="s">
        <v>3688</v>
      </c>
      <c r="C380" s="223" t="s">
        <v>3689</v>
      </c>
      <c r="D380" s="216"/>
      <c r="E380" s="125"/>
      <c r="F380" s="213"/>
    </row>
    <row r="381" spans="1:6" ht="18.5" x14ac:dyDescent="0.45">
      <c r="A381" s="211" t="s">
        <v>3690</v>
      </c>
      <c r="B381" s="222"/>
      <c r="C381" s="560" t="s">
        <v>3136</v>
      </c>
      <c r="D381" s="561"/>
      <c r="E381" s="561"/>
      <c r="F381" s="562"/>
    </row>
    <row r="382" spans="1:6" x14ac:dyDescent="0.35">
      <c r="A382" s="211" t="s">
        <v>3691</v>
      </c>
      <c r="B382" s="222"/>
      <c r="C382" s="557" t="s">
        <v>3235</v>
      </c>
      <c r="D382" s="558"/>
      <c r="E382" s="558"/>
      <c r="F382" s="559"/>
    </row>
    <row r="383" spans="1:6" x14ac:dyDescent="0.35">
      <c r="A383" s="211"/>
      <c r="B383" s="222" t="s">
        <v>3692</v>
      </c>
      <c r="C383" s="223" t="s">
        <v>3693</v>
      </c>
      <c r="D383" s="216"/>
      <c r="E383" s="125"/>
      <c r="F383" s="213"/>
    </row>
    <row r="384" spans="1:6" x14ac:dyDescent="0.35">
      <c r="A384" s="211" t="s">
        <v>3694</v>
      </c>
      <c r="B384" s="222"/>
      <c r="C384" s="557" t="s">
        <v>3243</v>
      </c>
      <c r="D384" s="558"/>
      <c r="E384" s="558"/>
      <c r="F384" s="559"/>
    </row>
    <row r="385" spans="1:6" ht="29" x14ac:dyDescent="0.35">
      <c r="A385" s="563"/>
      <c r="B385" s="222" t="s">
        <v>2433</v>
      </c>
      <c r="C385" s="223" t="s">
        <v>3695</v>
      </c>
      <c r="D385" s="216"/>
      <c r="E385" s="125"/>
      <c r="F385" s="213"/>
    </row>
    <row r="386" spans="1:6" ht="43.5" x14ac:dyDescent="0.35">
      <c r="A386" s="564"/>
      <c r="B386" s="222" t="s">
        <v>2434</v>
      </c>
      <c r="C386" s="223" t="s">
        <v>3696</v>
      </c>
      <c r="D386" s="216"/>
      <c r="E386" s="125"/>
      <c r="F386" s="213"/>
    </row>
    <row r="387" spans="1:6" ht="29" x14ac:dyDescent="0.35">
      <c r="A387" s="564"/>
      <c r="B387" s="222" t="s">
        <v>2435</v>
      </c>
      <c r="C387" s="223" t="s">
        <v>3697</v>
      </c>
      <c r="D387" s="216"/>
      <c r="E387" s="125"/>
      <c r="F387" s="213"/>
    </row>
    <row r="388" spans="1:6" ht="43.5" x14ac:dyDescent="0.35">
      <c r="A388" s="564"/>
      <c r="B388" s="222" t="s">
        <v>2436</v>
      </c>
      <c r="C388" s="223" t="s">
        <v>3698</v>
      </c>
      <c r="D388" s="216"/>
      <c r="E388" s="125"/>
      <c r="F388" s="213"/>
    </row>
    <row r="389" spans="1:6" ht="43.5" x14ac:dyDescent="0.35">
      <c r="A389" s="565"/>
      <c r="B389" s="222" t="s">
        <v>2437</v>
      </c>
      <c r="C389" s="223" t="s">
        <v>3699</v>
      </c>
      <c r="D389" s="216"/>
      <c r="E389" s="125"/>
      <c r="F389" s="213"/>
    </row>
    <row r="390" spans="1:6" x14ac:dyDescent="0.35">
      <c r="A390" s="211" t="s">
        <v>3700</v>
      </c>
      <c r="B390" s="222"/>
      <c r="C390" s="557" t="s">
        <v>3253</v>
      </c>
      <c r="D390" s="558"/>
      <c r="E390" s="558"/>
      <c r="F390" s="559"/>
    </row>
    <row r="391" spans="1:6" ht="72.5" x14ac:dyDescent="0.35">
      <c r="A391" s="563"/>
      <c r="B391" s="222" t="s">
        <v>3701</v>
      </c>
      <c r="C391" s="223" t="s">
        <v>3702</v>
      </c>
      <c r="D391" s="216"/>
      <c r="E391" s="125"/>
      <c r="F391" s="213"/>
    </row>
    <row r="392" spans="1:6" ht="43.5" x14ac:dyDescent="0.35">
      <c r="A392" s="564"/>
      <c r="B392" s="222" t="s">
        <v>3703</v>
      </c>
      <c r="C392" s="223" t="s">
        <v>3704</v>
      </c>
      <c r="D392" s="216"/>
      <c r="E392" s="125"/>
      <c r="F392" s="213"/>
    </row>
    <row r="393" spans="1:6" ht="72.5" x14ac:dyDescent="0.35">
      <c r="A393" s="564"/>
      <c r="B393" s="222" t="s">
        <v>3705</v>
      </c>
      <c r="C393" s="223" t="s">
        <v>3706</v>
      </c>
      <c r="D393" s="216"/>
      <c r="E393" s="125"/>
      <c r="F393" s="213"/>
    </row>
    <row r="394" spans="1:6" ht="72.5" x14ac:dyDescent="0.35">
      <c r="A394" s="565"/>
      <c r="B394" s="222" t="s">
        <v>3707</v>
      </c>
      <c r="C394" s="223" t="s">
        <v>3708</v>
      </c>
      <c r="D394" s="216"/>
      <c r="E394" s="125"/>
      <c r="F394" s="213"/>
    </row>
    <row r="395" spans="1:6" ht="18.5" x14ac:dyDescent="0.45">
      <c r="A395" s="211" t="s">
        <v>3709</v>
      </c>
      <c r="B395" s="222"/>
      <c r="C395" s="560" t="s">
        <v>3142</v>
      </c>
      <c r="D395" s="561"/>
      <c r="E395" s="561"/>
      <c r="F395" s="562"/>
    </row>
    <row r="396" spans="1:6" x14ac:dyDescent="0.35">
      <c r="A396" s="211" t="s">
        <v>3710</v>
      </c>
      <c r="B396" s="222"/>
      <c r="C396" s="557" t="s">
        <v>3235</v>
      </c>
      <c r="D396" s="558"/>
      <c r="E396" s="558"/>
      <c r="F396" s="559"/>
    </row>
    <row r="397" spans="1:6" ht="29" x14ac:dyDescent="0.35">
      <c r="A397" s="211"/>
      <c r="B397" s="222" t="s">
        <v>3711</v>
      </c>
      <c r="C397" s="223" t="s">
        <v>3712</v>
      </c>
      <c r="D397" s="216"/>
      <c r="E397" s="125"/>
      <c r="F397" s="213"/>
    </row>
    <row r="398" spans="1:6" x14ac:dyDescent="0.35">
      <c r="A398" s="211" t="s">
        <v>3713</v>
      </c>
      <c r="B398" s="222"/>
      <c r="C398" s="557" t="s">
        <v>3243</v>
      </c>
      <c r="D398" s="558"/>
      <c r="E398" s="558"/>
      <c r="F398" s="559"/>
    </row>
    <row r="399" spans="1:6" ht="29" x14ac:dyDescent="0.35">
      <c r="A399" s="563"/>
      <c r="B399" s="222" t="s">
        <v>3714</v>
      </c>
      <c r="C399" s="223" t="s">
        <v>3715</v>
      </c>
      <c r="D399" s="216" t="str">
        <f>Практики!C229</f>
        <v>T-PROD-PENTEST-2-1</v>
      </c>
      <c r="E399" s="125" t="str">
        <f>Практики!E229</f>
        <v>Не выполняется</v>
      </c>
      <c r="F399" s="213">
        <f>Практики!Y229</f>
        <v>0</v>
      </c>
    </row>
    <row r="400" spans="1:6" ht="43.5" x14ac:dyDescent="0.35">
      <c r="A400" s="564"/>
      <c r="B400" s="222" t="s">
        <v>2370</v>
      </c>
      <c r="C400" s="223" t="s">
        <v>3716</v>
      </c>
      <c r="D400" s="216" t="str">
        <f>Практики!C139</f>
        <v>T-CODE-SC-3-1</v>
      </c>
      <c r="E400" s="125" t="str">
        <f>Практики!E139</f>
        <v>Не выполняется</v>
      </c>
      <c r="F400" s="213">
        <f>Практики!Y139</f>
        <v>0</v>
      </c>
    </row>
    <row r="401" spans="1:6" ht="29" customHeight="1" x14ac:dyDescent="0.35">
      <c r="A401" s="564"/>
      <c r="B401" s="551" t="s">
        <v>2369</v>
      </c>
      <c r="C401" s="554" t="s">
        <v>3717</v>
      </c>
      <c r="D401" s="216" t="str">
        <f>Практики!C126</f>
        <v>T-CODE-SST-3-1</v>
      </c>
      <c r="E401" s="125" t="str">
        <f>Практики!E126</f>
        <v>Не выполняется</v>
      </c>
      <c r="F401" s="213">
        <f>Практики!Y126</f>
        <v>0</v>
      </c>
    </row>
    <row r="402" spans="1:6" x14ac:dyDescent="0.35">
      <c r="A402" s="564"/>
      <c r="B402" s="552"/>
      <c r="C402" s="555"/>
      <c r="D402" s="216" t="str">
        <f>Практики!C127</f>
        <v>T-CODE-SST-3-2</v>
      </c>
      <c r="E402" s="125" t="str">
        <f>Практики!E127</f>
        <v>Не выполняется</v>
      </c>
      <c r="F402" s="213">
        <f>Практики!Y127</f>
        <v>0</v>
      </c>
    </row>
    <row r="403" spans="1:6" x14ac:dyDescent="0.35">
      <c r="A403" s="564"/>
      <c r="B403" s="552"/>
      <c r="C403" s="555"/>
      <c r="D403" s="216" t="str">
        <f>Практики!C149</f>
        <v>T-CODE-IMG-2-2</v>
      </c>
      <c r="E403" s="125" t="str">
        <f>Практики!E149</f>
        <v>Не выполняется</v>
      </c>
      <c r="F403" s="213">
        <f>Практики!Y149</f>
        <v>0</v>
      </c>
    </row>
    <row r="404" spans="1:6" x14ac:dyDescent="0.35">
      <c r="A404" s="564"/>
      <c r="B404" s="552"/>
      <c r="C404" s="555"/>
      <c r="D404" s="216" t="str">
        <f>Практики!C225</f>
        <v>T-PROD-PENTEST-0-1</v>
      </c>
      <c r="E404" s="125" t="str">
        <f>Практики!E225</f>
        <v>Верно</v>
      </c>
      <c r="F404" s="213">
        <f>Практики!Y225</f>
        <v>0</v>
      </c>
    </row>
    <row r="405" spans="1:6" x14ac:dyDescent="0.35">
      <c r="A405" s="564"/>
      <c r="B405" s="552"/>
      <c r="C405" s="555"/>
      <c r="D405" s="216" t="str">
        <f>Практики!C227</f>
        <v>T-PROD-PENTEST-1-2</v>
      </c>
      <c r="E405" s="125" t="str">
        <f>Практики!E227</f>
        <v>Не выполняется</v>
      </c>
      <c r="F405" s="213">
        <f>Практики!Y227</f>
        <v>0</v>
      </c>
    </row>
    <row r="406" spans="1:6" x14ac:dyDescent="0.35">
      <c r="A406" s="564"/>
      <c r="B406" s="552"/>
      <c r="C406" s="555"/>
      <c r="D406" s="216" t="str">
        <f>Практики!C228</f>
        <v>T-PROD-PENTEST-1-3</v>
      </c>
      <c r="E406" s="125" t="str">
        <f>Практики!E228</f>
        <v>Не выполняется</v>
      </c>
      <c r="F406" s="213">
        <f>Практики!Y228</f>
        <v>0</v>
      </c>
    </row>
    <row r="407" spans="1:6" x14ac:dyDescent="0.35">
      <c r="A407" s="564"/>
      <c r="B407" s="552"/>
      <c r="C407" s="555"/>
      <c r="D407" s="216" t="str">
        <f>Практики!C230</f>
        <v>T-PROD-PENTEST-3-1</v>
      </c>
      <c r="E407" s="125" t="str">
        <f>Практики!E230</f>
        <v>Не выполняется</v>
      </c>
      <c r="F407" s="213">
        <f>Практики!Y230</f>
        <v>0</v>
      </c>
    </row>
    <row r="408" spans="1:6" x14ac:dyDescent="0.35">
      <c r="A408" s="564"/>
      <c r="B408" s="552"/>
      <c r="C408" s="555"/>
      <c r="D408" s="216" t="str">
        <f>Практики!C233</f>
        <v>T-PROD-DAST-0-1</v>
      </c>
      <c r="E408" s="125" t="str">
        <f>Практики!E233</f>
        <v>Верно</v>
      </c>
      <c r="F408" s="213">
        <f>Практики!Y233</f>
        <v>0</v>
      </c>
    </row>
    <row r="409" spans="1:6" x14ac:dyDescent="0.35">
      <c r="A409" s="564"/>
      <c r="B409" s="552"/>
      <c r="C409" s="555"/>
      <c r="D409" s="216" t="str">
        <f>Практики!C234</f>
        <v>T-PROD-DAST-1-1</v>
      </c>
      <c r="E409" s="125" t="str">
        <f>Практики!E234</f>
        <v>Не выполняется</v>
      </c>
      <c r="F409" s="213">
        <f>Практики!Y234</f>
        <v>0</v>
      </c>
    </row>
    <row r="410" spans="1:6" x14ac:dyDescent="0.35">
      <c r="A410" s="564"/>
      <c r="B410" s="552"/>
      <c r="C410" s="555"/>
      <c r="D410" s="216" t="str">
        <f>Практики!C235</f>
        <v>T-PROD-DAST-1-2</v>
      </c>
      <c r="E410" s="125" t="str">
        <f>Практики!E235</f>
        <v>Не выполняется</v>
      </c>
      <c r="F410" s="213">
        <f>Практики!Y235</f>
        <v>0</v>
      </c>
    </row>
    <row r="411" spans="1:6" x14ac:dyDescent="0.35">
      <c r="A411" s="564"/>
      <c r="B411" s="552"/>
      <c r="C411" s="555"/>
      <c r="D411" s="216" t="str">
        <f>Практики!C236</f>
        <v>T-PROD-DAST-1-3</v>
      </c>
      <c r="E411" s="125" t="str">
        <f>Практики!E236</f>
        <v>Не выполняется</v>
      </c>
      <c r="F411" s="213">
        <f>Практики!Y236</f>
        <v>0</v>
      </c>
    </row>
    <row r="412" spans="1:6" x14ac:dyDescent="0.35">
      <c r="A412" s="564"/>
      <c r="B412" s="552"/>
      <c r="C412" s="555"/>
      <c r="D412" s="216" t="str">
        <f>Практики!C237</f>
        <v>T-PROD-DAST-2-1</v>
      </c>
      <c r="E412" s="125" t="str">
        <f>Практики!E237</f>
        <v>Не выполняется</v>
      </c>
      <c r="F412" s="213">
        <f>Практики!Y237</f>
        <v>0</v>
      </c>
    </row>
    <row r="413" spans="1:6" x14ac:dyDescent="0.35">
      <c r="A413" s="564"/>
      <c r="B413" s="552"/>
      <c r="C413" s="555"/>
      <c r="D413" s="216" t="str">
        <f>Практики!C238</f>
        <v>T-PROD-DAST-2-2</v>
      </c>
      <c r="E413" s="125" t="str">
        <f>Практики!E238</f>
        <v>Не выполняется</v>
      </c>
      <c r="F413" s="213">
        <f>Практики!Y238</f>
        <v>0</v>
      </c>
    </row>
    <row r="414" spans="1:6" x14ac:dyDescent="0.35">
      <c r="A414" s="564"/>
      <c r="B414" s="552"/>
      <c r="C414" s="555"/>
      <c r="D414" s="216" t="str">
        <f>Практики!C239</f>
        <v>T-PROD-DAST-2-3</v>
      </c>
      <c r="E414" s="125" t="str">
        <f>Практики!E239</f>
        <v>Не выполняется</v>
      </c>
      <c r="F414" s="213">
        <f>Практики!Y239</f>
        <v>0</v>
      </c>
    </row>
    <row r="415" spans="1:6" x14ac:dyDescent="0.35">
      <c r="A415" s="564"/>
      <c r="B415" s="553"/>
      <c r="C415" s="556"/>
      <c r="D415" s="216" t="str">
        <f>Практики!C244</f>
        <v>T-PROD-DAST-3-4</v>
      </c>
      <c r="E415" s="125" t="str">
        <f>Практики!E244</f>
        <v>Не выполняется</v>
      </c>
      <c r="F415" s="213">
        <f>Практики!Y244</f>
        <v>0</v>
      </c>
    </row>
    <row r="416" spans="1:6" x14ac:dyDescent="0.35">
      <c r="A416" s="565"/>
      <c r="B416" s="222" t="s">
        <v>3718</v>
      </c>
      <c r="C416" s="223" t="s">
        <v>3719</v>
      </c>
      <c r="D416" s="216"/>
      <c r="E416" s="125"/>
      <c r="F416" s="213"/>
    </row>
    <row r="417" spans="1:6" x14ac:dyDescent="0.35">
      <c r="A417" s="211" t="s">
        <v>3720</v>
      </c>
      <c r="B417" s="222"/>
      <c r="C417" s="557" t="s">
        <v>3253</v>
      </c>
      <c r="D417" s="558"/>
      <c r="E417" s="558"/>
      <c r="F417" s="559"/>
    </row>
    <row r="418" spans="1:6" ht="72.5" x14ac:dyDescent="0.35">
      <c r="A418" s="563"/>
      <c r="B418" s="222" t="s">
        <v>3721</v>
      </c>
      <c r="C418" s="223" t="s">
        <v>3722</v>
      </c>
      <c r="D418" s="216"/>
      <c r="E418" s="125"/>
      <c r="F418" s="213"/>
    </row>
    <row r="419" spans="1:6" ht="29" x14ac:dyDescent="0.35">
      <c r="A419" s="565"/>
      <c r="B419" s="222" t="s">
        <v>3723</v>
      </c>
      <c r="C419" s="223" t="s">
        <v>3724</v>
      </c>
      <c r="D419" s="216"/>
      <c r="E419" s="125"/>
      <c r="F419" s="213"/>
    </row>
    <row r="420" spans="1:6" ht="18.5" x14ac:dyDescent="0.45">
      <c r="A420" s="211" t="s">
        <v>3725</v>
      </c>
      <c r="B420" s="222"/>
      <c r="C420" s="560" t="s">
        <v>3147</v>
      </c>
      <c r="D420" s="561"/>
      <c r="E420" s="561"/>
      <c r="F420" s="562"/>
    </row>
    <row r="421" spans="1:6" x14ac:dyDescent="0.35">
      <c r="A421" s="211" t="s">
        <v>3726</v>
      </c>
      <c r="B421" s="222"/>
      <c r="C421" s="557" t="s">
        <v>3235</v>
      </c>
      <c r="D421" s="558"/>
      <c r="E421" s="558"/>
      <c r="F421" s="559"/>
    </row>
    <row r="422" spans="1:6" x14ac:dyDescent="0.35">
      <c r="A422" s="211"/>
      <c r="B422" s="222" t="s">
        <v>3727</v>
      </c>
      <c r="C422" s="223" t="s">
        <v>3728</v>
      </c>
      <c r="D422" s="216"/>
      <c r="E422" s="125"/>
      <c r="F422" s="213"/>
    </row>
    <row r="423" spans="1:6" x14ac:dyDescent="0.35">
      <c r="A423" s="211" t="s">
        <v>3729</v>
      </c>
      <c r="B423" s="222"/>
      <c r="C423" s="557" t="s">
        <v>3243</v>
      </c>
      <c r="D423" s="558"/>
      <c r="E423" s="558"/>
      <c r="F423" s="559"/>
    </row>
    <row r="424" spans="1:6" x14ac:dyDescent="0.35">
      <c r="A424" s="563"/>
      <c r="B424" s="222" t="s">
        <v>2438</v>
      </c>
      <c r="C424" s="223" t="s">
        <v>3730</v>
      </c>
      <c r="D424" s="216"/>
      <c r="E424" s="125"/>
      <c r="F424" s="213"/>
    </row>
    <row r="425" spans="1:6" x14ac:dyDescent="0.35">
      <c r="A425" s="565"/>
      <c r="B425" s="222" t="s">
        <v>2439</v>
      </c>
      <c r="C425" s="223" t="s">
        <v>3731</v>
      </c>
      <c r="D425" s="216"/>
      <c r="E425" s="125"/>
      <c r="F425" s="213"/>
    </row>
    <row r="426" spans="1:6" x14ac:dyDescent="0.35">
      <c r="A426" s="211" t="s">
        <v>3732</v>
      </c>
      <c r="B426" s="222"/>
      <c r="C426" s="557" t="s">
        <v>3253</v>
      </c>
      <c r="D426" s="558"/>
      <c r="E426" s="558"/>
      <c r="F426" s="559"/>
    </row>
    <row r="427" spans="1:6" ht="44" thickBot="1" x14ac:dyDescent="0.4">
      <c r="A427" s="214"/>
      <c r="B427" s="226" t="s">
        <v>3733</v>
      </c>
      <c r="C427" s="227" t="s">
        <v>3734</v>
      </c>
      <c r="D427" s="228"/>
      <c r="E427" s="229"/>
      <c r="F427" s="215"/>
    </row>
    <row r="428" spans="1:6" x14ac:dyDescent="0.35">
      <c r="A428" s="112"/>
      <c r="C428" s="230"/>
    </row>
    <row r="429" spans="1:6" x14ac:dyDescent="0.35">
      <c r="A429" s="112"/>
      <c r="C429" s="230"/>
    </row>
    <row r="430" spans="1:6" x14ac:dyDescent="0.35">
      <c r="A430" s="112"/>
      <c r="C430" s="230"/>
    </row>
    <row r="431" spans="1:6" x14ac:dyDescent="0.35">
      <c r="A431" s="112"/>
      <c r="C431" s="230"/>
    </row>
    <row r="432" spans="1:6" x14ac:dyDescent="0.35">
      <c r="A432" s="112"/>
      <c r="C432" s="230"/>
    </row>
    <row r="433" spans="1:3" x14ac:dyDescent="0.35">
      <c r="A433" s="112"/>
      <c r="C433" s="230"/>
    </row>
    <row r="434" spans="1:3" x14ac:dyDescent="0.35">
      <c r="A434" s="112"/>
      <c r="C434" s="230"/>
    </row>
    <row r="435" spans="1:3" x14ac:dyDescent="0.35">
      <c r="A435" s="112"/>
      <c r="C435" s="230"/>
    </row>
    <row r="436" spans="1:3" x14ac:dyDescent="0.35">
      <c r="A436" s="112"/>
      <c r="C436" s="230"/>
    </row>
    <row r="437" spans="1:3" x14ac:dyDescent="0.35">
      <c r="A437" s="112"/>
      <c r="C437" s="230"/>
    </row>
    <row r="438" spans="1:3" x14ac:dyDescent="0.35">
      <c r="A438" s="112"/>
      <c r="C438" s="230"/>
    </row>
    <row r="439" spans="1:3" x14ac:dyDescent="0.35">
      <c r="A439" s="112"/>
      <c r="C439" s="230"/>
    </row>
    <row r="440" spans="1:3" x14ac:dyDescent="0.35">
      <c r="A440" s="112"/>
      <c r="C440" s="230"/>
    </row>
    <row r="441" spans="1:3" x14ac:dyDescent="0.35">
      <c r="A441" s="112"/>
      <c r="C441" s="230"/>
    </row>
    <row r="442" spans="1:3" x14ac:dyDescent="0.35">
      <c r="A442" s="112"/>
      <c r="C442" s="230"/>
    </row>
    <row r="443" spans="1:3" x14ac:dyDescent="0.35">
      <c r="A443" s="112"/>
      <c r="C443" s="230"/>
    </row>
    <row r="444" spans="1:3" x14ac:dyDescent="0.35">
      <c r="A444" s="112"/>
      <c r="C444" s="230"/>
    </row>
    <row r="445" spans="1:3" x14ac:dyDescent="0.35">
      <c r="A445" s="112"/>
      <c r="C445" s="230"/>
    </row>
    <row r="446" spans="1:3" x14ac:dyDescent="0.35">
      <c r="A446" s="112"/>
      <c r="C446" s="230"/>
    </row>
    <row r="447" spans="1:3" x14ac:dyDescent="0.35">
      <c r="A447" s="112"/>
      <c r="C447" s="230"/>
    </row>
    <row r="448" spans="1:3" x14ac:dyDescent="0.35">
      <c r="A448" s="112"/>
      <c r="C448" s="230"/>
    </row>
    <row r="449" spans="1:3" x14ac:dyDescent="0.35">
      <c r="A449" s="112"/>
      <c r="C449" s="230"/>
    </row>
    <row r="450" spans="1:3" x14ac:dyDescent="0.35">
      <c r="A450" s="112"/>
      <c r="C450" s="230"/>
    </row>
    <row r="451" spans="1:3" x14ac:dyDescent="0.35">
      <c r="A451" s="112"/>
      <c r="C451" s="230"/>
    </row>
    <row r="452" spans="1:3" x14ac:dyDescent="0.35">
      <c r="A452" s="112"/>
      <c r="C452" s="230"/>
    </row>
    <row r="453" spans="1:3" x14ac:dyDescent="0.35">
      <c r="A453" s="112"/>
      <c r="C453" s="230"/>
    </row>
    <row r="454" spans="1:3" x14ac:dyDescent="0.35">
      <c r="A454" s="112"/>
      <c r="C454" s="230"/>
    </row>
    <row r="455" spans="1:3" x14ac:dyDescent="0.35">
      <c r="A455" s="112"/>
      <c r="C455" s="230"/>
    </row>
    <row r="456" spans="1:3" x14ac:dyDescent="0.35">
      <c r="A456" s="112"/>
      <c r="C456" s="230"/>
    </row>
    <row r="457" spans="1:3" x14ac:dyDescent="0.35">
      <c r="A457" s="112"/>
      <c r="C457" s="230"/>
    </row>
    <row r="458" spans="1:3" x14ac:dyDescent="0.35">
      <c r="A458" s="112"/>
      <c r="C458" s="230"/>
    </row>
    <row r="459" spans="1:3" x14ac:dyDescent="0.35">
      <c r="A459" s="112"/>
      <c r="C459" s="230"/>
    </row>
    <row r="460" spans="1:3" x14ac:dyDescent="0.35">
      <c r="A460" s="112"/>
      <c r="C460" s="230"/>
    </row>
    <row r="461" spans="1:3" x14ac:dyDescent="0.35">
      <c r="A461" s="112"/>
      <c r="C461" s="230"/>
    </row>
    <row r="462" spans="1:3" x14ac:dyDescent="0.35">
      <c r="A462" s="112"/>
      <c r="C462" s="230"/>
    </row>
    <row r="463" spans="1:3" x14ac:dyDescent="0.35">
      <c r="A463" s="112"/>
      <c r="C463" s="230"/>
    </row>
    <row r="464" spans="1:3" x14ac:dyDescent="0.35">
      <c r="A464" s="112"/>
      <c r="C464" s="230"/>
    </row>
    <row r="465" spans="1:3" x14ac:dyDescent="0.35">
      <c r="A465" s="112"/>
      <c r="C465" s="230"/>
    </row>
    <row r="466" spans="1:3" x14ac:dyDescent="0.35">
      <c r="A466" s="112"/>
      <c r="C466" s="230"/>
    </row>
    <row r="467" spans="1:3" x14ac:dyDescent="0.35">
      <c r="A467" s="112"/>
      <c r="C467" s="230"/>
    </row>
    <row r="468" spans="1:3" x14ac:dyDescent="0.35">
      <c r="A468" s="112"/>
      <c r="C468" s="230"/>
    </row>
    <row r="469" spans="1:3" x14ac:dyDescent="0.35">
      <c r="A469" s="112"/>
      <c r="C469" s="230"/>
    </row>
    <row r="470" spans="1:3" x14ac:dyDescent="0.35">
      <c r="A470" s="112"/>
      <c r="C470" s="230"/>
    </row>
    <row r="471" spans="1:3" x14ac:dyDescent="0.35">
      <c r="A471" s="112"/>
      <c r="C471" s="230"/>
    </row>
    <row r="472" spans="1:3" x14ac:dyDescent="0.35">
      <c r="A472" s="112"/>
      <c r="C472" s="230"/>
    </row>
    <row r="473" spans="1:3" x14ac:dyDescent="0.35">
      <c r="A473" s="112"/>
      <c r="C473" s="230"/>
    </row>
    <row r="474" spans="1:3" x14ac:dyDescent="0.35">
      <c r="A474" s="112"/>
      <c r="C474" s="230"/>
    </row>
    <row r="475" spans="1:3" x14ac:dyDescent="0.35">
      <c r="A475" s="112"/>
      <c r="C475" s="230"/>
    </row>
    <row r="476" spans="1:3" x14ac:dyDescent="0.35">
      <c r="A476" s="112"/>
      <c r="C476" s="230"/>
    </row>
    <row r="477" spans="1:3" x14ac:dyDescent="0.35">
      <c r="A477" s="112"/>
      <c r="C477" s="230"/>
    </row>
    <row r="478" spans="1:3" x14ac:dyDescent="0.35">
      <c r="A478" s="112"/>
      <c r="C478" s="230"/>
    </row>
    <row r="479" spans="1:3" x14ac:dyDescent="0.35">
      <c r="A479" s="112"/>
      <c r="C479" s="230"/>
    </row>
    <row r="480" spans="1:3" x14ac:dyDescent="0.35">
      <c r="A480" s="112"/>
      <c r="C480" s="230"/>
    </row>
    <row r="481" spans="1:3" x14ac:dyDescent="0.35">
      <c r="A481" s="112"/>
      <c r="C481" s="230"/>
    </row>
    <row r="482" spans="1:3" x14ac:dyDescent="0.35">
      <c r="A482" s="112"/>
      <c r="C482" s="230"/>
    </row>
    <row r="483" spans="1:3" x14ac:dyDescent="0.35">
      <c r="A483" s="112"/>
      <c r="C483" s="230"/>
    </row>
    <row r="484" spans="1:3" x14ac:dyDescent="0.35">
      <c r="A484" s="112"/>
      <c r="C484" s="230"/>
    </row>
    <row r="485" spans="1:3" x14ac:dyDescent="0.35">
      <c r="A485" s="112"/>
      <c r="C485" s="230"/>
    </row>
    <row r="486" spans="1:3" x14ac:dyDescent="0.35">
      <c r="A486" s="112"/>
      <c r="C486" s="230"/>
    </row>
    <row r="487" spans="1:3" x14ac:dyDescent="0.35">
      <c r="A487" s="112"/>
      <c r="C487" s="230"/>
    </row>
    <row r="488" spans="1:3" x14ac:dyDescent="0.35">
      <c r="A488" s="112"/>
      <c r="C488" s="230"/>
    </row>
    <row r="489" spans="1:3" x14ac:dyDescent="0.35">
      <c r="A489" s="112"/>
      <c r="C489" s="230"/>
    </row>
    <row r="490" spans="1:3" x14ac:dyDescent="0.35">
      <c r="A490" s="112"/>
      <c r="C490" s="230"/>
    </row>
    <row r="491" spans="1:3" x14ac:dyDescent="0.35">
      <c r="A491" s="112"/>
      <c r="C491" s="230"/>
    </row>
    <row r="492" spans="1:3" x14ac:dyDescent="0.35">
      <c r="A492" s="112"/>
      <c r="C492" s="230"/>
    </row>
    <row r="493" spans="1:3" x14ac:dyDescent="0.35">
      <c r="A493" s="112"/>
      <c r="C493" s="230"/>
    </row>
    <row r="494" spans="1:3" x14ac:dyDescent="0.35">
      <c r="A494" s="112"/>
      <c r="C494" s="230"/>
    </row>
    <row r="495" spans="1:3" x14ac:dyDescent="0.35">
      <c r="A495" s="112"/>
      <c r="C495" s="230"/>
    </row>
    <row r="496" spans="1:3" x14ac:dyDescent="0.35">
      <c r="A496" s="112"/>
      <c r="C496" s="230"/>
    </row>
    <row r="497" spans="1:3" x14ac:dyDescent="0.35">
      <c r="A497" s="112"/>
      <c r="C497" s="230"/>
    </row>
    <row r="498" spans="1:3" x14ac:dyDescent="0.35">
      <c r="A498" s="112"/>
      <c r="C498" s="230"/>
    </row>
    <row r="499" spans="1:3" x14ac:dyDescent="0.35">
      <c r="A499" s="112"/>
      <c r="C499" s="230"/>
    </row>
    <row r="500" spans="1:3" x14ac:dyDescent="0.35">
      <c r="A500" s="112"/>
      <c r="C500" s="230"/>
    </row>
    <row r="501" spans="1:3" x14ac:dyDescent="0.35">
      <c r="A501" s="112"/>
      <c r="C501" s="230"/>
    </row>
    <row r="502" spans="1:3" x14ac:dyDescent="0.35">
      <c r="A502" s="112"/>
      <c r="C502" s="230"/>
    </row>
    <row r="503" spans="1:3" x14ac:dyDescent="0.35">
      <c r="A503" s="112"/>
      <c r="C503" s="230"/>
    </row>
    <row r="504" spans="1:3" x14ac:dyDescent="0.35">
      <c r="A504" s="112"/>
      <c r="C504" s="230"/>
    </row>
    <row r="505" spans="1:3" x14ac:dyDescent="0.35">
      <c r="A505" s="112"/>
      <c r="C505" s="230"/>
    </row>
    <row r="506" spans="1:3" x14ac:dyDescent="0.35">
      <c r="A506" s="112"/>
      <c r="C506" s="230"/>
    </row>
    <row r="507" spans="1:3" x14ac:dyDescent="0.35">
      <c r="A507" s="112"/>
      <c r="C507" s="230"/>
    </row>
    <row r="508" spans="1:3" x14ac:dyDescent="0.35">
      <c r="A508" s="112"/>
      <c r="C508" s="230"/>
    </row>
    <row r="509" spans="1:3" x14ac:dyDescent="0.35">
      <c r="A509" s="112"/>
      <c r="C509" s="230"/>
    </row>
    <row r="510" spans="1:3" x14ac:dyDescent="0.35">
      <c r="A510" s="112"/>
      <c r="C510" s="230"/>
    </row>
    <row r="511" spans="1:3" x14ac:dyDescent="0.35">
      <c r="A511" s="112"/>
      <c r="C511" s="230"/>
    </row>
    <row r="512" spans="1:3" x14ac:dyDescent="0.35">
      <c r="A512" s="112"/>
      <c r="C512" s="230"/>
    </row>
    <row r="513" spans="1:3" x14ac:dyDescent="0.35">
      <c r="A513" s="112"/>
      <c r="C513" s="230"/>
    </row>
    <row r="514" spans="1:3" x14ac:dyDescent="0.35">
      <c r="A514" s="112"/>
      <c r="C514" s="230"/>
    </row>
    <row r="515" spans="1:3" x14ac:dyDescent="0.35">
      <c r="A515" s="112"/>
      <c r="C515" s="230"/>
    </row>
    <row r="516" spans="1:3" x14ac:dyDescent="0.35">
      <c r="A516" s="112"/>
      <c r="C516" s="230"/>
    </row>
    <row r="517" spans="1:3" x14ac:dyDescent="0.35">
      <c r="A517" s="112"/>
      <c r="C517" s="230"/>
    </row>
    <row r="518" spans="1:3" x14ac:dyDescent="0.35">
      <c r="A518" s="112"/>
      <c r="C518" s="230"/>
    </row>
    <row r="519" spans="1:3" x14ac:dyDescent="0.35">
      <c r="A519" s="112"/>
      <c r="C519" s="230"/>
    </row>
    <row r="520" spans="1:3" x14ac:dyDescent="0.35">
      <c r="A520" s="112"/>
      <c r="C520" s="230"/>
    </row>
    <row r="521" spans="1:3" x14ac:dyDescent="0.35">
      <c r="A521" s="112"/>
      <c r="C521" s="230"/>
    </row>
    <row r="522" spans="1:3" x14ac:dyDescent="0.35">
      <c r="A522" s="112"/>
      <c r="C522" s="230"/>
    </row>
    <row r="523" spans="1:3" x14ac:dyDescent="0.35">
      <c r="A523" s="112"/>
      <c r="C523" s="230"/>
    </row>
    <row r="524" spans="1:3" x14ac:dyDescent="0.35">
      <c r="A524" s="112"/>
      <c r="C524" s="230"/>
    </row>
    <row r="525" spans="1:3" x14ac:dyDescent="0.35">
      <c r="A525" s="112"/>
      <c r="C525" s="230"/>
    </row>
    <row r="526" spans="1:3" x14ac:dyDescent="0.35">
      <c r="A526" s="112"/>
      <c r="C526" s="230"/>
    </row>
    <row r="527" spans="1:3" x14ac:dyDescent="0.35">
      <c r="A527" s="112"/>
      <c r="C527" s="230"/>
    </row>
    <row r="528" spans="1:3" x14ac:dyDescent="0.35">
      <c r="A528" s="112"/>
      <c r="C528" s="230"/>
    </row>
    <row r="529" spans="1:3" x14ac:dyDescent="0.35">
      <c r="A529" s="112"/>
      <c r="C529" s="230"/>
    </row>
    <row r="530" spans="1:3" x14ac:dyDescent="0.35">
      <c r="A530" s="112"/>
      <c r="C530" s="230"/>
    </row>
    <row r="531" spans="1:3" x14ac:dyDescent="0.35">
      <c r="A531" s="112"/>
      <c r="C531" s="230"/>
    </row>
    <row r="532" spans="1:3" x14ac:dyDescent="0.35">
      <c r="A532" s="112"/>
      <c r="C532" s="230"/>
    </row>
    <row r="533" spans="1:3" x14ac:dyDescent="0.35">
      <c r="A533" s="112"/>
      <c r="C533" s="230"/>
    </row>
    <row r="534" spans="1:3" x14ac:dyDescent="0.35">
      <c r="A534" s="112"/>
      <c r="C534" s="230"/>
    </row>
    <row r="535" spans="1:3" x14ac:dyDescent="0.35">
      <c r="A535" s="112"/>
      <c r="C535" s="230"/>
    </row>
    <row r="536" spans="1:3" x14ac:dyDescent="0.35">
      <c r="A536" s="112"/>
      <c r="C536" s="230"/>
    </row>
    <row r="537" spans="1:3" x14ac:dyDescent="0.35">
      <c r="A537" s="112"/>
      <c r="C537" s="230"/>
    </row>
    <row r="538" spans="1:3" x14ac:dyDescent="0.35">
      <c r="A538" s="112"/>
      <c r="C538" s="230"/>
    </row>
    <row r="539" spans="1:3" x14ac:dyDescent="0.35">
      <c r="A539" s="112"/>
      <c r="C539" s="230"/>
    </row>
    <row r="540" spans="1:3" x14ac:dyDescent="0.35">
      <c r="A540" s="112"/>
      <c r="C540" s="230"/>
    </row>
    <row r="541" spans="1:3" x14ac:dyDescent="0.35">
      <c r="A541" s="112"/>
      <c r="C541" s="230"/>
    </row>
    <row r="542" spans="1:3" x14ac:dyDescent="0.35">
      <c r="A542" s="112"/>
      <c r="C542" s="230"/>
    </row>
    <row r="543" spans="1:3" x14ac:dyDescent="0.35">
      <c r="A543" s="112"/>
      <c r="C543" s="230"/>
    </row>
    <row r="544" spans="1:3" x14ac:dyDescent="0.35">
      <c r="A544" s="112"/>
      <c r="C544" s="230"/>
    </row>
    <row r="545" spans="1:3" x14ac:dyDescent="0.35">
      <c r="A545" s="112"/>
      <c r="C545" s="230"/>
    </row>
    <row r="546" spans="1:3" x14ac:dyDescent="0.35">
      <c r="A546" s="112"/>
      <c r="C546" s="230"/>
    </row>
    <row r="547" spans="1:3" x14ac:dyDescent="0.35">
      <c r="A547" s="112"/>
      <c r="C547" s="230"/>
    </row>
    <row r="548" spans="1:3" x14ac:dyDescent="0.35">
      <c r="A548" s="112"/>
      <c r="C548" s="230"/>
    </row>
    <row r="549" spans="1:3" x14ac:dyDescent="0.35">
      <c r="A549" s="112"/>
      <c r="C549" s="230"/>
    </row>
    <row r="550" spans="1:3" x14ac:dyDescent="0.35">
      <c r="A550" s="112"/>
      <c r="C550" s="230"/>
    </row>
    <row r="551" spans="1:3" x14ac:dyDescent="0.35">
      <c r="A551" s="112"/>
      <c r="C551" s="230"/>
    </row>
    <row r="552" spans="1:3" x14ac:dyDescent="0.35">
      <c r="A552" s="112"/>
      <c r="C552" s="230"/>
    </row>
    <row r="553" spans="1:3" x14ac:dyDescent="0.35">
      <c r="A553" s="112"/>
      <c r="C553" s="230"/>
    </row>
    <row r="554" spans="1:3" x14ac:dyDescent="0.35">
      <c r="A554" s="112"/>
      <c r="C554" s="230"/>
    </row>
    <row r="555" spans="1:3" x14ac:dyDescent="0.35">
      <c r="A555" s="112"/>
      <c r="C555" s="230"/>
    </row>
    <row r="556" spans="1:3" x14ac:dyDescent="0.35">
      <c r="A556" s="112"/>
      <c r="C556" s="230"/>
    </row>
    <row r="557" spans="1:3" x14ac:dyDescent="0.35">
      <c r="A557" s="112"/>
      <c r="C557" s="230"/>
    </row>
    <row r="558" spans="1:3" x14ac:dyDescent="0.35">
      <c r="A558" s="112"/>
      <c r="C558" s="230"/>
    </row>
    <row r="559" spans="1:3" x14ac:dyDescent="0.35">
      <c r="A559" s="112"/>
      <c r="C559" s="230"/>
    </row>
  </sheetData>
  <mergeCells count="200">
    <mergeCell ref="C417:F417"/>
    <mergeCell ref="C420:F420"/>
    <mergeCell ref="C421:F421"/>
    <mergeCell ref="C423:F423"/>
    <mergeCell ref="C426:F426"/>
    <mergeCell ref="C382:F382"/>
    <mergeCell ref="C384:F384"/>
    <mergeCell ref="C390:F390"/>
    <mergeCell ref="C395:F395"/>
    <mergeCell ref="C396:F396"/>
    <mergeCell ref="C398:F398"/>
    <mergeCell ref="C278:F278"/>
    <mergeCell ref="C284:F284"/>
    <mergeCell ref="C285:F285"/>
    <mergeCell ref="C361:F361"/>
    <mergeCell ref="C366:F366"/>
    <mergeCell ref="C367:F367"/>
    <mergeCell ref="C369:F369"/>
    <mergeCell ref="C375:F375"/>
    <mergeCell ref="C381:F381"/>
    <mergeCell ref="C341:F341"/>
    <mergeCell ref="C343:F343"/>
    <mergeCell ref="C348:F348"/>
    <mergeCell ref="C353:F353"/>
    <mergeCell ref="C354:F354"/>
    <mergeCell ref="C356:F356"/>
    <mergeCell ref="C287:F287"/>
    <mergeCell ref="C237:F237"/>
    <mergeCell ref="C186:F186"/>
    <mergeCell ref="C193:F193"/>
    <mergeCell ref="C194:F194"/>
    <mergeCell ref="C196:F196"/>
    <mergeCell ref="C200:F200"/>
    <mergeCell ref="C204:F204"/>
    <mergeCell ref="C313:F313"/>
    <mergeCell ref="C319:F319"/>
    <mergeCell ref="C241:F241"/>
    <mergeCell ref="C244:F244"/>
    <mergeCell ref="C256:F256"/>
    <mergeCell ref="C259:F259"/>
    <mergeCell ref="C260:F260"/>
    <mergeCell ref="C262:F262"/>
    <mergeCell ref="C250:C251"/>
    <mergeCell ref="C248:C249"/>
    <mergeCell ref="C245:C247"/>
    <mergeCell ref="C265:C266"/>
    <mergeCell ref="C263:C264"/>
    <mergeCell ref="C252:C255"/>
    <mergeCell ref="C291:C293"/>
    <mergeCell ref="C272:C277"/>
    <mergeCell ref="C268:C271"/>
    <mergeCell ref="A418:A419"/>
    <mergeCell ref="A424:A425"/>
    <mergeCell ref="C2:F2"/>
    <mergeCell ref="C3:F3"/>
    <mergeCell ref="C7:F7"/>
    <mergeCell ref="C20:F20"/>
    <mergeCell ref="C19:F19"/>
    <mergeCell ref="C13:F13"/>
    <mergeCell ref="C125:F125"/>
    <mergeCell ref="C123:F123"/>
    <mergeCell ref="A362:A365"/>
    <mergeCell ref="A370:A374"/>
    <mergeCell ref="A376:A380"/>
    <mergeCell ref="A385:A389"/>
    <mergeCell ref="A391:A394"/>
    <mergeCell ref="A399:A416"/>
    <mergeCell ref="A321:A322"/>
    <mergeCell ref="A324:A335"/>
    <mergeCell ref="A337:A339"/>
    <mergeCell ref="A344:A347"/>
    <mergeCell ref="A349:A352"/>
    <mergeCell ref="A357:A360"/>
    <mergeCell ref="A279:A283"/>
    <mergeCell ref="A288:A297"/>
    <mergeCell ref="A299:A303"/>
    <mergeCell ref="A308:A312"/>
    <mergeCell ref="A314:A318"/>
    <mergeCell ref="B315:B316"/>
    <mergeCell ref="A231:A236"/>
    <mergeCell ref="A238:A240"/>
    <mergeCell ref="A242:A243"/>
    <mergeCell ref="A245:A255"/>
    <mergeCell ref="A257:A258"/>
    <mergeCell ref="A263:A277"/>
    <mergeCell ref="B250:B251"/>
    <mergeCell ref="B248:B249"/>
    <mergeCell ref="B245:B247"/>
    <mergeCell ref="B265:B266"/>
    <mergeCell ref="B263:B264"/>
    <mergeCell ref="B252:B255"/>
    <mergeCell ref="B291:B293"/>
    <mergeCell ref="B272:B277"/>
    <mergeCell ref="B268:B271"/>
    <mergeCell ref="A165:A185"/>
    <mergeCell ref="A187:A192"/>
    <mergeCell ref="A197:A199"/>
    <mergeCell ref="A201:A203"/>
    <mergeCell ref="A208:A219"/>
    <mergeCell ref="A221:A226"/>
    <mergeCell ref="A115:A121"/>
    <mergeCell ref="A126:A129"/>
    <mergeCell ref="A136:A138"/>
    <mergeCell ref="A140:A141"/>
    <mergeCell ref="A146:A154"/>
    <mergeCell ref="A156:A160"/>
    <mergeCell ref="A82:A85"/>
    <mergeCell ref="A88:A89"/>
    <mergeCell ref="A91:A94"/>
    <mergeCell ref="A96:A99"/>
    <mergeCell ref="A102:A103"/>
    <mergeCell ref="A105:A113"/>
    <mergeCell ref="A51:A54"/>
    <mergeCell ref="A57:A58"/>
    <mergeCell ref="A60:A62"/>
    <mergeCell ref="A64:A66"/>
    <mergeCell ref="A69:A70"/>
    <mergeCell ref="A72:A80"/>
    <mergeCell ref="C148:C149"/>
    <mergeCell ref="C105:C107"/>
    <mergeCell ref="B105:B107"/>
    <mergeCell ref="C78:C80"/>
    <mergeCell ref="B78:B80"/>
    <mergeCell ref="C122:F122"/>
    <mergeCell ref="C114:F114"/>
    <mergeCell ref="C104:F104"/>
    <mergeCell ref="C101:F101"/>
    <mergeCell ref="C100:F100"/>
    <mergeCell ref="C95:F95"/>
    <mergeCell ref="C90:F90"/>
    <mergeCell ref="C87:F87"/>
    <mergeCell ref="C86:F86"/>
    <mergeCell ref="C81:F81"/>
    <mergeCell ref="C143:F143"/>
    <mergeCell ref="C145:F145"/>
    <mergeCell ref="C130:F130"/>
    <mergeCell ref="C132:F132"/>
    <mergeCell ref="C133:F133"/>
    <mergeCell ref="C135:F135"/>
    <mergeCell ref="C139:F139"/>
    <mergeCell ref="C142:F142"/>
    <mergeCell ref="A4:A6"/>
    <mergeCell ref="A8:A12"/>
    <mergeCell ref="A14:A18"/>
    <mergeCell ref="A21:A23"/>
    <mergeCell ref="A25:A33"/>
    <mergeCell ref="A35:A40"/>
    <mergeCell ref="A45:A49"/>
    <mergeCell ref="C74:C76"/>
    <mergeCell ref="B74:B76"/>
    <mergeCell ref="C46:C47"/>
    <mergeCell ref="C32:C33"/>
    <mergeCell ref="C71:F71"/>
    <mergeCell ref="C68:F68"/>
    <mergeCell ref="C67:F67"/>
    <mergeCell ref="C59:F59"/>
    <mergeCell ref="C56:F56"/>
    <mergeCell ref="C55:F55"/>
    <mergeCell ref="C50:F50"/>
    <mergeCell ref="C24:F24"/>
    <mergeCell ref="C34:F34"/>
    <mergeCell ref="C41:F41"/>
    <mergeCell ref="C42:F42"/>
    <mergeCell ref="C27:C29"/>
    <mergeCell ref="C182:C183"/>
    <mergeCell ref="B182:B183"/>
    <mergeCell ref="C169:C180"/>
    <mergeCell ref="B169:B180"/>
    <mergeCell ref="C150:C152"/>
    <mergeCell ref="C232:C235"/>
    <mergeCell ref="B232:B235"/>
    <mergeCell ref="C217:C218"/>
    <mergeCell ref="C212:C214"/>
    <mergeCell ref="B212:B214"/>
    <mergeCell ref="C209:C210"/>
    <mergeCell ref="B209:B210"/>
    <mergeCell ref="B217:B218"/>
    <mergeCell ref="C155:F155"/>
    <mergeCell ref="C161:F161"/>
    <mergeCell ref="C164:F164"/>
    <mergeCell ref="C162:F162"/>
    <mergeCell ref="C205:F205"/>
    <mergeCell ref="C220:F220"/>
    <mergeCell ref="C227:F227"/>
    <mergeCell ref="C228:F228"/>
    <mergeCell ref="C230:F230"/>
    <mergeCell ref="B401:B415"/>
    <mergeCell ref="C401:C415"/>
    <mergeCell ref="C327:C334"/>
    <mergeCell ref="B327:B334"/>
    <mergeCell ref="C294:C297"/>
    <mergeCell ref="B294:B297"/>
    <mergeCell ref="C298:F298"/>
    <mergeCell ref="C304:F304"/>
    <mergeCell ref="C305:F305"/>
    <mergeCell ref="C307:F307"/>
    <mergeCell ref="C320:F320"/>
    <mergeCell ref="C323:F323"/>
    <mergeCell ref="C336:F336"/>
    <mergeCell ref="C340:F340"/>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tabColor theme="7" tint="0.39997558519241921"/>
  </sheetPr>
  <dimension ref="B4:AY72"/>
  <sheetViews>
    <sheetView topLeftCell="A5" zoomScaleNormal="100" workbookViewId="0">
      <selection activeCell="S32" sqref="S32:T33"/>
    </sheetView>
  </sheetViews>
  <sheetFormatPr defaultColWidth="8.54296875" defaultRowHeight="14.5" x14ac:dyDescent="0.35"/>
  <cols>
    <col min="1" max="1" width="19.08984375" customWidth="1"/>
    <col min="2" max="47" width="5.54296875" customWidth="1"/>
    <col min="48" max="49" width="7.54296875" customWidth="1"/>
  </cols>
  <sheetData>
    <row r="4" spans="2:51" ht="13.5" customHeight="1" x14ac:dyDescent="0.35"/>
    <row r="7" spans="2:51" s="2" customFormat="1" ht="13.5" customHeight="1" thickBot="1" x14ac:dyDescent="0.4">
      <c r="L7" s="22"/>
      <c r="M7" s="22"/>
      <c r="N7" s="22"/>
      <c r="O7" s="22"/>
      <c r="P7" s="22"/>
      <c r="Q7" s="22"/>
      <c r="R7" s="22"/>
      <c r="S7" s="22"/>
      <c r="T7" s="22"/>
      <c r="U7" s="21"/>
      <c r="V7" s="21"/>
      <c r="W7" s="21"/>
      <c r="X7" s="21"/>
      <c r="Y7" s="21"/>
      <c r="Z7" s="21"/>
      <c r="AA7" s="21"/>
      <c r="AB7" s="21"/>
      <c r="AC7" s="21"/>
      <c r="AD7" s="21"/>
      <c r="AE7" s="22"/>
      <c r="AF7" s="22"/>
      <c r="AG7" s="22"/>
      <c r="AH7" s="22"/>
      <c r="AI7" s="22"/>
    </row>
    <row r="8" spans="2:51" s="2" customFormat="1" ht="13.5" customHeight="1" x14ac:dyDescent="0.35">
      <c r="N8" s="22"/>
      <c r="O8" s="22"/>
      <c r="P8" s="22"/>
      <c r="Q8" s="22"/>
      <c r="R8" s="22"/>
      <c r="S8" s="22"/>
      <c r="T8" s="22"/>
      <c r="U8" s="21"/>
      <c r="V8" s="575" t="s">
        <v>901</v>
      </c>
      <c r="W8" s="576"/>
      <c r="X8" s="21"/>
      <c r="Y8" s="575" t="s">
        <v>903</v>
      </c>
      <c r="Z8" s="576"/>
      <c r="AA8" s="21"/>
      <c r="AB8" s="579" t="s">
        <v>905</v>
      </c>
      <c r="AC8" s="580"/>
      <c r="AD8" s="21"/>
      <c r="AE8" s="22"/>
      <c r="AF8" s="22"/>
      <c r="AG8" s="22"/>
      <c r="AH8" s="22"/>
      <c r="AI8" s="22"/>
    </row>
    <row r="9" spans="2:51" s="2" customFormat="1" ht="13.5" customHeight="1" thickBot="1" x14ac:dyDescent="0.4">
      <c r="N9" s="22"/>
      <c r="O9" s="22"/>
      <c r="P9" s="22"/>
      <c r="Q9" s="22"/>
      <c r="R9" s="22"/>
      <c r="S9" s="22"/>
      <c r="T9" s="22"/>
      <c r="U9" s="21"/>
      <c r="V9" s="577"/>
      <c r="W9" s="578"/>
      <c r="X9" s="21"/>
      <c r="Y9" s="577"/>
      <c r="Z9" s="578"/>
      <c r="AA9" s="21"/>
      <c r="AB9" s="581"/>
      <c r="AC9" s="582"/>
      <c r="AD9" s="21"/>
      <c r="AE9" s="22"/>
      <c r="AF9" s="22"/>
      <c r="AG9" s="22"/>
      <c r="AH9" s="22"/>
      <c r="AI9" s="22"/>
    </row>
    <row r="10" spans="2:51" s="2" customFormat="1" ht="13.5" customHeight="1" thickBot="1" x14ac:dyDescent="0.4">
      <c r="L10" s="22"/>
      <c r="M10" s="22"/>
      <c r="N10" s="22"/>
      <c r="O10" s="22"/>
      <c r="P10" s="22"/>
      <c r="Q10" s="22"/>
      <c r="R10" s="22"/>
      <c r="S10" s="22"/>
      <c r="T10" s="22"/>
      <c r="U10" s="21"/>
      <c r="V10" s="21"/>
      <c r="W10" s="21"/>
      <c r="X10" s="21"/>
      <c r="Y10" s="21"/>
      <c r="Z10" s="21"/>
      <c r="AA10" s="21"/>
      <c r="AB10" s="21"/>
      <c r="AC10" s="21"/>
      <c r="AD10" s="21"/>
      <c r="AE10" s="22"/>
      <c r="AF10" s="22"/>
      <c r="AG10" s="22"/>
      <c r="AH10" s="22"/>
      <c r="AI10" s="22"/>
    </row>
    <row r="11" spans="2:51" s="2" customFormat="1" ht="13.5" customHeight="1" x14ac:dyDescent="0.35">
      <c r="L11" s="22"/>
      <c r="M11" s="22"/>
      <c r="N11" s="22"/>
      <c r="O11" s="22"/>
      <c r="P11" s="22"/>
      <c r="Q11" s="22"/>
      <c r="R11" s="22"/>
      <c r="S11" s="22"/>
      <c r="T11" s="22"/>
      <c r="U11" s="21"/>
      <c r="V11" s="575" t="s">
        <v>902</v>
      </c>
      <c r="W11" s="576"/>
      <c r="X11" s="21"/>
      <c r="Y11" s="575" t="s">
        <v>904</v>
      </c>
      <c r="Z11" s="576"/>
      <c r="AA11" s="21"/>
      <c r="AB11" s="579" t="s">
        <v>906</v>
      </c>
      <c r="AC11" s="580"/>
      <c r="AD11" s="21"/>
      <c r="AE11" s="22"/>
      <c r="AF11" s="22"/>
      <c r="AG11" s="22"/>
      <c r="AH11" s="22"/>
      <c r="AI11" s="22"/>
    </row>
    <row r="12" spans="2:51" s="2" customFormat="1" ht="12.75" customHeight="1" thickBot="1" x14ac:dyDescent="0.4">
      <c r="L12" s="22"/>
      <c r="M12" s="22"/>
      <c r="N12" s="22"/>
      <c r="O12" s="22"/>
      <c r="P12" s="22"/>
      <c r="Q12" s="22"/>
      <c r="R12" s="22"/>
      <c r="S12" s="22"/>
      <c r="T12" s="22"/>
      <c r="U12" s="21"/>
      <c r="V12" s="577"/>
      <c r="W12" s="578"/>
      <c r="X12" s="21"/>
      <c r="Y12" s="577"/>
      <c r="Z12" s="578"/>
      <c r="AA12" s="21"/>
      <c r="AB12" s="581"/>
      <c r="AC12" s="582"/>
      <c r="AD12" s="21"/>
      <c r="AE12" s="22"/>
      <c r="AF12" s="22"/>
      <c r="AG12" s="22"/>
      <c r="AH12" s="22"/>
      <c r="AI12" s="22"/>
    </row>
    <row r="13" spans="2:51" s="2" customFormat="1" ht="13.5" customHeight="1" x14ac:dyDescent="0.35">
      <c r="L13" s="22"/>
      <c r="M13" s="22"/>
      <c r="N13" s="22"/>
      <c r="O13" s="22"/>
      <c r="P13" s="22"/>
      <c r="Q13" s="22"/>
      <c r="R13" s="22"/>
      <c r="S13" s="22"/>
      <c r="T13" s="22"/>
      <c r="U13" s="21"/>
      <c r="V13" s="21"/>
      <c r="W13" s="21"/>
      <c r="X13" s="21"/>
      <c r="Y13" s="21"/>
      <c r="Z13" s="21"/>
      <c r="AA13" s="21"/>
      <c r="AB13" s="21"/>
      <c r="AC13" s="21"/>
      <c r="AD13" s="21"/>
      <c r="AE13" s="22"/>
      <c r="AF13" s="22"/>
      <c r="AG13" s="22"/>
      <c r="AH13" s="22"/>
      <c r="AI13" s="22"/>
    </row>
    <row r="14" spans="2:51" s="2" customFormat="1" ht="13.5" customHeight="1" x14ac:dyDescent="0.35">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row>
    <row r="15" spans="2:51" s="2" customFormat="1" ht="13.5" customHeight="1" thickBot="1" x14ac:dyDescent="0.4">
      <c r="R15" s="21"/>
      <c r="S15" s="21"/>
      <c r="T15" s="21"/>
      <c r="U15" s="21"/>
      <c r="V15" s="21"/>
      <c r="W15" s="21"/>
      <c r="X15" s="21"/>
      <c r="Y15" s="21"/>
      <c r="Z15" s="21"/>
      <c r="AA15" s="21"/>
      <c r="AB15" s="21"/>
      <c r="AC15" s="21"/>
      <c r="AD15" s="21"/>
      <c r="AE15" s="21"/>
      <c r="AF15" s="21"/>
      <c r="AG15" s="21"/>
      <c r="AH15" s="22"/>
      <c r="AI15" s="22"/>
      <c r="AJ15" s="22"/>
      <c r="AK15" s="22"/>
      <c r="AL15" s="22"/>
      <c r="AM15" s="22"/>
      <c r="AN15" s="22"/>
      <c r="AO15" s="22"/>
      <c r="AP15" s="22"/>
      <c r="AQ15" s="22"/>
      <c r="AR15" s="22"/>
      <c r="AS15" s="22"/>
      <c r="AT15" s="22"/>
      <c r="AU15" s="22"/>
      <c r="AV15" s="22"/>
      <c r="AW15" s="22"/>
      <c r="AX15" s="22"/>
      <c r="AY15" s="22"/>
    </row>
    <row r="16" spans="2:51" s="2" customFormat="1" ht="13.5" customHeight="1" x14ac:dyDescent="0.35">
      <c r="R16" s="21"/>
      <c r="S16" s="575" t="s">
        <v>909</v>
      </c>
      <c r="T16" s="576"/>
      <c r="U16" s="21"/>
      <c r="V16" s="575" t="s">
        <v>1333</v>
      </c>
      <c r="W16" s="576"/>
      <c r="X16" s="21"/>
      <c r="Y16" s="575" t="s">
        <v>910</v>
      </c>
      <c r="Z16" s="576"/>
      <c r="AA16" s="21"/>
      <c r="AB16" s="579" t="s">
        <v>915</v>
      </c>
      <c r="AC16" s="580"/>
      <c r="AD16" s="21"/>
      <c r="AE16" s="579" t="s">
        <v>916</v>
      </c>
      <c r="AF16" s="580"/>
      <c r="AG16" s="21"/>
      <c r="AH16" s="22"/>
      <c r="AI16" s="22"/>
      <c r="AJ16" s="22"/>
      <c r="AK16" s="22"/>
      <c r="AL16" s="22"/>
      <c r="AM16" s="22"/>
      <c r="AN16" s="22"/>
      <c r="AO16" s="22"/>
      <c r="AP16" s="22"/>
      <c r="AQ16" s="22"/>
      <c r="AR16" s="22"/>
      <c r="AS16" s="22"/>
      <c r="AT16" s="22"/>
      <c r="AU16" s="22"/>
      <c r="AV16" s="22"/>
      <c r="AW16" s="22"/>
      <c r="AX16" s="22"/>
      <c r="AY16" s="22"/>
    </row>
    <row r="17" spans="2:51" s="2" customFormat="1" ht="13.5" customHeight="1" thickBot="1" x14ac:dyDescent="0.4">
      <c r="R17" s="21"/>
      <c r="S17" s="577"/>
      <c r="T17" s="578"/>
      <c r="U17" s="21"/>
      <c r="V17" s="577"/>
      <c r="W17" s="578"/>
      <c r="X17" s="21"/>
      <c r="Y17" s="577"/>
      <c r="Z17" s="578"/>
      <c r="AA17" s="21"/>
      <c r="AB17" s="581"/>
      <c r="AC17" s="582"/>
      <c r="AD17" s="21"/>
      <c r="AE17" s="581"/>
      <c r="AF17" s="582"/>
      <c r="AG17" s="21"/>
      <c r="AH17" s="22"/>
      <c r="AI17" s="22"/>
      <c r="AJ17" s="22"/>
      <c r="AK17" s="22"/>
      <c r="AL17" s="22"/>
      <c r="AM17" s="22"/>
      <c r="AN17" s="22"/>
      <c r="AO17" s="22"/>
      <c r="AP17" s="22"/>
      <c r="AQ17" s="22"/>
      <c r="AR17" s="22"/>
      <c r="AS17" s="22"/>
      <c r="AT17" s="22"/>
      <c r="AU17" s="22"/>
      <c r="AV17" s="22"/>
      <c r="AW17" s="22"/>
      <c r="AX17" s="22"/>
      <c r="AY17" s="22"/>
    </row>
    <row r="18" spans="2:51" s="2" customFormat="1" ht="13.5" customHeight="1" thickBot="1" x14ac:dyDescent="0.4">
      <c r="R18" s="21"/>
      <c r="S18" s="21"/>
      <c r="T18" s="21"/>
      <c r="U18" s="21"/>
      <c r="V18" s="21"/>
      <c r="W18" s="21"/>
      <c r="X18" s="21"/>
      <c r="Y18" s="21"/>
      <c r="Z18" s="21"/>
      <c r="AA18" s="21"/>
      <c r="AB18" s="21"/>
      <c r="AC18" s="21"/>
      <c r="AD18" s="21"/>
      <c r="AE18" s="21"/>
      <c r="AF18" s="21"/>
      <c r="AG18" s="21"/>
      <c r="AH18" s="22"/>
      <c r="AI18" s="22"/>
      <c r="AJ18" s="22"/>
      <c r="AK18" s="22"/>
      <c r="AL18" s="22"/>
      <c r="AM18" s="22"/>
      <c r="AN18" s="22"/>
      <c r="AO18" s="22"/>
      <c r="AP18" s="22"/>
      <c r="AQ18" s="22"/>
      <c r="AR18" s="22"/>
      <c r="AS18" s="22"/>
      <c r="AT18" s="22"/>
      <c r="AU18" s="22"/>
      <c r="AV18" s="22"/>
      <c r="AW18" s="22"/>
      <c r="AX18" s="22"/>
      <c r="AY18" s="22"/>
    </row>
    <row r="19" spans="2:51" s="2" customFormat="1" ht="13.5" customHeight="1" x14ac:dyDescent="0.35">
      <c r="R19" s="21"/>
      <c r="S19" s="575" t="s">
        <v>911</v>
      </c>
      <c r="T19" s="576"/>
      <c r="U19" s="21"/>
      <c r="V19" s="575" t="s">
        <v>907</v>
      </c>
      <c r="W19" s="576"/>
      <c r="X19" s="21"/>
      <c r="Y19" s="575" t="s">
        <v>912</v>
      </c>
      <c r="Z19" s="576"/>
      <c r="AA19" s="21"/>
      <c r="AB19" s="579" t="s">
        <v>913</v>
      </c>
      <c r="AC19" s="580"/>
      <c r="AD19" s="21"/>
      <c r="AE19" s="579" t="s">
        <v>914</v>
      </c>
      <c r="AF19" s="580"/>
      <c r="AG19" s="21"/>
      <c r="AH19" s="22"/>
      <c r="AI19" s="22"/>
      <c r="AJ19" s="22"/>
      <c r="AK19" s="22"/>
      <c r="AL19" s="22"/>
      <c r="AM19" s="22"/>
      <c r="AN19" s="22"/>
      <c r="AO19" s="22"/>
      <c r="AP19" s="22"/>
      <c r="AQ19" s="22"/>
      <c r="AR19" s="22"/>
      <c r="AS19" s="22"/>
      <c r="AT19" s="22"/>
      <c r="AU19" s="22"/>
      <c r="AV19" s="22"/>
      <c r="AW19" s="22"/>
      <c r="AX19" s="22"/>
      <c r="AY19" s="22"/>
    </row>
    <row r="20" spans="2:51" s="2" customFormat="1" ht="13.5" customHeight="1" thickBot="1" x14ac:dyDescent="0.4">
      <c r="R20" s="21"/>
      <c r="S20" s="577"/>
      <c r="T20" s="578"/>
      <c r="U20" s="21"/>
      <c r="V20" s="577"/>
      <c r="W20" s="578"/>
      <c r="X20" s="21"/>
      <c r="Y20" s="577"/>
      <c r="Z20" s="578"/>
      <c r="AA20" s="21"/>
      <c r="AB20" s="581"/>
      <c r="AC20" s="582"/>
      <c r="AD20" s="21"/>
      <c r="AE20" s="581"/>
      <c r="AF20" s="582"/>
      <c r="AG20" s="21"/>
      <c r="AH20" s="22"/>
      <c r="AI20" s="22"/>
      <c r="AJ20" s="22"/>
      <c r="AK20" s="22"/>
      <c r="AL20" s="22"/>
      <c r="AM20" s="22"/>
      <c r="AN20" s="22"/>
      <c r="AO20" s="22"/>
      <c r="AP20" s="22"/>
      <c r="AQ20" s="22"/>
      <c r="AR20" s="22"/>
      <c r="AS20" s="22"/>
      <c r="AT20" s="22"/>
      <c r="AU20" s="22"/>
      <c r="AV20" s="22"/>
      <c r="AW20" s="22"/>
      <c r="AX20" s="22"/>
      <c r="AY20" s="22"/>
    </row>
    <row r="21" spans="2:51" s="2" customFormat="1" ht="13.5" customHeight="1" x14ac:dyDescent="0.35">
      <c r="R21" s="21"/>
      <c r="S21" s="21"/>
      <c r="T21" s="21"/>
      <c r="U21" s="21"/>
      <c r="V21" s="21"/>
      <c r="W21" s="21"/>
      <c r="X21" s="21"/>
      <c r="Y21" s="21"/>
      <c r="Z21" s="21"/>
      <c r="AA21" s="21"/>
      <c r="AB21" s="21"/>
      <c r="AC21" s="21"/>
      <c r="AD21" s="21"/>
      <c r="AE21" s="21"/>
      <c r="AF21" s="21"/>
      <c r="AG21" s="21"/>
      <c r="AH21" s="22"/>
      <c r="AI21" s="22"/>
      <c r="AJ21" s="22"/>
      <c r="AK21" s="22"/>
      <c r="AL21" s="22"/>
      <c r="AM21" s="22"/>
      <c r="AN21" s="22"/>
      <c r="AO21" s="22"/>
      <c r="AP21" s="22"/>
      <c r="AQ21" s="22"/>
      <c r="AR21" s="22"/>
      <c r="AS21" s="22"/>
      <c r="AT21" s="22"/>
      <c r="AU21" s="22"/>
      <c r="AV21" s="22"/>
      <c r="AW21" s="22"/>
      <c r="AX21" s="22"/>
      <c r="AY21" s="22"/>
    </row>
    <row r="22" spans="2:51" s="2" customFormat="1" ht="13.5" customHeight="1" x14ac:dyDescent="0.35">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row>
    <row r="23" spans="2:51" s="2" customFormat="1" ht="13.5" customHeight="1" thickBot="1" x14ac:dyDescent="0.4">
      <c r="P23" s="21"/>
      <c r="Q23" s="21"/>
      <c r="R23" s="21"/>
      <c r="S23" s="21"/>
      <c r="T23" s="21"/>
      <c r="U23" s="21"/>
      <c r="V23" s="21"/>
      <c r="W23" s="21"/>
      <c r="X23" s="21"/>
      <c r="Y23" s="21"/>
      <c r="Z23" s="21"/>
      <c r="AA23" s="21"/>
      <c r="AB23" s="21"/>
      <c r="AC23" s="21"/>
      <c r="AD23" s="21"/>
      <c r="AE23" s="21"/>
      <c r="AF23" s="21"/>
      <c r="AG23" s="21"/>
      <c r="AH23" s="21"/>
      <c r="AI23" s="22"/>
      <c r="AJ23" s="22"/>
      <c r="AK23" s="22"/>
      <c r="AL23" s="22"/>
      <c r="AM23" s="22"/>
      <c r="AN23" s="22"/>
      <c r="AO23" s="22"/>
      <c r="AP23" s="22"/>
      <c r="AQ23" s="22"/>
      <c r="AR23" s="22"/>
      <c r="AS23" s="22"/>
      <c r="AT23" s="22"/>
      <c r="AU23" s="22"/>
      <c r="AV23" s="22"/>
      <c r="AW23" s="22"/>
    </row>
    <row r="24" spans="2:51" s="2" customFormat="1" ht="13.5" customHeight="1" x14ac:dyDescent="0.35">
      <c r="P24" s="21"/>
      <c r="Q24" s="575" t="s">
        <v>918</v>
      </c>
      <c r="R24" s="576"/>
      <c r="S24" s="21"/>
      <c r="T24" s="583" t="s">
        <v>954</v>
      </c>
      <c r="U24" s="584"/>
      <c r="V24" s="21"/>
      <c r="W24" s="579" t="s">
        <v>928</v>
      </c>
      <c r="X24" s="580"/>
      <c r="Y24" s="21"/>
      <c r="Z24" s="579" t="s">
        <v>1334</v>
      </c>
      <c r="AA24" s="580"/>
      <c r="AB24" s="21"/>
      <c r="AC24" s="579" t="s">
        <v>923</v>
      </c>
      <c r="AD24" s="580"/>
      <c r="AE24" s="21"/>
      <c r="AF24" s="579" t="s">
        <v>926</v>
      </c>
      <c r="AG24" s="580"/>
      <c r="AH24" s="21"/>
      <c r="AI24" s="22"/>
      <c r="AJ24" s="22"/>
      <c r="AK24" s="22"/>
      <c r="AL24" s="22"/>
      <c r="AM24" s="22"/>
      <c r="AN24" s="22"/>
      <c r="AO24" s="22"/>
      <c r="AP24" s="22"/>
      <c r="AQ24" s="22"/>
      <c r="AR24" s="22"/>
      <c r="AS24" s="22"/>
      <c r="AT24" s="22"/>
      <c r="AU24" s="22"/>
      <c r="AV24" s="22"/>
      <c r="AW24" s="22"/>
    </row>
    <row r="25" spans="2:51" s="2" customFormat="1" ht="13.5" customHeight="1" thickBot="1" x14ac:dyDescent="0.4">
      <c r="P25" s="21"/>
      <c r="Q25" s="577"/>
      <c r="R25" s="578"/>
      <c r="S25" s="21"/>
      <c r="T25" s="585"/>
      <c r="U25" s="586"/>
      <c r="V25" s="21"/>
      <c r="W25" s="581"/>
      <c r="X25" s="582"/>
      <c r="Y25" s="21"/>
      <c r="Z25" s="581"/>
      <c r="AA25" s="582"/>
      <c r="AB25" s="21"/>
      <c r="AC25" s="581"/>
      <c r="AD25" s="582"/>
      <c r="AE25" s="21"/>
      <c r="AF25" s="581"/>
      <c r="AG25" s="582"/>
      <c r="AH25" s="21"/>
      <c r="AI25" s="22"/>
      <c r="AJ25" s="22"/>
      <c r="AK25" s="22"/>
      <c r="AL25" s="22"/>
      <c r="AM25" s="22"/>
      <c r="AN25" s="22"/>
      <c r="AO25" s="22"/>
      <c r="AP25" s="22"/>
      <c r="AQ25" s="22"/>
      <c r="AR25" s="22"/>
      <c r="AS25" s="22"/>
      <c r="AT25" s="22"/>
      <c r="AU25" s="22"/>
      <c r="AV25" s="22"/>
      <c r="AW25" s="22"/>
    </row>
    <row r="26" spans="2:51" s="2" customFormat="1" ht="13.5" customHeight="1" thickBot="1" x14ac:dyDescent="0.4">
      <c r="P26" s="21"/>
      <c r="Q26" s="21"/>
      <c r="R26" s="21"/>
      <c r="S26" s="21"/>
      <c r="T26" s="21"/>
      <c r="U26" s="21"/>
      <c r="V26" s="21"/>
      <c r="W26" s="21"/>
      <c r="X26" s="21"/>
      <c r="Y26" s="21"/>
      <c r="Z26" s="21"/>
      <c r="AA26" s="21"/>
      <c r="AB26" s="21"/>
      <c r="AC26" s="21"/>
      <c r="AD26" s="21"/>
      <c r="AE26" s="21"/>
      <c r="AF26" s="21"/>
      <c r="AG26" s="21"/>
      <c r="AH26" s="21"/>
      <c r="AI26" s="22"/>
      <c r="AJ26" s="22"/>
      <c r="AK26" s="22"/>
      <c r="AL26" s="22"/>
      <c r="AM26" s="22"/>
      <c r="AN26" s="22"/>
      <c r="AO26" s="22"/>
      <c r="AP26" s="22"/>
      <c r="AQ26" s="22"/>
      <c r="AR26" s="22"/>
      <c r="AS26" s="22"/>
      <c r="AT26" s="22"/>
      <c r="AU26" s="22"/>
      <c r="AV26" s="22"/>
      <c r="AW26" s="22"/>
    </row>
    <row r="27" spans="2:51" s="2" customFormat="1" ht="13.5" customHeight="1" x14ac:dyDescent="0.35">
      <c r="P27" s="21"/>
      <c r="Q27" s="575" t="s">
        <v>919</v>
      </c>
      <c r="R27" s="576"/>
      <c r="S27" s="21"/>
      <c r="T27" s="575" t="s">
        <v>920</v>
      </c>
      <c r="U27" s="576"/>
      <c r="V27" s="21"/>
      <c r="W27" s="575" t="s">
        <v>921</v>
      </c>
      <c r="X27" s="576"/>
      <c r="Y27" s="21"/>
      <c r="Z27" s="575" t="s">
        <v>922</v>
      </c>
      <c r="AA27" s="576"/>
      <c r="AB27" s="21"/>
      <c r="AC27" s="579" t="s">
        <v>924</v>
      </c>
      <c r="AD27" s="580"/>
      <c r="AE27" s="21"/>
      <c r="AF27" s="579" t="s">
        <v>925</v>
      </c>
      <c r="AG27" s="580"/>
      <c r="AH27" s="21"/>
      <c r="AI27" s="22"/>
      <c r="AJ27" s="22"/>
      <c r="AK27" s="22"/>
      <c r="AL27" s="22"/>
      <c r="AM27" s="22"/>
      <c r="AN27" s="22"/>
      <c r="AO27" s="22"/>
      <c r="AP27" s="22"/>
      <c r="AQ27" s="22"/>
      <c r="AR27" s="22"/>
      <c r="AS27" s="22"/>
      <c r="AT27" s="22"/>
      <c r="AU27" s="22"/>
      <c r="AV27" s="22"/>
      <c r="AW27" s="22"/>
    </row>
    <row r="28" spans="2:51" s="2" customFormat="1" ht="13.5" customHeight="1" thickBot="1" x14ac:dyDescent="0.4">
      <c r="P28" s="21"/>
      <c r="Q28" s="577"/>
      <c r="R28" s="578"/>
      <c r="S28" s="21"/>
      <c r="T28" s="577"/>
      <c r="U28" s="578"/>
      <c r="V28" s="21"/>
      <c r="W28" s="577"/>
      <c r="X28" s="578"/>
      <c r="Y28" s="21"/>
      <c r="Z28" s="577"/>
      <c r="AA28" s="578"/>
      <c r="AB28" s="21"/>
      <c r="AC28" s="581"/>
      <c r="AD28" s="582"/>
      <c r="AE28" s="21"/>
      <c r="AF28" s="581"/>
      <c r="AG28" s="582"/>
      <c r="AH28" s="21"/>
      <c r="AI28" s="22"/>
      <c r="AJ28" s="22"/>
      <c r="AK28" s="22"/>
      <c r="AL28" s="22"/>
      <c r="AM28" s="22"/>
      <c r="AN28" s="22"/>
      <c r="AO28" s="22"/>
      <c r="AP28" s="22"/>
      <c r="AQ28" s="22"/>
      <c r="AR28" s="22"/>
      <c r="AS28" s="22"/>
      <c r="AT28" s="22"/>
      <c r="AU28" s="22"/>
      <c r="AV28" s="22"/>
      <c r="AW28" s="22"/>
    </row>
    <row r="29" spans="2:51" s="2" customFormat="1" ht="13.5" customHeight="1" x14ac:dyDescent="0.35">
      <c r="P29" s="21"/>
      <c r="Q29" s="21"/>
      <c r="R29" s="21"/>
      <c r="S29" s="21"/>
      <c r="T29" s="21"/>
      <c r="U29" s="21"/>
      <c r="V29" s="21"/>
      <c r="W29" s="21"/>
      <c r="X29" s="21"/>
      <c r="Y29" s="21"/>
      <c r="Z29" s="21"/>
      <c r="AA29" s="21"/>
      <c r="AB29" s="21"/>
      <c r="AC29" s="21"/>
      <c r="AD29" s="21"/>
      <c r="AE29" s="21"/>
      <c r="AF29" s="21"/>
      <c r="AG29" s="21"/>
      <c r="AH29" s="21"/>
      <c r="AI29" s="22"/>
      <c r="AJ29" s="22"/>
      <c r="AK29" s="22"/>
      <c r="AL29" s="22"/>
      <c r="AM29" s="22"/>
      <c r="AN29" s="22"/>
      <c r="AO29" s="22"/>
      <c r="AP29" s="22"/>
      <c r="AQ29" s="22"/>
      <c r="AR29" s="22"/>
      <c r="AS29" s="22"/>
      <c r="AT29" s="22"/>
      <c r="AU29" s="22"/>
      <c r="AV29" s="22"/>
      <c r="AW29" s="22"/>
    </row>
    <row r="30" spans="2:51" s="2" customFormat="1" ht="13.5" customHeight="1" x14ac:dyDescent="0.35">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row>
    <row r="31" spans="2:51" s="2" customFormat="1" ht="13.5" customHeight="1" thickBot="1" x14ac:dyDescent="0.4">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2"/>
      <c r="AO31" s="22"/>
      <c r="AP31" s="22"/>
    </row>
    <row r="32" spans="2:51" s="2" customFormat="1" ht="13.5" customHeight="1" x14ac:dyDescent="0.35">
      <c r="I32" s="21"/>
      <c r="J32" s="575" t="s">
        <v>933</v>
      </c>
      <c r="K32" s="576"/>
      <c r="L32" s="21"/>
      <c r="M32" s="575" t="s">
        <v>934</v>
      </c>
      <c r="N32" s="576"/>
      <c r="O32" s="21"/>
      <c r="P32" s="575" t="s">
        <v>930</v>
      </c>
      <c r="Q32" s="576"/>
      <c r="R32" s="21"/>
      <c r="S32" s="575" t="s">
        <v>937</v>
      </c>
      <c r="T32" s="576"/>
      <c r="U32" s="21"/>
      <c r="V32" s="579" t="s">
        <v>944</v>
      </c>
      <c r="W32" s="580"/>
      <c r="X32" s="21"/>
      <c r="Y32" s="579" t="s">
        <v>945</v>
      </c>
      <c r="Z32" s="580"/>
      <c r="AA32" s="21"/>
      <c r="AB32" s="579" t="s">
        <v>948</v>
      </c>
      <c r="AC32" s="580"/>
      <c r="AD32" s="21"/>
      <c r="AE32" s="579" t="s">
        <v>942</v>
      </c>
      <c r="AF32" s="580"/>
      <c r="AG32" s="21"/>
      <c r="AH32" s="579" t="s">
        <v>949</v>
      </c>
      <c r="AI32" s="580"/>
      <c r="AJ32" s="21"/>
      <c r="AK32" s="579" t="s">
        <v>946</v>
      </c>
      <c r="AL32" s="580"/>
      <c r="AM32" s="21"/>
      <c r="AN32" s="22"/>
      <c r="AO32" s="22"/>
      <c r="AP32" s="22"/>
    </row>
    <row r="33" spans="2:48" s="2" customFormat="1" ht="13.5" customHeight="1" thickBot="1" x14ac:dyDescent="0.4">
      <c r="I33" s="21"/>
      <c r="J33" s="577"/>
      <c r="K33" s="578"/>
      <c r="L33" s="21"/>
      <c r="M33" s="577"/>
      <c r="N33" s="578"/>
      <c r="O33" s="21"/>
      <c r="P33" s="577"/>
      <c r="Q33" s="578"/>
      <c r="R33" s="21"/>
      <c r="S33" s="577"/>
      <c r="T33" s="578"/>
      <c r="U33" s="21"/>
      <c r="V33" s="581"/>
      <c r="W33" s="582"/>
      <c r="X33" s="21"/>
      <c r="Y33" s="581"/>
      <c r="Z33" s="582"/>
      <c r="AA33" s="21"/>
      <c r="AB33" s="581"/>
      <c r="AC33" s="582"/>
      <c r="AD33" s="21"/>
      <c r="AE33" s="581"/>
      <c r="AF33" s="582"/>
      <c r="AG33" s="21"/>
      <c r="AH33" s="581"/>
      <c r="AI33" s="582"/>
      <c r="AJ33" s="21"/>
      <c r="AK33" s="581"/>
      <c r="AL33" s="582"/>
      <c r="AM33" s="21"/>
      <c r="AN33" s="22"/>
      <c r="AO33" s="22"/>
      <c r="AP33" s="22"/>
    </row>
    <row r="34" spans="2:48" s="2" customFormat="1" ht="13.5" customHeight="1" thickBot="1" x14ac:dyDescent="0.4">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2"/>
      <c r="AO34" s="22"/>
      <c r="AP34" s="22"/>
    </row>
    <row r="35" spans="2:48" s="2" customFormat="1" ht="13.5" customHeight="1" x14ac:dyDescent="0.35">
      <c r="I35" s="21"/>
      <c r="J35" s="575" t="s">
        <v>931</v>
      </c>
      <c r="K35" s="576"/>
      <c r="L35" s="21"/>
      <c r="M35" s="575" t="s">
        <v>935</v>
      </c>
      <c r="N35" s="576"/>
      <c r="O35" s="21"/>
      <c r="P35" s="575" t="s">
        <v>940</v>
      </c>
      <c r="Q35" s="576"/>
      <c r="R35" s="21"/>
      <c r="S35" s="575" t="s">
        <v>939</v>
      </c>
      <c r="T35" s="576"/>
      <c r="U35" s="21"/>
      <c r="V35" s="575" t="s">
        <v>936</v>
      </c>
      <c r="W35" s="576"/>
      <c r="X35" s="21"/>
      <c r="Y35" s="575" t="s">
        <v>938</v>
      </c>
      <c r="Z35" s="576"/>
      <c r="AA35" s="21"/>
      <c r="AB35" s="575" t="s">
        <v>1335</v>
      </c>
      <c r="AC35" s="576"/>
      <c r="AD35" s="21"/>
      <c r="AE35" s="579" t="s">
        <v>943</v>
      </c>
      <c r="AF35" s="580"/>
      <c r="AG35" s="21"/>
      <c r="AH35" s="579" t="s">
        <v>941</v>
      </c>
      <c r="AI35" s="580"/>
      <c r="AJ35" s="21"/>
      <c r="AK35" s="579" t="s">
        <v>947</v>
      </c>
      <c r="AL35" s="580"/>
      <c r="AM35" s="21"/>
      <c r="AN35" s="22"/>
      <c r="AO35" s="22"/>
      <c r="AP35" s="22"/>
    </row>
    <row r="36" spans="2:48" s="2" customFormat="1" ht="13.5" customHeight="1" thickBot="1" x14ac:dyDescent="0.4">
      <c r="I36" s="21"/>
      <c r="J36" s="577"/>
      <c r="K36" s="578"/>
      <c r="L36" s="21"/>
      <c r="M36" s="577"/>
      <c r="N36" s="578"/>
      <c r="O36" s="21"/>
      <c r="P36" s="577"/>
      <c r="Q36" s="578"/>
      <c r="R36" s="21"/>
      <c r="S36" s="577"/>
      <c r="T36" s="578"/>
      <c r="U36" s="21"/>
      <c r="V36" s="577"/>
      <c r="W36" s="578"/>
      <c r="X36" s="21"/>
      <c r="Y36" s="577"/>
      <c r="Z36" s="578"/>
      <c r="AA36" s="21"/>
      <c r="AB36" s="577"/>
      <c r="AC36" s="578"/>
      <c r="AD36" s="21"/>
      <c r="AE36" s="581"/>
      <c r="AF36" s="582"/>
      <c r="AG36" s="21"/>
      <c r="AH36" s="581"/>
      <c r="AI36" s="582"/>
      <c r="AJ36" s="21"/>
      <c r="AK36" s="581"/>
      <c r="AL36" s="582"/>
      <c r="AM36" s="21"/>
      <c r="AN36" s="22"/>
      <c r="AO36" s="22"/>
      <c r="AP36" s="22"/>
    </row>
    <row r="37" spans="2:48" s="2" customFormat="1" ht="13.5" customHeight="1" x14ac:dyDescent="0.35">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2"/>
      <c r="AO37" s="22"/>
      <c r="AP37" s="22"/>
      <c r="AQ37" s="22"/>
      <c r="AR37" s="22"/>
      <c r="AS37" s="22"/>
      <c r="AT37" s="22"/>
      <c r="AU37" s="22"/>
      <c r="AV37" s="22"/>
    </row>
    <row r="38" spans="2:48" s="2" customFormat="1" ht="13.5" customHeight="1" x14ac:dyDescent="0.35">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row>
    <row r="39" spans="2:48" s="2" customFormat="1" ht="13.5" customHeight="1" thickBot="1" x14ac:dyDescent="0.4">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row>
    <row r="40" spans="2:48" s="2" customFormat="1" ht="13.5" customHeight="1" x14ac:dyDescent="0.35">
      <c r="B40" s="21"/>
      <c r="C40" s="575" t="s">
        <v>957</v>
      </c>
      <c r="D40" s="576"/>
      <c r="E40" s="21"/>
      <c r="F40" s="583" t="s">
        <v>954</v>
      </c>
      <c r="G40" s="584"/>
      <c r="H40" s="21"/>
      <c r="I40" s="575" t="s">
        <v>1336</v>
      </c>
      <c r="J40" s="576"/>
      <c r="K40" s="21"/>
      <c r="L40" s="575" t="s">
        <v>951</v>
      </c>
      <c r="M40" s="576"/>
      <c r="N40" s="21"/>
      <c r="O40" s="575" t="s">
        <v>959</v>
      </c>
      <c r="P40" s="576"/>
      <c r="Q40" s="21"/>
      <c r="R40" s="575" t="s">
        <v>961</v>
      </c>
      <c r="S40" s="576"/>
      <c r="T40" s="21"/>
      <c r="U40" s="575" t="s">
        <v>962</v>
      </c>
      <c r="V40" s="576"/>
      <c r="W40" s="21"/>
      <c r="X40" s="575" t="s">
        <v>965</v>
      </c>
      <c r="Y40" s="576"/>
      <c r="Z40" s="21"/>
      <c r="AA40" s="575" t="s">
        <v>967</v>
      </c>
      <c r="AB40" s="576"/>
      <c r="AC40" s="21"/>
      <c r="AD40" s="579" t="s">
        <v>974</v>
      </c>
      <c r="AE40" s="580"/>
      <c r="AF40" s="21"/>
      <c r="AG40" s="579" t="s">
        <v>975</v>
      </c>
      <c r="AH40" s="580"/>
      <c r="AI40" s="21"/>
      <c r="AJ40" s="579" t="s">
        <v>1337</v>
      </c>
      <c r="AK40" s="580"/>
      <c r="AL40" s="21"/>
      <c r="AM40" s="579" t="s">
        <v>971</v>
      </c>
      <c r="AN40" s="580"/>
      <c r="AO40" s="21"/>
      <c r="AP40" s="579" t="s">
        <v>977</v>
      </c>
      <c r="AQ40" s="580"/>
      <c r="AR40" s="21"/>
      <c r="AS40" s="21"/>
      <c r="AT40" s="21"/>
      <c r="AU40" s="21"/>
    </row>
    <row r="41" spans="2:48" s="2" customFormat="1" ht="13.5" customHeight="1" thickBot="1" x14ac:dyDescent="0.4">
      <c r="B41" s="21"/>
      <c r="C41" s="577"/>
      <c r="D41" s="578"/>
      <c r="E41" s="21"/>
      <c r="F41" s="585"/>
      <c r="G41" s="586"/>
      <c r="H41" s="21"/>
      <c r="I41" s="577"/>
      <c r="J41" s="578"/>
      <c r="K41" s="21"/>
      <c r="L41" s="577"/>
      <c r="M41" s="578"/>
      <c r="N41" s="21"/>
      <c r="O41" s="577"/>
      <c r="P41" s="578"/>
      <c r="Q41" s="21"/>
      <c r="R41" s="577"/>
      <c r="S41" s="578"/>
      <c r="T41" s="21"/>
      <c r="U41" s="577"/>
      <c r="V41" s="578"/>
      <c r="W41" s="21"/>
      <c r="X41" s="577"/>
      <c r="Y41" s="578"/>
      <c r="Z41" s="21"/>
      <c r="AA41" s="577"/>
      <c r="AB41" s="578"/>
      <c r="AC41" s="21"/>
      <c r="AD41" s="581"/>
      <c r="AE41" s="582"/>
      <c r="AF41" s="21"/>
      <c r="AG41" s="581"/>
      <c r="AH41" s="582"/>
      <c r="AI41" s="21"/>
      <c r="AJ41" s="581"/>
      <c r="AK41" s="582"/>
      <c r="AL41" s="21"/>
      <c r="AM41" s="581"/>
      <c r="AN41" s="582"/>
      <c r="AO41" s="21"/>
      <c r="AP41" s="581"/>
      <c r="AQ41" s="582"/>
      <c r="AR41" s="21"/>
      <c r="AS41" s="21"/>
      <c r="AT41" s="21"/>
      <c r="AU41" s="21"/>
    </row>
    <row r="42" spans="2:48" s="2" customFormat="1" ht="13.5" customHeight="1" thickBot="1" x14ac:dyDescent="0.4">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row>
    <row r="43" spans="2:48" s="2" customFormat="1" ht="13.5" customHeight="1" x14ac:dyDescent="0.35">
      <c r="B43" s="21"/>
      <c r="C43" s="575" t="s">
        <v>964</v>
      </c>
      <c r="D43" s="576"/>
      <c r="E43" s="21"/>
      <c r="F43" s="575" t="s">
        <v>955</v>
      </c>
      <c r="G43" s="576"/>
      <c r="H43" s="21"/>
      <c r="I43" s="575" t="s">
        <v>953</v>
      </c>
      <c r="J43" s="576"/>
      <c r="K43" s="21"/>
      <c r="L43" s="575" t="s">
        <v>958</v>
      </c>
      <c r="M43" s="576"/>
      <c r="N43" s="21"/>
      <c r="O43" s="575" t="s">
        <v>952</v>
      </c>
      <c r="P43" s="576"/>
      <c r="Q43" s="21"/>
      <c r="R43" s="575" t="s">
        <v>960</v>
      </c>
      <c r="S43" s="576"/>
      <c r="T43" s="21"/>
      <c r="U43" s="575" t="s">
        <v>963</v>
      </c>
      <c r="V43" s="576"/>
      <c r="W43" s="21"/>
      <c r="X43" s="575" t="s">
        <v>968</v>
      </c>
      <c r="Y43" s="576"/>
      <c r="Z43" s="21"/>
      <c r="AA43" s="575" t="s">
        <v>969</v>
      </c>
      <c r="AB43" s="576"/>
      <c r="AC43" s="21"/>
      <c r="AD43" s="575" t="s">
        <v>966</v>
      </c>
      <c r="AE43" s="576"/>
      <c r="AF43" s="21"/>
      <c r="AG43" s="579" t="s">
        <v>972</v>
      </c>
      <c r="AH43" s="580"/>
      <c r="AI43" s="21"/>
      <c r="AJ43" s="579" t="s">
        <v>970</v>
      </c>
      <c r="AK43" s="580"/>
      <c r="AL43" s="21"/>
      <c r="AM43" s="579" t="s">
        <v>976</v>
      </c>
      <c r="AN43" s="580"/>
      <c r="AO43" s="21"/>
      <c r="AP43" s="579" t="s">
        <v>978</v>
      </c>
      <c r="AQ43" s="580"/>
      <c r="AR43" s="21"/>
      <c r="AS43" s="579" t="s">
        <v>979</v>
      </c>
      <c r="AT43" s="580"/>
      <c r="AU43" s="21"/>
    </row>
    <row r="44" spans="2:48" s="2" customFormat="1" ht="13.5" customHeight="1" thickBot="1" x14ac:dyDescent="0.4">
      <c r="B44" s="21"/>
      <c r="C44" s="577"/>
      <c r="D44" s="578"/>
      <c r="E44" s="21"/>
      <c r="F44" s="577"/>
      <c r="G44" s="578"/>
      <c r="H44" s="21"/>
      <c r="I44" s="577"/>
      <c r="J44" s="578"/>
      <c r="K44" s="21"/>
      <c r="L44" s="577"/>
      <c r="M44" s="578"/>
      <c r="N44" s="21"/>
      <c r="O44" s="577"/>
      <c r="P44" s="578"/>
      <c r="Q44" s="21"/>
      <c r="R44" s="577"/>
      <c r="S44" s="578"/>
      <c r="T44" s="21"/>
      <c r="U44" s="577"/>
      <c r="V44" s="578"/>
      <c r="W44" s="21"/>
      <c r="X44" s="577"/>
      <c r="Y44" s="578"/>
      <c r="Z44" s="21"/>
      <c r="AA44" s="577"/>
      <c r="AB44" s="578"/>
      <c r="AC44" s="21"/>
      <c r="AD44" s="577"/>
      <c r="AE44" s="578"/>
      <c r="AF44" s="21"/>
      <c r="AG44" s="581"/>
      <c r="AH44" s="582"/>
      <c r="AI44" s="21"/>
      <c r="AJ44" s="581"/>
      <c r="AK44" s="582"/>
      <c r="AL44" s="21"/>
      <c r="AM44" s="581"/>
      <c r="AN44" s="582"/>
      <c r="AO44" s="21"/>
      <c r="AP44" s="581"/>
      <c r="AQ44" s="582"/>
      <c r="AR44" s="21"/>
      <c r="AS44" s="581"/>
      <c r="AT44" s="582"/>
      <c r="AU44" s="21"/>
    </row>
    <row r="45" spans="2:48" s="2" customFormat="1" ht="13.5" customHeight="1" x14ac:dyDescent="0.35">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row>
    <row r="46" spans="2:48" s="2" customFormat="1" ht="13.5" customHeight="1" x14ac:dyDescent="0.35">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row>
    <row r="47" spans="2:48" s="2" customFormat="1" ht="13.5" customHeight="1" thickBot="1" x14ac:dyDescent="0.4">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2"/>
      <c r="AR47" s="22"/>
      <c r="AS47" s="22"/>
    </row>
    <row r="48" spans="2:48" s="2" customFormat="1" ht="13.5" customHeight="1" x14ac:dyDescent="0.35">
      <c r="F48" s="21"/>
      <c r="G48" s="575" t="s">
        <v>983</v>
      </c>
      <c r="H48" s="576"/>
      <c r="I48" s="21"/>
      <c r="J48" s="575" t="s">
        <v>1338</v>
      </c>
      <c r="K48" s="576"/>
      <c r="L48" s="21"/>
      <c r="M48" s="575" t="s">
        <v>981</v>
      </c>
      <c r="N48" s="576"/>
      <c r="O48" s="21"/>
      <c r="P48" s="575" t="s">
        <v>987</v>
      </c>
      <c r="Q48" s="576"/>
      <c r="R48" s="21"/>
      <c r="S48" s="575" t="s">
        <v>989</v>
      </c>
      <c r="T48" s="576"/>
      <c r="U48" s="21"/>
      <c r="V48" s="575" t="s">
        <v>993</v>
      </c>
      <c r="W48" s="576"/>
      <c r="X48" s="21"/>
      <c r="Y48" s="575" t="s">
        <v>991</v>
      </c>
      <c r="Z48" s="576"/>
      <c r="AA48" s="21"/>
      <c r="AB48" s="575" t="s">
        <v>999</v>
      </c>
      <c r="AC48" s="576"/>
      <c r="AD48" s="21"/>
      <c r="AE48" s="579" t="s">
        <v>1004</v>
      </c>
      <c r="AF48" s="580"/>
      <c r="AG48" s="21"/>
      <c r="AH48" s="579" t="s">
        <v>1000</v>
      </c>
      <c r="AI48" s="580"/>
      <c r="AJ48" s="21"/>
      <c r="AK48" s="579" t="s">
        <v>1001</v>
      </c>
      <c r="AL48" s="580"/>
      <c r="AM48" s="21"/>
      <c r="AN48" s="579" t="s">
        <v>1339</v>
      </c>
      <c r="AO48" s="580"/>
      <c r="AP48" s="21"/>
      <c r="AS48" s="22"/>
    </row>
    <row r="49" spans="2:47" s="2" customFormat="1" ht="13.5" customHeight="1" thickBot="1" x14ac:dyDescent="0.4">
      <c r="F49" s="21"/>
      <c r="G49" s="577"/>
      <c r="H49" s="578"/>
      <c r="I49" s="21"/>
      <c r="J49" s="577"/>
      <c r="K49" s="578"/>
      <c r="L49" s="21"/>
      <c r="M49" s="577"/>
      <c r="N49" s="578"/>
      <c r="O49" s="21"/>
      <c r="P49" s="577"/>
      <c r="Q49" s="578"/>
      <c r="R49" s="21"/>
      <c r="S49" s="577"/>
      <c r="T49" s="578"/>
      <c r="U49" s="21"/>
      <c r="V49" s="577"/>
      <c r="W49" s="578"/>
      <c r="X49" s="21"/>
      <c r="Y49" s="577"/>
      <c r="Z49" s="578"/>
      <c r="AA49" s="21"/>
      <c r="AB49" s="577"/>
      <c r="AC49" s="578"/>
      <c r="AD49" s="21"/>
      <c r="AE49" s="581"/>
      <c r="AF49" s="582"/>
      <c r="AG49" s="21"/>
      <c r="AH49" s="581"/>
      <c r="AI49" s="582"/>
      <c r="AJ49" s="21"/>
      <c r="AK49" s="581"/>
      <c r="AL49" s="582"/>
      <c r="AM49" s="21"/>
      <c r="AN49" s="581"/>
      <c r="AO49" s="582"/>
      <c r="AP49" s="21"/>
      <c r="AS49" s="22"/>
    </row>
    <row r="50" spans="2:47" s="2" customFormat="1" ht="13.5" customHeight="1" thickBot="1" x14ac:dyDescent="0.4">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2"/>
      <c r="AR50" s="22"/>
      <c r="AS50" s="22"/>
    </row>
    <row r="51" spans="2:47" s="2" customFormat="1" ht="13.5" customHeight="1" x14ac:dyDescent="0.35">
      <c r="F51" s="21"/>
      <c r="G51" s="575" t="s">
        <v>996</v>
      </c>
      <c r="H51" s="576"/>
      <c r="I51" s="21"/>
      <c r="J51" s="575" t="s">
        <v>995</v>
      </c>
      <c r="K51" s="576"/>
      <c r="L51" s="21"/>
      <c r="M51" s="575" t="s">
        <v>982</v>
      </c>
      <c r="N51" s="576"/>
      <c r="O51" s="21"/>
      <c r="P51" s="575" t="s">
        <v>984</v>
      </c>
      <c r="Q51" s="576"/>
      <c r="R51" s="21"/>
      <c r="S51" s="575" t="s">
        <v>986</v>
      </c>
      <c r="T51" s="576"/>
      <c r="U51" s="21"/>
      <c r="V51" s="575" t="s">
        <v>990</v>
      </c>
      <c r="W51" s="576"/>
      <c r="X51" s="21"/>
      <c r="Y51" s="575" t="s">
        <v>988</v>
      </c>
      <c r="Z51" s="576"/>
      <c r="AA51" s="21"/>
      <c r="AB51" s="575" t="s">
        <v>992</v>
      </c>
      <c r="AC51" s="576"/>
      <c r="AD51" s="21"/>
      <c r="AE51" s="575" t="s">
        <v>997</v>
      </c>
      <c r="AF51" s="576"/>
      <c r="AG51" s="21"/>
      <c r="AH51" s="575" t="s">
        <v>998</v>
      </c>
      <c r="AI51" s="576"/>
      <c r="AJ51" s="21"/>
      <c r="AK51" s="575" t="s">
        <v>994</v>
      </c>
      <c r="AL51" s="576"/>
      <c r="AM51" s="21"/>
      <c r="AN51" s="579" t="s">
        <v>1002</v>
      </c>
      <c r="AO51" s="580"/>
      <c r="AP51" s="21"/>
      <c r="AS51" s="22"/>
    </row>
    <row r="52" spans="2:47" s="2" customFormat="1" ht="13.5" customHeight="1" thickBot="1" x14ac:dyDescent="0.4">
      <c r="F52" s="21"/>
      <c r="G52" s="577"/>
      <c r="H52" s="578"/>
      <c r="I52" s="21"/>
      <c r="J52" s="577"/>
      <c r="K52" s="578"/>
      <c r="L52" s="21"/>
      <c r="M52" s="577"/>
      <c r="N52" s="578"/>
      <c r="O52" s="21"/>
      <c r="P52" s="577"/>
      <c r="Q52" s="578"/>
      <c r="R52" s="21"/>
      <c r="S52" s="577"/>
      <c r="T52" s="578"/>
      <c r="U52" s="21"/>
      <c r="V52" s="577"/>
      <c r="W52" s="578"/>
      <c r="X52" s="21"/>
      <c r="Y52" s="577"/>
      <c r="Z52" s="578"/>
      <c r="AA52" s="21"/>
      <c r="AB52" s="577"/>
      <c r="AC52" s="578"/>
      <c r="AD52" s="21"/>
      <c r="AE52" s="577"/>
      <c r="AF52" s="578"/>
      <c r="AG52" s="21"/>
      <c r="AH52" s="577"/>
      <c r="AI52" s="578"/>
      <c r="AJ52" s="21"/>
      <c r="AK52" s="577"/>
      <c r="AL52" s="578"/>
      <c r="AM52" s="21"/>
      <c r="AN52" s="581"/>
      <c r="AO52" s="582"/>
      <c r="AP52" s="21"/>
      <c r="AS52" s="22"/>
    </row>
    <row r="53" spans="2:47" s="2" customFormat="1" ht="13.5" customHeight="1" x14ac:dyDescent="0.35">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2"/>
      <c r="AR53" s="22"/>
      <c r="AS53" s="22"/>
    </row>
    <row r="54" spans="2:47" s="2" customFormat="1" ht="13.5" customHeight="1" x14ac:dyDescent="0.35">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row>
    <row r="55" spans="2:47" s="2" customFormat="1" ht="13.5" customHeight="1" thickBot="1" x14ac:dyDescent="0.4">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2"/>
      <c r="AR55" s="22"/>
      <c r="AS55" s="22"/>
    </row>
    <row r="56" spans="2:47" s="2" customFormat="1" ht="13.5" customHeight="1" x14ac:dyDescent="0.35">
      <c r="F56" s="21"/>
      <c r="G56" s="575" t="s">
        <v>1009</v>
      </c>
      <c r="H56" s="576"/>
      <c r="I56" s="21"/>
      <c r="J56" s="575" t="s">
        <v>1007</v>
      </c>
      <c r="K56" s="576"/>
      <c r="L56" s="21"/>
      <c r="M56" s="579" t="s">
        <v>1025</v>
      </c>
      <c r="N56" s="580"/>
      <c r="O56" s="21"/>
      <c r="P56" s="579" t="s">
        <v>1026</v>
      </c>
      <c r="Q56" s="580"/>
      <c r="R56" s="21"/>
      <c r="S56" s="579" t="s">
        <v>1020</v>
      </c>
      <c r="T56" s="580"/>
      <c r="U56" s="21"/>
      <c r="V56" s="579" t="s">
        <v>1022</v>
      </c>
      <c r="W56" s="580"/>
      <c r="X56" s="21"/>
      <c r="Y56" s="579" t="s">
        <v>1023</v>
      </c>
      <c r="Z56" s="580"/>
      <c r="AA56" s="21"/>
      <c r="AB56" s="579" t="s">
        <v>1340</v>
      </c>
      <c r="AC56" s="580"/>
      <c r="AD56" s="21"/>
      <c r="AE56" s="579" t="s">
        <v>1021</v>
      </c>
      <c r="AF56" s="580"/>
      <c r="AG56" s="21"/>
      <c r="AH56" s="21"/>
      <c r="AI56" s="21"/>
      <c r="AJ56" s="21"/>
      <c r="AK56" s="21"/>
      <c r="AL56" s="21"/>
      <c r="AM56" s="21"/>
      <c r="AN56" s="21"/>
      <c r="AO56" s="21"/>
      <c r="AP56" s="21"/>
      <c r="AQ56" s="22"/>
      <c r="AR56" s="22"/>
      <c r="AS56" s="22"/>
    </row>
    <row r="57" spans="2:47" s="2" customFormat="1" ht="13.5" customHeight="1" thickBot="1" x14ac:dyDescent="0.4">
      <c r="F57" s="21"/>
      <c r="G57" s="577"/>
      <c r="H57" s="578"/>
      <c r="I57" s="21"/>
      <c r="J57" s="577"/>
      <c r="K57" s="578"/>
      <c r="L57" s="21"/>
      <c r="M57" s="581"/>
      <c r="N57" s="582"/>
      <c r="O57" s="21"/>
      <c r="P57" s="581"/>
      <c r="Q57" s="582"/>
      <c r="R57" s="21"/>
      <c r="S57" s="581"/>
      <c r="T57" s="582"/>
      <c r="U57" s="21"/>
      <c r="V57" s="581"/>
      <c r="W57" s="582"/>
      <c r="X57" s="21"/>
      <c r="Y57" s="581"/>
      <c r="Z57" s="582"/>
      <c r="AA57" s="21"/>
      <c r="AB57" s="581"/>
      <c r="AC57" s="582"/>
      <c r="AD57" s="21"/>
      <c r="AE57" s="581"/>
      <c r="AF57" s="582"/>
      <c r="AG57" s="21"/>
      <c r="AH57" s="21"/>
      <c r="AI57" s="21"/>
      <c r="AJ57" s="21"/>
      <c r="AK57" s="21"/>
      <c r="AL57" s="21"/>
      <c r="AM57" s="21"/>
      <c r="AN57" s="21"/>
      <c r="AO57" s="21"/>
      <c r="AP57" s="21"/>
      <c r="AQ57" s="22"/>
      <c r="AR57" s="22"/>
      <c r="AS57" s="22"/>
    </row>
    <row r="58" spans="2:47" s="2" customFormat="1" ht="13.5" customHeight="1" thickBot="1" x14ac:dyDescent="0.4">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2"/>
      <c r="AR58" s="22"/>
      <c r="AS58" s="22"/>
    </row>
    <row r="59" spans="2:47" s="2" customFormat="1" ht="13.5" customHeight="1" x14ac:dyDescent="0.35">
      <c r="F59" s="21"/>
      <c r="G59" s="575" t="s">
        <v>1010</v>
      </c>
      <c r="H59" s="576"/>
      <c r="I59" s="21"/>
      <c r="J59" s="575" t="s">
        <v>1006</v>
      </c>
      <c r="K59" s="576"/>
      <c r="L59" s="21"/>
      <c r="M59" s="575" t="s">
        <v>1011</v>
      </c>
      <c r="N59" s="576"/>
      <c r="O59" s="21"/>
      <c r="P59" s="575" t="s">
        <v>1014</v>
      </c>
      <c r="Q59" s="576"/>
      <c r="R59" s="21"/>
      <c r="S59" s="575" t="s">
        <v>1015</v>
      </c>
      <c r="T59" s="576"/>
      <c r="U59" s="21"/>
      <c r="V59" s="575" t="s">
        <v>1018</v>
      </c>
      <c r="W59" s="576"/>
      <c r="X59" s="21"/>
      <c r="Y59" s="575" t="s">
        <v>1019</v>
      </c>
      <c r="Z59" s="576"/>
      <c r="AA59" s="21"/>
      <c r="AB59" s="575" t="s">
        <v>1017</v>
      </c>
      <c r="AC59" s="576"/>
      <c r="AD59" s="21"/>
      <c r="AE59" s="575" t="s">
        <v>1013</v>
      </c>
      <c r="AF59" s="576"/>
      <c r="AG59" s="21"/>
      <c r="AH59" s="575" t="s">
        <v>1012</v>
      </c>
      <c r="AI59" s="576"/>
      <c r="AJ59" s="21"/>
      <c r="AK59" s="575" t="s">
        <v>1016</v>
      </c>
      <c r="AL59" s="576"/>
      <c r="AM59" s="21"/>
      <c r="AN59" s="575" t="s">
        <v>1008</v>
      </c>
      <c r="AO59" s="576"/>
      <c r="AP59" s="21"/>
      <c r="AQ59" s="22"/>
      <c r="AR59" s="22"/>
      <c r="AS59" s="22"/>
    </row>
    <row r="60" spans="2:47" s="2" customFormat="1" ht="13.5" customHeight="1" thickBot="1" x14ac:dyDescent="0.4">
      <c r="F60" s="21"/>
      <c r="G60" s="577"/>
      <c r="H60" s="578"/>
      <c r="I60" s="21"/>
      <c r="J60" s="577"/>
      <c r="K60" s="578"/>
      <c r="L60" s="21"/>
      <c r="M60" s="577"/>
      <c r="N60" s="578"/>
      <c r="O60" s="21"/>
      <c r="P60" s="577"/>
      <c r="Q60" s="578"/>
      <c r="R60" s="21"/>
      <c r="S60" s="577"/>
      <c r="T60" s="578"/>
      <c r="U60" s="21"/>
      <c r="V60" s="577"/>
      <c r="W60" s="578"/>
      <c r="X60" s="21"/>
      <c r="Y60" s="577"/>
      <c r="Z60" s="578"/>
      <c r="AA60" s="21"/>
      <c r="AB60" s="577"/>
      <c r="AC60" s="578"/>
      <c r="AD60" s="21"/>
      <c r="AE60" s="577"/>
      <c r="AF60" s="578"/>
      <c r="AG60" s="21"/>
      <c r="AH60" s="577"/>
      <c r="AI60" s="578"/>
      <c r="AJ60" s="21"/>
      <c r="AK60" s="577"/>
      <c r="AL60" s="578"/>
      <c r="AM60" s="21"/>
      <c r="AN60" s="577"/>
      <c r="AO60" s="578"/>
      <c r="AP60" s="21"/>
      <c r="AQ60" s="22"/>
      <c r="AR60" s="22"/>
      <c r="AS60" s="22"/>
    </row>
    <row r="61" spans="2:47" s="2" customFormat="1" ht="13.5" customHeight="1" x14ac:dyDescent="0.35">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2"/>
      <c r="AR61" s="22"/>
      <c r="AS61" s="22"/>
    </row>
    <row r="62" spans="2:47" s="2" customFormat="1" ht="13.5" customHeight="1" x14ac:dyDescent="0.35">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row>
    <row r="63" spans="2:47" s="2" customFormat="1" ht="13.5" customHeight="1" thickBot="1" x14ac:dyDescent="0.4">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row>
    <row r="64" spans="2:47" s="2" customFormat="1" ht="13.5" customHeight="1" x14ac:dyDescent="0.35">
      <c r="B64" s="21"/>
      <c r="C64" s="575" t="s">
        <v>1059</v>
      </c>
      <c r="D64" s="576"/>
      <c r="E64" s="21"/>
      <c r="F64" s="575" t="s">
        <v>1060</v>
      </c>
      <c r="G64" s="576"/>
      <c r="H64" s="21"/>
      <c r="I64" s="575" t="s">
        <v>1061</v>
      </c>
      <c r="J64" s="576"/>
      <c r="K64" s="21"/>
      <c r="L64" s="575" t="s">
        <v>1062</v>
      </c>
      <c r="M64" s="576"/>
      <c r="N64" s="21"/>
      <c r="O64" s="575" t="s">
        <v>1063</v>
      </c>
      <c r="P64" s="576"/>
      <c r="Q64" s="21"/>
      <c r="R64" s="575" t="s">
        <v>1064</v>
      </c>
      <c r="S64" s="576"/>
      <c r="T64" s="21"/>
      <c r="U64" s="575"/>
      <c r="V64" s="576"/>
      <c r="W64" s="21"/>
      <c r="X64" s="575"/>
      <c r="Y64" s="576"/>
      <c r="Z64" s="21"/>
      <c r="AA64" s="575"/>
      <c r="AB64" s="576"/>
      <c r="AC64" s="21"/>
      <c r="AD64" s="575"/>
      <c r="AE64" s="576"/>
      <c r="AF64" s="21"/>
      <c r="AG64" s="575"/>
      <c r="AH64" s="576"/>
      <c r="AI64" s="21"/>
      <c r="AJ64" s="575"/>
      <c r="AK64" s="576"/>
      <c r="AL64" s="21"/>
      <c r="AM64" s="575"/>
      <c r="AN64" s="576"/>
      <c r="AO64" s="21"/>
      <c r="AP64" s="21"/>
      <c r="AQ64" s="21"/>
      <c r="AR64" s="21"/>
      <c r="AS64" s="21"/>
      <c r="AT64" s="21"/>
      <c r="AU64" s="21"/>
    </row>
    <row r="65" spans="2:47" s="2" customFormat="1" ht="13.5" customHeight="1" thickBot="1" x14ac:dyDescent="0.4">
      <c r="B65" s="21"/>
      <c r="C65" s="577"/>
      <c r="D65" s="578"/>
      <c r="E65" s="21"/>
      <c r="F65" s="577"/>
      <c r="G65" s="578"/>
      <c r="H65" s="21"/>
      <c r="I65" s="577"/>
      <c r="J65" s="578"/>
      <c r="K65" s="21"/>
      <c r="L65" s="577"/>
      <c r="M65" s="578"/>
      <c r="N65" s="21"/>
      <c r="O65" s="577"/>
      <c r="P65" s="578"/>
      <c r="Q65" s="21"/>
      <c r="R65" s="577"/>
      <c r="S65" s="578"/>
      <c r="T65" s="21"/>
      <c r="U65" s="577"/>
      <c r="V65" s="578"/>
      <c r="W65" s="21"/>
      <c r="X65" s="577"/>
      <c r="Y65" s="578"/>
      <c r="Z65" s="21"/>
      <c r="AA65" s="577"/>
      <c r="AB65" s="578"/>
      <c r="AC65" s="21"/>
      <c r="AD65" s="577"/>
      <c r="AE65" s="578"/>
      <c r="AF65" s="21"/>
      <c r="AG65" s="577"/>
      <c r="AH65" s="578"/>
      <c r="AI65" s="21"/>
      <c r="AJ65" s="577"/>
      <c r="AK65" s="578"/>
      <c r="AL65" s="21"/>
      <c r="AM65" s="577"/>
      <c r="AN65" s="578"/>
      <c r="AO65" s="21"/>
      <c r="AP65" s="21"/>
      <c r="AQ65" s="21"/>
      <c r="AR65" s="21"/>
      <c r="AS65" s="21"/>
      <c r="AT65" s="21"/>
      <c r="AU65" s="21"/>
    </row>
    <row r="66" spans="2:47" s="2" customFormat="1" ht="13.5" customHeight="1" thickBot="1" x14ac:dyDescent="0.4">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row>
    <row r="67" spans="2:47" s="2" customFormat="1" ht="13.5" customHeight="1" x14ac:dyDescent="0.35">
      <c r="B67" s="21"/>
      <c r="C67" s="575" t="s">
        <v>1043</v>
      </c>
      <c r="D67" s="576"/>
      <c r="E67" s="21"/>
      <c r="F67" s="575" t="s">
        <v>1044</v>
      </c>
      <c r="G67" s="576"/>
      <c r="H67" s="21"/>
      <c r="I67" s="575" t="s">
        <v>1045</v>
      </c>
      <c r="J67" s="576"/>
      <c r="K67" s="21"/>
      <c r="L67" s="575" t="s">
        <v>1046</v>
      </c>
      <c r="M67" s="576"/>
      <c r="N67" s="21"/>
      <c r="O67" s="575" t="s">
        <v>1047</v>
      </c>
      <c r="P67" s="576"/>
      <c r="Q67" s="21"/>
      <c r="R67" s="575" t="s">
        <v>1048</v>
      </c>
      <c r="S67" s="576"/>
      <c r="T67" s="21"/>
      <c r="U67" s="575" t="s">
        <v>1049</v>
      </c>
      <c r="V67" s="576"/>
      <c r="W67" s="21"/>
      <c r="X67" s="575" t="s">
        <v>1050</v>
      </c>
      <c r="Y67" s="576"/>
      <c r="Z67" s="21"/>
      <c r="AA67" s="575" t="s">
        <v>1051</v>
      </c>
      <c r="AB67" s="576"/>
      <c r="AC67" s="21"/>
      <c r="AD67" s="575" t="s">
        <v>1052</v>
      </c>
      <c r="AE67" s="576"/>
      <c r="AF67" s="21"/>
      <c r="AG67" s="575" t="s">
        <v>1053</v>
      </c>
      <c r="AH67" s="576"/>
      <c r="AI67" s="21"/>
      <c r="AJ67" s="575" t="s">
        <v>1054</v>
      </c>
      <c r="AK67" s="576"/>
      <c r="AL67" s="21"/>
      <c r="AM67" s="575" t="s">
        <v>1055</v>
      </c>
      <c r="AN67" s="576"/>
      <c r="AO67" s="21"/>
      <c r="AP67" s="575" t="s">
        <v>1056</v>
      </c>
      <c r="AQ67" s="576"/>
      <c r="AR67" s="21"/>
      <c r="AS67" s="575" t="s">
        <v>1341</v>
      </c>
      <c r="AT67" s="576"/>
      <c r="AU67" s="21"/>
    </row>
    <row r="68" spans="2:47" s="2" customFormat="1" ht="13.5" customHeight="1" thickBot="1" x14ac:dyDescent="0.4">
      <c r="B68" s="21"/>
      <c r="C68" s="577"/>
      <c r="D68" s="578"/>
      <c r="E68" s="21"/>
      <c r="F68" s="577"/>
      <c r="G68" s="578"/>
      <c r="H68" s="21"/>
      <c r="I68" s="577"/>
      <c r="J68" s="578"/>
      <c r="K68" s="21"/>
      <c r="L68" s="577"/>
      <c r="M68" s="578"/>
      <c r="N68" s="21"/>
      <c r="O68" s="577"/>
      <c r="P68" s="578"/>
      <c r="Q68" s="21"/>
      <c r="R68" s="577"/>
      <c r="S68" s="578"/>
      <c r="T68" s="21"/>
      <c r="U68" s="577"/>
      <c r="V68" s="578"/>
      <c r="W68" s="21"/>
      <c r="X68" s="577"/>
      <c r="Y68" s="578"/>
      <c r="Z68" s="21"/>
      <c r="AA68" s="577"/>
      <c r="AB68" s="578"/>
      <c r="AC68" s="21"/>
      <c r="AD68" s="577"/>
      <c r="AE68" s="578"/>
      <c r="AF68" s="21"/>
      <c r="AG68" s="577"/>
      <c r="AH68" s="578"/>
      <c r="AI68" s="21"/>
      <c r="AJ68" s="577"/>
      <c r="AK68" s="578"/>
      <c r="AL68" s="21"/>
      <c r="AM68" s="577"/>
      <c r="AN68" s="578"/>
      <c r="AO68" s="21"/>
      <c r="AP68" s="577"/>
      <c r="AQ68" s="578"/>
      <c r="AR68" s="21"/>
      <c r="AS68" s="577"/>
      <c r="AT68" s="578"/>
      <c r="AU68" s="21"/>
    </row>
    <row r="69" spans="2:47" s="2" customFormat="1" ht="13.5" customHeight="1" thickBot="1" x14ac:dyDescent="0.4">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row>
    <row r="70" spans="2:47" x14ac:dyDescent="0.35">
      <c r="B70" s="21"/>
      <c r="C70" s="575" t="s">
        <v>1028</v>
      </c>
      <c r="D70" s="576"/>
      <c r="E70" s="21"/>
      <c r="F70" s="575" t="s">
        <v>1029</v>
      </c>
      <c r="G70" s="576"/>
      <c r="H70" s="21"/>
      <c r="I70" s="575" t="s">
        <v>1030</v>
      </c>
      <c r="J70" s="576"/>
      <c r="K70" s="21"/>
      <c r="L70" s="575" t="s">
        <v>1031</v>
      </c>
      <c r="M70" s="576"/>
      <c r="N70" s="21"/>
      <c r="O70" s="575" t="s">
        <v>1032</v>
      </c>
      <c r="P70" s="576"/>
      <c r="Q70" s="21"/>
      <c r="R70" s="575" t="s">
        <v>1342</v>
      </c>
      <c r="S70" s="576"/>
      <c r="T70" s="21"/>
      <c r="U70" s="575" t="s">
        <v>1034</v>
      </c>
      <c r="V70" s="576"/>
      <c r="W70" s="21"/>
      <c r="X70" s="575" t="s">
        <v>1035</v>
      </c>
      <c r="Y70" s="576"/>
      <c r="Z70" s="21"/>
      <c r="AA70" s="575" t="s">
        <v>1036</v>
      </c>
      <c r="AB70" s="576"/>
      <c r="AC70" s="21"/>
      <c r="AD70" s="575" t="s">
        <v>1037</v>
      </c>
      <c r="AE70" s="576"/>
      <c r="AF70" s="21"/>
      <c r="AG70" s="575" t="s">
        <v>1038</v>
      </c>
      <c r="AH70" s="576"/>
      <c r="AI70" s="21"/>
      <c r="AJ70" s="575" t="s">
        <v>1039</v>
      </c>
      <c r="AK70" s="576"/>
      <c r="AL70" s="21"/>
      <c r="AM70" s="575" t="s">
        <v>1040</v>
      </c>
      <c r="AN70" s="576"/>
      <c r="AO70" s="21"/>
      <c r="AP70" s="575" t="s">
        <v>1041</v>
      </c>
      <c r="AQ70" s="576"/>
      <c r="AR70" s="21"/>
      <c r="AS70" s="575" t="s">
        <v>1042</v>
      </c>
      <c r="AT70" s="576"/>
      <c r="AU70" s="21"/>
    </row>
    <row r="71" spans="2:47" ht="15" thickBot="1" x14ac:dyDescent="0.4">
      <c r="B71" s="21"/>
      <c r="C71" s="577"/>
      <c r="D71" s="578"/>
      <c r="E71" s="21"/>
      <c r="F71" s="577"/>
      <c r="G71" s="578"/>
      <c r="H71" s="21"/>
      <c r="I71" s="577"/>
      <c r="J71" s="578"/>
      <c r="K71" s="21"/>
      <c r="L71" s="577"/>
      <c r="M71" s="578"/>
      <c r="N71" s="21"/>
      <c r="O71" s="577"/>
      <c r="P71" s="578"/>
      <c r="Q71" s="21"/>
      <c r="R71" s="577"/>
      <c r="S71" s="578"/>
      <c r="T71" s="21"/>
      <c r="U71" s="577"/>
      <c r="V71" s="578"/>
      <c r="W71" s="21"/>
      <c r="X71" s="577"/>
      <c r="Y71" s="578"/>
      <c r="Z71" s="21"/>
      <c r="AA71" s="577"/>
      <c r="AB71" s="578"/>
      <c r="AC71" s="21"/>
      <c r="AD71" s="577"/>
      <c r="AE71" s="578"/>
      <c r="AF71" s="21"/>
      <c r="AG71" s="577"/>
      <c r="AH71" s="578"/>
      <c r="AI71" s="21"/>
      <c r="AJ71" s="577"/>
      <c r="AK71" s="578"/>
      <c r="AL71" s="21"/>
      <c r="AM71" s="577"/>
      <c r="AN71" s="578"/>
      <c r="AO71" s="21"/>
      <c r="AP71" s="577"/>
      <c r="AQ71" s="578"/>
      <c r="AR71" s="21"/>
      <c r="AS71" s="577"/>
      <c r="AT71" s="578"/>
      <c r="AU71" s="21"/>
    </row>
    <row r="72" spans="2:47" x14ac:dyDescent="0.35">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row>
  </sheetData>
  <mergeCells count="165">
    <mergeCell ref="Q24:R25"/>
    <mergeCell ref="T24:U25"/>
    <mergeCell ref="W24:X25"/>
    <mergeCell ref="Z24:AA25"/>
    <mergeCell ref="Q27:R28"/>
    <mergeCell ref="T27:U28"/>
    <mergeCell ref="W27:X28"/>
    <mergeCell ref="Z27:AA28"/>
    <mergeCell ref="V8:W9"/>
    <mergeCell ref="Y8:Z9"/>
    <mergeCell ref="V11:W12"/>
    <mergeCell ref="Y11:Z12"/>
    <mergeCell ref="S16:T17"/>
    <mergeCell ref="V16:W17"/>
    <mergeCell ref="Y16:Z17"/>
    <mergeCell ref="S19:T20"/>
    <mergeCell ref="V19:W20"/>
    <mergeCell ref="Y19:Z20"/>
    <mergeCell ref="C40:D41"/>
    <mergeCell ref="F40:G41"/>
    <mergeCell ref="I40:J41"/>
    <mergeCell ref="L40:M41"/>
    <mergeCell ref="O40:P41"/>
    <mergeCell ref="R40:S41"/>
    <mergeCell ref="U40:V41"/>
    <mergeCell ref="J32:K33"/>
    <mergeCell ref="M32:N33"/>
    <mergeCell ref="P32:Q33"/>
    <mergeCell ref="S32:T33"/>
    <mergeCell ref="S35:T36"/>
    <mergeCell ref="V35:W36"/>
    <mergeCell ref="J35:K36"/>
    <mergeCell ref="M35:N36"/>
    <mergeCell ref="P35:Q36"/>
    <mergeCell ref="C43:D44"/>
    <mergeCell ref="F43:G44"/>
    <mergeCell ref="I43:J44"/>
    <mergeCell ref="L43:M44"/>
    <mergeCell ref="O43:P44"/>
    <mergeCell ref="R43:S44"/>
    <mergeCell ref="U43:V44"/>
    <mergeCell ref="G48:H49"/>
    <mergeCell ref="J48:K49"/>
    <mergeCell ref="M48:N49"/>
    <mergeCell ref="P48:Q49"/>
    <mergeCell ref="S48:T49"/>
    <mergeCell ref="V48:W49"/>
    <mergeCell ref="AK59:AL60"/>
    <mergeCell ref="AN59:AO60"/>
    <mergeCell ref="V56:W57"/>
    <mergeCell ref="G51:H52"/>
    <mergeCell ref="J51:K52"/>
    <mergeCell ref="M51:N52"/>
    <mergeCell ref="P51:Q52"/>
    <mergeCell ref="S51:T52"/>
    <mergeCell ref="V51:W52"/>
    <mergeCell ref="G59:H60"/>
    <mergeCell ref="J59:K60"/>
    <mergeCell ref="M59:N60"/>
    <mergeCell ref="P59:Q60"/>
    <mergeCell ref="S59:T60"/>
    <mergeCell ref="V59:W60"/>
    <mergeCell ref="G56:H57"/>
    <mergeCell ref="J56:K57"/>
    <mergeCell ref="M56:N57"/>
    <mergeCell ref="P56:Q57"/>
    <mergeCell ref="S56:T57"/>
    <mergeCell ref="AB8:AC9"/>
    <mergeCell ref="V32:W33"/>
    <mergeCell ref="Y32:Z33"/>
    <mergeCell ref="AB16:AC17"/>
    <mergeCell ref="AP43:AQ44"/>
    <mergeCell ref="AB32:AC33"/>
    <mergeCell ref="AB11:AC12"/>
    <mergeCell ref="Y59:Z60"/>
    <mergeCell ref="AB59:AC60"/>
    <mergeCell ref="AE59:AF60"/>
    <mergeCell ref="AH59:AI60"/>
    <mergeCell ref="Y51:Z52"/>
    <mergeCell ref="AB51:AC52"/>
    <mergeCell ref="AE51:AF52"/>
    <mergeCell ref="AH51:AI52"/>
    <mergeCell ref="X40:Y41"/>
    <mergeCell ref="AA40:AB41"/>
    <mergeCell ref="AB35:AC36"/>
    <mergeCell ref="AF27:AG28"/>
    <mergeCell ref="AE16:AF17"/>
    <mergeCell ref="AC27:AD28"/>
    <mergeCell ref="AC24:AD25"/>
    <mergeCell ref="AB19:AC20"/>
    <mergeCell ref="AF24:AG25"/>
    <mergeCell ref="AS43:AT44"/>
    <mergeCell ref="AH32:AI33"/>
    <mergeCell ref="AJ43:AK44"/>
    <mergeCell ref="AM40:AN41"/>
    <mergeCell ref="AH48:AI49"/>
    <mergeCell ref="AE32:AF33"/>
    <mergeCell ref="Y56:Z57"/>
    <mergeCell ref="AK48:AL49"/>
    <mergeCell ref="AG43:AH44"/>
    <mergeCell ref="AE35:AF36"/>
    <mergeCell ref="AE56:AF57"/>
    <mergeCell ref="AE48:AF49"/>
    <mergeCell ref="AD40:AE41"/>
    <mergeCell ref="AG40:AH41"/>
    <mergeCell ref="AK51:AL52"/>
    <mergeCell ref="AA43:AB44"/>
    <mergeCell ref="AD43:AE44"/>
    <mergeCell ref="Y48:Z49"/>
    <mergeCell ref="AB48:AC49"/>
    <mergeCell ref="X43:Y44"/>
    <mergeCell ref="Y35:Z36"/>
    <mergeCell ref="AE19:AF20"/>
    <mergeCell ref="AH35:AI36"/>
    <mergeCell ref="AM43:AN44"/>
    <mergeCell ref="AP40:AQ41"/>
    <mergeCell ref="AK32:AL33"/>
    <mergeCell ref="AK35:AL36"/>
    <mergeCell ref="AN51:AO52"/>
    <mergeCell ref="AB56:AC57"/>
    <mergeCell ref="AJ40:AK41"/>
    <mergeCell ref="AN48:AO49"/>
    <mergeCell ref="AG64:AH65"/>
    <mergeCell ref="AJ64:AK65"/>
    <mergeCell ref="AM64:AN65"/>
    <mergeCell ref="C67:D68"/>
    <mergeCell ref="C64:D65"/>
    <mergeCell ref="F67:G68"/>
    <mergeCell ref="I67:J68"/>
    <mergeCell ref="L67:M68"/>
    <mergeCell ref="O67:P68"/>
    <mergeCell ref="R67:S68"/>
    <mergeCell ref="U67:V68"/>
    <mergeCell ref="X67:Y68"/>
    <mergeCell ref="F64:G65"/>
    <mergeCell ref="I64:J65"/>
    <mergeCell ref="L64:M65"/>
    <mergeCell ref="O64:P65"/>
    <mergeCell ref="R64:S65"/>
    <mergeCell ref="U64:V65"/>
    <mergeCell ref="X64:Y65"/>
    <mergeCell ref="AA64:AB65"/>
    <mergeCell ref="AD64:AE65"/>
    <mergeCell ref="AP67:AQ68"/>
    <mergeCell ref="AS67:AT68"/>
    <mergeCell ref="C70:D71"/>
    <mergeCell ref="F70:G71"/>
    <mergeCell ref="I70:J71"/>
    <mergeCell ref="L70:M71"/>
    <mergeCell ref="O70:P71"/>
    <mergeCell ref="R70:S71"/>
    <mergeCell ref="U70:V71"/>
    <mergeCell ref="X70:Y71"/>
    <mergeCell ref="AA70:AB71"/>
    <mergeCell ref="AD70:AE71"/>
    <mergeCell ref="AG70:AH71"/>
    <mergeCell ref="AJ70:AK71"/>
    <mergeCell ref="AM70:AN71"/>
    <mergeCell ref="AP70:AQ71"/>
    <mergeCell ref="AS70:AT71"/>
    <mergeCell ref="AA67:AB68"/>
    <mergeCell ref="AD67:AE68"/>
    <mergeCell ref="AG67:AH68"/>
    <mergeCell ref="AJ67:AK68"/>
    <mergeCell ref="AM67:AN68"/>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4211" id="{6E03A9AB-D2EE-4CBF-A2A6-BAB40D3B0344}">
            <xm:f>AND('Результаты аудита'!#REF!&lt;20,'Результаты аудита'!#REF!&gt;=0)</xm:f>
            <x14:dxf>
              <fill>
                <patternFill>
                  <bgColor rgb="FFFF7C80"/>
                </patternFill>
              </fill>
            </x14:dxf>
          </x14:cfRule>
          <xm:sqref>M59:N60</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3">
    <tabColor theme="2" tint="-0.249977111117893"/>
  </sheetPr>
  <dimension ref="A2:B5"/>
  <sheetViews>
    <sheetView workbookViewId="0">
      <selection activeCell="D13" sqref="D13"/>
    </sheetView>
  </sheetViews>
  <sheetFormatPr defaultColWidth="8.54296875" defaultRowHeight="14.5" x14ac:dyDescent="0.35"/>
  <cols>
    <col min="1" max="1" width="24.54296875" customWidth="1"/>
    <col min="2" max="2" width="22.54296875" customWidth="1"/>
    <col min="3" max="3" width="25.54296875" customWidth="1"/>
  </cols>
  <sheetData>
    <row r="2" spans="1:2" x14ac:dyDescent="0.35">
      <c r="A2" s="587" t="s">
        <v>1343</v>
      </c>
      <c r="B2" s="587"/>
    </row>
    <row r="3" spans="1:2" x14ac:dyDescent="0.35">
      <c r="A3" s="5">
        <v>1</v>
      </c>
      <c r="B3" s="5" t="s">
        <v>1344</v>
      </c>
    </row>
    <row r="4" spans="1:2" x14ac:dyDescent="0.35">
      <c r="A4" s="5">
        <v>0.75</v>
      </c>
      <c r="B4" s="5" t="s">
        <v>1345</v>
      </c>
    </row>
    <row r="5" spans="1:2" x14ac:dyDescent="0.35">
      <c r="A5" s="5">
        <v>0.5</v>
      </c>
      <c r="B5" s="5" t="s">
        <v>1346</v>
      </c>
    </row>
  </sheetData>
  <mergeCells count="1">
    <mergeCell ref="A2:B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6CA2C0ADBEC7BE46B0822C2DAA5A03E5" ma:contentTypeVersion="3" ma:contentTypeDescription="Создание документа." ma:contentTypeScope="" ma:versionID="2c0b967ad34bbc7280160eedba1ebf65">
  <xsd:schema xmlns:xsd="http://www.w3.org/2001/XMLSchema" xmlns:xs="http://www.w3.org/2001/XMLSchema" xmlns:p="http://schemas.microsoft.com/office/2006/metadata/properties" xmlns:ns2="761b51ea-73c7-430a-8a38-0ce42770504b" xmlns:ns3="7aa221e3-2679-4b7f-8501-9ead081fcbbd" targetNamespace="http://schemas.microsoft.com/office/2006/metadata/properties" ma:root="true" ma:fieldsID="31711765d5ae13ef6aa18ca09936d202" ns2:_="" ns3:_="">
    <xsd:import namespace="761b51ea-73c7-430a-8a38-0ce42770504b"/>
    <xsd:import namespace="7aa221e3-2679-4b7f-8501-9ead081fcbbd"/>
    <xsd:element name="properties">
      <xsd:complexType>
        <xsd:sequence>
          <xsd:element name="documentManagement">
            <xsd:complexType>
              <xsd:all>
                <xsd:element ref="ns2:SharedWithUsers" minOccurs="0"/>
                <xsd:element ref="ns2:SharedWithDetails" minOccurs="0"/>
                <xsd:element ref="ns3:meta_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1b51ea-73c7-430a-8a38-0ce42770504b" elementFormDefault="qualified">
    <xsd:import namespace="http://schemas.microsoft.com/office/2006/documentManagement/types"/>
    <xsd:import namespace="http://schemas.microsoft.com/office/infopath/2007/PartnerControls"/>
    <xsd:element name="SharedWithUsers" ma:index="8" nillable="true" ma:displayName="Общий доступ с использованием"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Совместно с подробностями"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a221e3-2679-4b7f-8501-9ead081fcbbd" elementFormDefault="qualified">
    <xsd:import namespace="http://schemas.microsoft.com/office/2006/documentManagement/types"/>
    <xsd:import namespace="http://schemas.microsoft.com/office/infopath/2007/PartnerControls"/>
    <xsd:element name="meta_data" ma:index="10" nillable="true" ma:displayName="meta_data" ma:internalName="meta_data">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meta_data xmlns="7aa221e3-2679-4b7f-8501-9ead081fcbbd" xsi:nil="true"/>
  </documentManagement>
</p:properties>
</file>

<file path=customXml/itemProps1.xml><?xml version="1.0" encoding="utf-8"?>
<ds:datastoreItem xmlns:ds="http://schemas.openxmlformats.org/officeDocument/2006/customXml" ds:itemID="{2B92752C-0476-45EC-ABF0-CAB85A95A2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1b51ea-73c7-430a-8a38-0ce42770504b"/>
    <ds:schemaRef ds:uri="7aa221e3-2679-4b7f-8501-9ead081fcb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E6C974-3AB1-41CF-8397-618F0A43992C}">
  <ds:schemaRefs>
    <ds:schemaRef ds:uri="http://schemas.microsoft.com/sharepoint/v3/contenttype/forms"/>
  </ds:schemaRefs>
</ds:datastoreItem>
</file>

<file path=customXml/itemProps3.xml><?xml version="1.0" encoding="utf-8"?>
<ds:datastoreItem xmlns:ds="http://schemas.openxmlformats.org/officeDocument/2006/customXml" ds:itemID="{178CD57D-0057-4D40-9288-B058CE626555}">
  <ds:schemaRefs>
    <ds:schemaRef ds:uri="http://schemas.microsoft.com/DataMashup"/>
  </ds:schemaRefs>
</ds:datastoreItem>
</file>

<file path=customXml/itemProps4.xml><?xml version="1.0" encoding="utf-8"?>
<ds:datastoreItem xmlns:ds="http://schemas.openxmlformats.org/officeDocument/2006/customXml" ds:itemID="{86112758-BB96-4875-A396-BB1ACDB6BE8D}">
  <ds:schemaRefs>
    <ds:schemaRef ds:uri="761b51ea-73c7-430a-8a38-0ce42770504b"/>
    <ds:schemaRef ds:uri="http://schemas.microsoft.com/office/2006/metadata/properties"/>
    <ds:schemaRef ds:uri="http://purl.org/dc/terms/"/>
    <ds:schemaRef ds:uri="http://www.w3.org/XML/1998/namespace"/>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7aa221e3-2679-4b7f-8501-9ead081fcbb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Общее, домены, поддомены</vt:lpstr>
      <vt:lpstr>Результаты аудита</vt:lpstr>
      <vt:lpstr>Практики</vt:lpstr>
      <vt:lpstr>Кирилламида</vt:lpstr>
      <vt:lpstr>Карта DAF</vt:lpstr>
      <vt:lpstr>miniRoadmap</vt:lpstr>
      <vt:lpstr>Документы для процессов DSO</vt:lpstr>
      <vt:lpstr>FTE DevSecOps</vt:lpstr>
      <vt:lpstr>FTE AppSec</vt:lpstr>
      <vt:lpstr>PT TableTop_mapping</vt:lpstr>
      <vt:lpstr>SAMM_mapping</vt:lpstr>
      <vt:lpstr>DSOMM_mapping</vt:lpstr>
      <vt:lpstr>ГОСТ56939_mapping</vt:lpstr>
      <vt:lpstr>old. Кирилламида</vt:lpstr>
      <vt:lpstr>Условные обозначения</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Конопак Антон</dc:creator>
  <cp:keywords/>
  <dc:description/>
  <cp:lastModifiedBy>Карманов Владимир В.</cp:lastModifiedBy>
  <cp:revision/>
  <dcterms:created xsi:type="dcterms:W3CDTF">2023-02-21T08:03:34Z</dcterms:created>
  <dcterms:modified xsi:type="dcterms:W3CDTF">2025-09-29T09:23:35Z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0x0101006CA2C0ADBEC7BE46B0822C2DAA5A03E5</vt:lpwstr>
  </property>
</Properties>
</file>