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ml.chartshapes+xml"/>
  <Override PartName="/xl/charts/chart1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_VESIcal/__TheCode/VESIcal/Calibration/"/>
    </mc:Choice>
  </mc:AlternateContent>
  <xr:revisionPtr revIDLastSave="0" documentId="13_ncr:1_{24DDE5F4-2BB9-0B41-AEA6-8706C47B31FC}" xr6:coauthVersionLast="45" xr6:coauthVersionMax="45" xr10:uidLastSave="{00000000-0000-0000-0000-000000000000}"/>
  <bookViews>
    <workbookView xWindow="6520" yWindow="11380" windowWidth="23260" windowHeight="12720" firstSheet="7" activeTab="10" xr2:uid="{FE668E86-32AA-42E0-9801-4FF4CE53164C}"/>
  </bookViews>
  <sheets>
    <sheet name="Dixon_CO2" sheetId="4" r:id="rId1"/>
    <sheet name="Dixon_H2O" sheetId="5" r:id="rId2"/>
    <sheet name="Iacono_H2O" sheetId="3" r:id="rId3"/>
    <sheet name="Iacono_H2O-CO2" sheetId="2" r:id="rId4"/>
    <sheet name="Eguchi_CO2" sheetId="1" r:id="rId5"/>
    <sheet name="MagmaSat_CO2" sheetId="12" r:id="rId6"/>
    <sheet name="MagmSat_H2OExt" sheetId="9" r:id="rId7"/>
    <sheet name="MagmaSat_CO2H2O" sheetId="13" r:id="rId8"/>
    <sheet name="Shishkina_PureCO2" sheetId="21" r:id="rId9"/>
    <sheet name="Shishkina_MixedCO2" sheetId="15" r:id="rId10"/>
    <sheet name="Shishkina_H2O" sheetId="14" r:id="rId11"/>
    <sheet name="Moore_H2O" sheetId="10" r:id="rId12"/>
    <sheet name="Allison_CO2" sheetId="6" r:id="rId13"/>
    <sheet name="Liu_H2O" sheetId="16" r:id="rId14"/>
    <sheet name="Liu_CO2H2O" sheetId="17" r:id="rId15"/>
    <sheet name="PapaleH2O_TASdiagram" sheetId="18" r:id="rId16"/>
    <sheet name="PapaleCO2_TASdiagram" sheetId="19" r:id="rId17"/>
    <sheet name="PapaleH2OCO2_TASDiagram" sheetId="20" r:id="rId18"/>
  </sheets>
  <externalReferences>
    <externalReference r:id="rId19"/>
  </externalReferences>
  <definedNames>
    <definedName name="solver_adj" localSheetId="3" hidden="1">'Iacono_H2O-CO2'!#REF!,'Iacono_H2O-CO2'!#REF!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'Iacono_H2O-CO2'!#REF!</definedName>
    <definedName name="solver_lhs2" localSheetId="3" hidden="1">'Iacono_H2O-CO2'!#REF!</definedName>
    <definedName name="solver_lin" localSheetId="3" hidden="1">2</definedName>
    <definedName name="solver_neg" localSheetId="3" hidden="1">2</definedName>
    <definedName name="solver_num" localSheetId="3" hidden="1">2</definedName>
    <definedName name="solver_nwt" localSheetId="3" hidden="1">1</definedName>
    <definedName name="solver_opt" localSheetId="3" hidden="1">'Iacono_H2O-CO2'!#REF!</definedName>
    <definedName name="solver_pre" localSheetId="3" hidden="1">0.000001</definedName>
    <definedName name="solver_rel1" localSheetId="3" hidden="1">1</definedName>
    <definedName name="solver_rel2" localSheetId="3" hidden="1">3</definedName>
    <definedName name="solver_rhs1" localSheetId="3" hidden="1">0.99</definedName>
    <definedName name="solver_rhs2" localSheetId="3" hidden="1">0.01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4" l="1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51" i="14"/>
  <c r="T52" i="14"/>
  <c r="T53" i="14"/>
  <c r="T54" i="14"/>
  <c r="T55" i="14"/>
  <c r="T56" i="14"/>
  <c r="T57" i="14"/>
  <c r="T58" i="14"/>
  <c r="T59" i="14"/>
  <c r="T60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I3" i="21"/>
  <c r="I4" i="21"/>
  <c r="I5" i="21"/>
  <c r="I6" i="21"/>
  <c r="I7" i="21"/>
  <c r="I8" i="21"/>
  <c r="I9" i="21"/>
  <c r="I10" i="21"/>
  <c r="I11" i="21"/>
  <c r="I12" i="21"/>
  <c r="I2" i="21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2" i="15"/>
  <c r="T41" i="14"/>
  <c r="T42" i="14"/>
  <c r="T43" i="14"/>
  <c r="T44" i="14"/>
  <c r="T45" i="14"/>
  <c r="T46" i="14"/>
  <c r="T47" i="14"/>
  <c r="T48" i="14"/>
  <c r="T49" i="14"/>
  <c r="T50" i="14"/>
  <c r="T61" i="14"/>
  <c r="T62" i="14"/>
  <c r="T63" i="14"/>
  <c r="T64" i="14"/>
  <c r="T65" i="14"/>
  <c r="T66" i="14"/>
  <c r="T67" i="14"/>
  <c r="T68" i="14"/>
  <c r="T69" i="14"/>
  <c r="T70" i="14"/>
  <c r="T71" i="14"/>
  <c r="T85" i="14"/>
  <c r="T86" i="14"/>
  <c r="T87" i="14"/>
  <c r="T22" i="14"/>
  <c r="T23" i="14"/>
  <c r="T24" i="14"/>
  <c r="T25" i="14"/>
  <c r="Q8" i="5" l="1"/>
  <c r="X8" i="5" s="1"/>
  <c r="W8" i="5" l="1"/>
  <c r="V8" i="5"/>
  <c r="U8" i="5"/>
  <c r="T8" i="5"/>
  <c r="AA8" i="5"/>
  <c r="S8" i="5"/>
  <c r="Z8" i="5"/>
  <c r="Y8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S213" i="2"/>
  <c r="T213" i="2"/>
  <c r="U213" i="2"/>
  <c r="V213" i="2"/>
  <c r="W213" i="2"/>
  <c r="X213" i="2"/>
  <c r="Y213" i="2"/>
  <c r="Z213" i="2"/>
  <c r="AA213" i="2"/>
  <c r="S214" i="2"/>
  <c r="T214" i="2"/>
  <c r="U214" i="2"/>
  <c r="V214" i="2"/>
  <c r="W214" i="2"/>
  <c r="X214" i="2"/>
  <c r="Y214" i="2"/>
  <c r="Z214" i="2"/>
  <c r="AA214" i="2"/>
  <c r="S215" i="2"/>
  <c r="T215" i="2"/>
  <c r="U215" i="2"/>
  <c r="V215" i="2"/>
  <c r="W215" i="2"/>
  <c r="X215" i="2"/>
  <c r="Y215" i="2"/>
  <c r="Z215" i="2"/>
  <c r="AA215" i="2"/>
  <c r="S216" i="2"/>
  <c r="T216" i="2"/>
  <c r="U216" i="2"/>
  <c r="V216" i="2"/>
  <c r="W216" i="2"/>
  <c r="X216" i="2"/>
  <c r="Y216" i="2"/>
  <c r="Z216" i="2"/>
  <c r="AA216" i="2"/>
  <c r="S217" i="2"/>
  <c r="T217" i="2"/>
  <c r="U217" i="2"/>
  <c r="V217" i="2"/>
  <c r="W217" i="2"/>
  <c r="X217" i="2"/>
  <c r="Y217" i="2"/>
  <c r="Z217" i="2"/>
  <c r="AA217" i="2"/>
  <c r="S218" i="2"/>
  <c r="T218" i="2"/>
  <c r="U218" i="2"/>
  <c r="V218" i="2"/>
  <c r="W218" i="2"/>
  <c r="X218" i="2"/>
  <c r="Y218" i="2"/>
  <c r="Z218" i="2"/>
  <c r="AA218" i="2"/>
  <c r="S219" i="2"/>
  <c r="T219" i="2"/>
  <c r="U219" i="2"/>
  <c r="V219" i="2"/>
  <c r="W219" i="2"/>
  <c r="X219" i="2"/>
  <c r="Y219" i="2"/>
  <c r="Z219" i="2"/>
  <c r="AA219" i="2"/>
  <c r="S220" i="2"/>
  <c r="T220" i="2"/>
  <c r="U220" i="2"/>
  <c r="V220" i="2"/>
  <c r="W220" i="2"/>
  <c r="X220" i="2"/>
  <c r="Y220" i="2"/>
  <c r="Z220" i="2"/>
  <c r="AA220" i="2"/>
  <c r="S221" i="2"/>
  <c r="T221" i="2"/>
  <c r="U221" i="2"/>
  <c r="V221" i="2"/>
  <c r="W221" i="2"/>
  <c r="X221" i="2"/>
  <c r="Y221" i="2"/>
  <c r="Z221" i="2"/>
  <c r="AA221" i="2"/>
  <c r="S222" i="2"/>
  <c r="T222" i="2"/>
  <c r="U222" i="2"/>
  <c r="V222" i="2"/>
  <c r="W222" i="2"/>
  <c r="X222" i="2"/>
  <c r="Y222" i="2"/>
  <c r="Z222" i="2"/>
  <c r="AA222" i="2"/>
  <c r="S223" i="2"/>
  <c r="T223" i="2"/>
  <c r="U223" i="2"/>
  <c r="V223" i="2"/>
  <c r="W223" i="2"/>
  <c r="X223" i="2"/>
  <c r="Y223" i="2"/>
  <c r="Z223" i="2"/>
  <c r="AA223" i="2"/>
  <c r="S224" i="2"/>
  <c r="T224" i="2"/>
  <c r="U224" i="2"/>
  <c r="V224" i="2"/>
  <c r="W224" i="2"/>
  <c r="X224" i="2"/>
  <c r="Y224" i="2"/>
  <c r="Z224" i="2"/>
  <c r="AA224" i="2"/>
  <c r="S225" i="2"/>
  <c r="T225" i="2"/>
  <c r="U225" i="2"/>
  <c r="V225" i="2"/>
  <c r="W225" i="2"/>
  <c r="X225" i="2"/>
  <c r="Y225" i="2"/>
  <c r="Z225" i="2"/>
  <c r="AA225" i="2"/>
  <c r="S226" i="2"/>
  <c r="T226" i="2"/>
  <c r="U226" i="2"/>
  <c r="V226" i="2"/>
  <c r="W226" i="2"/>
  <c r="X226" i="2"/>
  <c r="Y226" i="2"/>
  <c r="Z226" i="2"/>
  <c r="AA226" i="2"/>
  <c r="S227" i="2"/>
  <c r="T227" i="2"/>
  <c r="U227" i="2"/>
  <c r="V227" i="2"/>
  <c r="W227" i="2"/>
  <c r="X227" i="2"/>
  <c r="Y227" i="2"/>
  <c r="Z227" i="2"/>
  <c r="AA227" i="2"/>
  <c r="S228" i="2"/>
  <c r="T228" i="2"/>
  <c r="U228" i="2"/>
  <c r="V228" i="2"/>
  <c r="W228" i="2"/>
  <c r="X228" i="2"/>
  <c r="Y228" i="2"/>
  <c r="Z228" i="2"/>
  <c r="AA228" i="2"/>
  <c r="S229" i="2"/>
  <c r="T229" i="2"/>
  <c r="U229" i="2"/>
  <c r="V229" i="2"/>
  <c r="W229" i="2"/>
  <c r="X229" i="2"/>
  <c r="Y229" i="2"/>
  <c r="Z229" i="2"/>
  <c r="AA229" i="2"/>
  <c r="S230" i="2"/>
  <c r="T230" i="2"/>
  <c r="U230" i="2"/>
  <c r="V230" i="2"/>
  <c r="W230" i="2"/>
  <c r="X230" i="2"/>
  <c r="Y230" i="2"/>
  <c r="Z230" i="2"/>
  <c r="AA230" i="2"/>
  <c r="S231" i="2"/>
  <c r="T231" i="2"/>
  <c r="U231" i="2"/>
  <c r="V231" i="2"/>
  <c r="W231" i="2"/>
  <c r="X231" i="2"/>
  <c r="Y231" i="2"/>
  <c r="Z231" i="2"/>
  <c r="AA231" i="2"/>
  <c r="S232" i="2"/>
  <c r="T232" i="2"/>
  <c r="U232" i="2"/>
  <c r="V232" i="2"/>
  <c r="W232" i="2"/>
  <c r="X232" i="2"/>
  <c r="Y232" i="2"/>
  <c r="Z232" i="2"/>
  <c r="AA232" i="2"/>
  <c r="S233" i="2"/>
  <c r="T233" i="2"/>
  <c r="U233" i="2"/>
  <c r="V233" i="2"/>
  <c r="W233" i="2"/>
  <c r="X233" i="2"/>
  <c r="Y233" i="2"/>
  <c r="Z233" i="2"/>
  <c r="AA233" i="2"/>
  <c r="T212" i="2"/>
  <c r="U212" i="2"/>
  <c r="V212" i="2"/>
  <c r="W212" i="2"/>
  <c r="X212" i="2"/>
  <c r="Y212" i="2"/>
  <c r="Z212" i="2"/>
  <c r="AA212" i="2"/>
  <c r="S212" i="2"/>
  <c r="O25" i="6"/>
  <c r="O26" i="6"/>
  <c r="O27" i="6"/>
  <c r="O28" i="6"/>
  <c r="O29" i="6"/>
  <c r="O30" i="6"/>
  <c r="O31" i="6"/>
  <c r="O32" i="6"/>
  <c r="O33" i="6"/>
  <c r="O34" i="6"/>
  <c r="O35" i="6"/>
  <c r="O24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" i="6"/>
  <c r="O25" i="10"/>
  <c r="O24" i="10"/>
  <c r="O23" i="10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" i="6"/>
  <c r="Q7" i="5"/>
  <c r="Z7" i="5"/>
  <c r="C7" i="5"/>
  <c r="Q6" i="5"/>
  <c r="Z6" i="5"/>
  <c r="C6" i="5"/>
  <c r="Q5" i="5"/>
  <c r="V5" i="5"/>
  <c r="C5" i="5"/>
  <c r="Q4" i="5"/>
  <c r="Y4" i="5"/>
  <c r="C4" i="5"/>
  <c r="Y3" i="5"/>
  <c r="X3" i="5"/>
  <c r="W3" i="5"/>
  <c r="U3" i="5"/>
  <c r="Q3" i="5"/>
  <c r="T3" i="5"/>
  <c r="C3" i="5"/>
  <c r="Q2" i="5"/>
  <c r="W2" i="5"/>
  <c r="C2" i="5"/>
  <c r="V6" i="5"/>
  <c r="X6" i="5"/>
  <c r="AA6" i="5"/>
  <c r="U6" i="5"/>
  <c r="W6" i="5"/>
  <c r="V3" i="5"/>
  <c r="Y5" i="5"/>
  <c r="Y6" i="5"/>
  <c r="Y2" i="5"/>
  <c r="W5" i="5"/>
  <c r="X5" i="5"/>
  <c r="X2" i="5"/>
  <c r="S6" i="5"/>
  <c r="T6" i="5"/>
  <c r="Y7" i="5"/>
  <c r="T7" i="5"/>
  <c r="U7" i="5"/>
  <c r="V7" i="5"/>
  <c r="Z4" i="5"/>
  <c r="S4" i="5"/>
  <c r="AA4" i="5"/>
  <c r="T4" i="5"/>
  <c r="AA7" i="5"/>
  <c r="T2" i="5"/>
  <c r="V4" i="5"/>
  <c r="S5" i="5"/>
  <c r="U2" i="5"/>
  <c r="Z3" i="5"/>
  <c r="W4" i="5"/>
  <c r="T5" i="5"/>
  <c r="V2" i="5"/>
  <c r="S3" i="5"/>
  <c r="AA3" i="5"/>
  <c r="X4" i="5"/>
  <c r="U5" i="5"/>
  <c r="W7" i="5"/>
  <c r="Z2" i="5"/>
  <c r="S7" i="5"/>
  <c r="S2" i="5"/>
  <c r="AA2" i="5"/>
  <c r="U4" i="5"/>
  <c r="Z5" i="5"/>
  <c r="AA5" i="5"/>
  <c r="X7" i="5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9" i="3"/>
  <c r="C108" i="3"/>
  <c r="C107" i="3"/>
  <c r="C106" i="3"/>
  <c r="C105" i="3"/>
  <c r="C213" i="2"/>
  <c r="C214" i="2"/>
  <c r="C215" i="2"/>
  <c r="C216" i="2"/>
  <c r="C217" i="2"/>
  <c r="C212" i="2"/>
  <c r="Q104" i="3"/>
  <c r="AA104" i="3"/>
  <c r="C104" i="3"/>
  <c r="Q103" i="3"/>
  <c r="V103" i="3"/>
  <c r="C103" i="3"/>
  <c r="Q102" i="3"/>
  <c r="Y102" i="3"/>
  <c r="C102" i="3"/>
  <c r="Q101" i="3"/>
  <c r="T101" i="3"/>
  <c r="C101" i="3"/>
  <c r="Q100" i="3"/>
  <c r="W100" i="3"/>
  <c r="C100" i="3"/>
  <c r="Y99" i="3"/>
  <c r="Q99" i="3"/>
  <c r="Z99" i="3"/>
  <c r="C99" i="3"/>
  <c r="Q98" i="3"/>
  <c r="U98" i="3"/>
  <c r="C98" i="3"/>
  <c r="Q97" i="3"/>
  <c r="Y97" i="3"/>
  <c r="C97" i="3"/>
  <c r="Q96" i="3"/>
  <c r="U96" i="3"/>
  <c r="C96" i="3"/>
  <c r="Q95" i="3"/>
  <c r="Y95" i="3"/>
  <c r="C95" i="3"/>
  <c r="Q94" i="3"/>
  <c r="U94" i="3"/>
  <c r="C94" i="3"/>
  <c r="S93" i="3"/>
  <c r="Q93" i="3"/>
  <c r="Y93" i="3"/>
  <c r="C93" i="3"/>
  <c r="Q92" i="3"/>
  <c r="U92" i="3"/>
  <c r="C92" i="3"/>
  <c r="Q91" i="3"/>
  <c r="Y91" i="3"/>
  <c r="C91" i="3"/>
  <c r="Q90" i="3"/>
  <c r="U90" i="3"/>
  <c r="C90" i="3"/>
  <c r="Q89" i="3"/>
  <c r="Y89" i="3"/>
  <c r="C89" i="3"/>
  <c r="Q88" i="3"/>
  <c r="U88" i="3"/>
  <c r="C88" i="3"/>
  <c r="Q87" i="3"/>
  <c r="Y87" i="3"/>
  <c r="C87" i="3"/>
  <c r="Q86" i="3"/>
  <c r="U86" i="3"/>
  <c r="C86" i="3"/>
  <c r="Q85" i="3"/>
  <c r="C85" i="3"/>
  <c r="Q84" i="3"/>
  <c r="AA84" i="3"/>
  <c r="C84" i="3"/>
  <c r="Q83" i="3"/>
  <c r="V83" i="3"/>
  <c r="C83" i="3"/>
  <c r="Q82" i="3"/>
  <c r="Y82" i="3"/>
  <c r="C82" i="3"/>
  <c r="Q81" i="3"/>
  <c r="T81" i="3"/>
  <c r="C81" i="3"/>
  <c r="Q80" i="3"/>
  <c r="W80" i="3"/>
  <c r="C80" i="3"/>
  <c r="Q79" i="3"/>
  <c r="Z79" i="3"/>
  <c r="C79" i="3"/>
  <c r="Q78" i="3"/>
  <c r="U78" i="3"/>
  <c r="C78" i="3"/>
  <c r="Q77" i="3"/>
  <c r="Z77" i="3"/>
  <c r="C77" i="3"/>
  <c r="Q76" i="3"/>
  <c r="AA76" i="3"/>
  <c r="C76" i="3"/>
  <c r="Q75" i="3"/>
  <c r="V75" i="3"/>
  <c r="C75" i="3"/>
  <c r="Q74" i="3"/>
  <c r="Y74" i="3"/>
  <c r="C74" i="3"/>
  <c r="Q73" i="3"/>
  <c r="T73" i="3"/>
  <c r="C73" i="3"/>
  <c r="Q72" i="3"/>
  <c r="W72" i="3"/>
  <c r="C72" i="3"/>
  <c r="Q71" i="3"/>
  <c r="Z71" i="3"/>
  <c r="C71" i="3"/>
  <c r="Q70" i="3"/>
  <c r="U70" i="3"/>
  <c r="C70" i="3"/>
  <c r="Q69" i="3"/>
  <c r="C69" i="3"/>
  <c r="Q68" i="3"/>
  <c r="AA68" i="3"/>
  <c r="C68" i="3"/>
  <c r="Q67" i="3"/>
  <c r="V67" i="3"/>
  <c r="C67" i="3"/>
  <c r="Q66" i="3"/>
  <c r="AA66" i="3"/>
  <c r="C66" i="3"/>
  <c r="Q65" i="3"/>
  <c r="T65" i="3"/>
  <c r="C65" i="3"/>
  <c r="Q64" i="3"/>
  <c r="W64" i="3"/>
  <c r="C64" i="3"/>
  <c r="Q63" i="3"/>
  <c r="Z63" i="3"/>
  <c r="C63" i="3"/>
  <c r="Q62" i="3"/>
  <c r="U62" i="3"/>
  <c r="C62" i="3"/>
  <c r="Q61" i="3"/>
  <c r="Y61" i="3"/>
  <c r="C61" i="3"/>
  <c r="T60" i="3"/>
  <c r="Q60" i="3"/>
  <c r="AA60" i="3"/>
  <c r="C60" i="3"/>
  <c r="Q59" i="3"/>
  <c r="V59" i="3"/>
  <c r="C59" i="3"/>
  <c r="Q58" i="3"/>
  <c r="AA58" i="3"/>
  <c r="C58" i="3"/>
  <c r="Q57" i="3"/>
  <c r="T57" i="3"/>
  <c r="C57" i="3"/>
  <c r="Q56" i="3"/>
  <c r="W56" i="3"/>
  <c r="C56" i="3"/>
  <c r="Q55" i="3"/>
  <c r="Z55" i="3"/>
  <c r="C55" i="3"/>
  <c r="Q54" i="3"/>
  <c r="C54" i="3"/>
  <c r="K53" i="3"/>
  <c r="C53" i="3"/>
  <c r="K52" i="3"/>
  <c r="Q52" i="3"/>
  <c r="Y52" i="3"/>
  <c r="C52" i="3"/>
  <c r="K51" i="3"/>
  <c r="Q51" i="3"/>
  <c r="C51" i="3"/>
  <c r="K50" i="3"/>
  <c r="Q50" i="3"/>
  <c r="C50" i="3"/>
  <c r="K49" i="3"/>
  <c r="C49" i="3"/>
  <c r="K48" i="3"/>
  <c r="Q48" i="3"/>
  <c r="C48" i="3"/>
  <c r="K47" i="3"/>
  <c r="C47" i="3"/>
  <c r="K46" i="3"/>
  <c r="Q46" i="3"/>
  <c r="Y46" i="3"/>
  <c r="C46" i="3"/>
  <c r="K45" i="3"/>
  <c r="Q45" i="3"/>
  <c r="Z45" i="3"/>
  <c r="C45" i="3"/>
  <c r="K44" i="3"/>
  <c r="Q44" i="3"/>
  <c r="U44" i="3"/>
  <c r="C44" i="3"/>
  <c r="K43" i="3"/>
  <c r="Q43" i="3"/>
  <c r="Z43" i="3"/>
  <c r="C43" i="3"/>
  <c r="K42" i="3"/>
  <c r="Q42" i="3"/>
  <c r="C42" i="3"/>
  <c r="K41" i="3"/>
  <c r="Q41" i="3"/>
  <c r="Z41" i="3"/>
  <c r="C41" i="3"/>
  <c r="K40" i="3"/>
  <c r="Q40" i="3"/>
  <c r="Y40" i="3"/>
  <c r="C40" i="3"/>
  <c r="K39" i="3"/>
  <c r="C39" i="3"/>
  <c r="X38" i="3"/>
  <c r="K38" i="3"/>
  <c r="Q38" i="3"/>
  <c r="Y38" i="3"/>
  <c r="C38" i="3"/>
  <c r="K37" i="3"/>
  <c r="C37" i="3"/>
  <c r="K36" i="3"/>
  <c r="Q36" i="3"/>
  <c r="C36" i="3"/>
  <c r="Q35" i="3"/>
  <c r="AA35" i="3"/>
  <c r="C35" i="3"/>
  <c r="Q34" i="3"/>
  <c r="Z34" i="3"/>
  <c r="C34" i="3"/>
  <c r="Q33" i="3"/>
  <c r="X33" i="3"/>
  <c r="C33" i="3"/>
  <c r="Q32" i="3"/>
  <c r="AA32" i="3"/>
  <c r="C32" i="3"/>
  <c r="Q31" i="3"/>
  <c r="V31" i="3"/>
  <c r="C31" i="3"/>
  <c r="Q30" i="3"/>
  <c r="Y30" i="3"/>
  <c r="C30" i="3"/>
  <c r="Q29" i="3"/>
  <c r="T29" i="3"/>
  <c r="C29" i="3"/>
  <c r="Q28" i="3"/>
  <c r="W28" i="3"/>
  <c r="C28" i="3"/>
  <c r="Q27" i="3"/>
  <c r="Z27" i="3"/>
  <c r="C27" i="3"/>
  <c r="Q26" i="3"/>
  <c r="U26" i="3"/>
  <c r="C26" i="3"/>
  <c r="Q25" i="3"/>
  <c r="X25" i="3"/>
  <c r="C25" i="3"/>
  <c r="Q24" i="3"/>
  <c r="AA24" i="3"/>
  <c r="C24" i="3"/>
  <c r="Q23" i="3"/>
  <c r="V23" i="3"/>
  <c r="C23" i="3"/>
  <c r="AA22" i="3"/>
  <c r="Q22" i="3"/>
  <c r="Y22" i="3"/>
  <c r="C22" i="3"/>
  <c r="Q21" i="3"/>
  <c r="T21" i="3"/>
  <c r="C21" i="3"/>
  <c r="Q20" i="3"/>
  <c r="W20" i="3"/>
  <c r="C20" i="3"/>
  <c r="Q19" i="3"/>
  <c r="Z19" i="3"/>
  <c r="C19" i="3"/>
  <c r="Q18" i="3"/>
  <c r="U18" i="3"/>
  <c r="C18" i="3"/>
  <c r="Q17" i="3"/>
  <c r="X17" i="3"/>
  <c r="C17" i="3"/>
  <c r="Q16" i="3"/>
  <c r="AA16" i="3"/>
  <c r="C16" i="3"/>
  <c r="Q15" i="3"/>
  <c r="V15" i="3"/>
  <c r="C15" i="3"/>
  <c r="Q14" i="3"/>
  <c r="Y14" i="3"/>
  <c r="C14" i="3"/>
  <c r="Q13" i="3"/>
  <c r="T13" i="3"/>
  <c r="C13" i="3"/>
  <c r="Y12" i="3"/>
  <c r="Q12" i="3"/>
  <c r="W12" i="3"/>
  <c r="C12" i="3"/>
  <c r="Q11" i="3"/>
  <c r="Z11" i="3"/>
  <c r="C11" i="3"/>
  <c r="Q10" i="3"/>
  <c r="U10" i="3"/>
  <c r="C10" i="3"/>
  <c r="Q9" i="3"/>
  <c r="X9" i="3"/>
  <c r="C9" i="3"/>
  <c r="Q8" i="3"/>
  <c r="AA8" i="3"/>
  <c r="C8" i="3"/>
  <c r="W7" i="3"/>
  <c r="Q7" i="3"/>
  <c r="V7" i="3"/>
  <c r="C7" i="3"/>
  <c r="Q6" i="3"/>
  <c r="Y6" i="3"/>
  <c r="C6" i="3"/>
  <c r="Q5" i="3"/>
  <c r="T5" i="3"/>
  <c r="C5" i="3"/>
  <c r="X4" i="3"/>
  <c r="Q4" i="3"/>
  <c r="W4" i="3"/>
  <c r="C4" i="3"/>
  <c r="S3" i="3"/>
  <c r="Q3" i="3"/>
  <c r="Z3" i="3"/>
  <c r="C3" i="3"/>
  <c r="Q2" i="3"/>
  <c r="U2" i="3"/>
  <c r="C2" i="3"/>
  <c r="Q211" i="2"/>
  <c r="AA211" i="2"/>
  <c r="C211" i="2"/>
  <c r="Q210" i="2"/>
  <c r="Z210" i="2"/>
  <c r="C210" i="2"/>
  <c r="Q209" i="2"/>
  <c r="C209" i="2"/>
  <c r="Q208" i="2"/>
  <c r="Q207" i="2"/>
  <c r="C207" i="2"/>
  <c r="Q206" i="2"/>
  <c r="Z206" i="2"/>
  <c r="C206" i="2"/>
  <c r="V205" i="2"/>
  <c r="Q205" i="2"/>
  <c r="T205" i="2"/>
  <c r="C205" i="2"/>
  <c r="T204" i="2"/>
  <c r="Q204" i="2"/>
  <c r="W204" i="2"/>
  <c r="C204" i="2"/>
  <c r="U203" i="2"/>
  <c r="Q203" i="2"/>
  <c r="Z203" i="2"/>
  <c r="C203" i="2"/>
  <c r="Q202" i="2"/>
  <c r="C202" i="2"/>
  <c r="Q201" i="2"/>
  <c r="X201" i="2"/>
  <c r="C201" i="2"/>
  <c r="Q200" i="2"/>
  <c r="Z200" i="2"/>
  <c r="C200" i="2"/>
  <c r="Q199" i="2"/>
  <c r="Z199" i="2"/>
  <c r="C199" i="2"/>
  <c r="Q198" i="2"/>
  <c r="C198" i="2"/>
  <c r="Q197" i="2"/>
  <c r="T197" i="2"/>
  <c r="C197" i="2"/>
  <c r="Q196" i="2"/>
  <c r="W196" i="2"/>
  <c r="Q195" i="2"/>
  <c r="C195" i="2"/>
  <c r="Q194" i="2"/>
  <c r="AA194" i="2"/>
  <c r="C194" i="2"/>
  <c r="Q193" i="2"/>
  <c r="W193" i="2"/>
  <c r="C193" i="2"/>
  <c r="Q192" i="2"/>
  <c r="Z192" i="2"/>
  <c r="C192" i="2"/>
  <c r="Q191" i="2"/>
  <c r="U191" i="2"/>
  <c r="C191" i="2"/>
  <c r="Q190" i="2"/>
  <c r="X190" i="2"/>
  <c r="C190" i="2"/>
  <c r="U189" i="2"/>
  <c r="Q189" i="2"/>
  <c r="Z189" i="2"/>
  <c r="C189" i="2"/>
  <c r="Q188" i="2"/>
  <c r="C188" i="2"/>
  <c r="Q187" i="2"/>
  <c r="U187" i="2"/>
  <c r="Q186" i="2"/>
  <c r="Z186" i="2"/>
  <c r="Q185" i="2"/>
  <c r="U185" i="2"/>
  <c r="Q184" i="2"/>
  <c r="V184" i="2"/>
  <c r="Q183" i="2"/>
  <c r="Q182" i="2"/>
  <c r="Y181" i="2"/>
  <c r="Q181" i="2"/>
  <c r="U181" i="2"/>
  <c r="C181" i="2"/>
  <c r="Q180" i="2"/>
  <c r="C180" i="2"/>
  <c r="Q179" i="2"/>
  <c r="Z179" i="2"/>
  <c r="C179" i="2"/>
  <c r="Q178" i="2"/>
  <c r="C178" i="2"/>
  <c r="Q177" i="2"/>
  <c r="U177" i="2"/>
  <c r="C177" i="2"/>
  <c r="T176" i="2"/>
  <c r="Q176" i="2"/>
  <c r="AA176" i="2"/>
  <c r="C176" i="2"/>
  <c r="Y175" i="2"/>
  <c r="Q175" i="2"/>
  <c r="V175" i="2"/>
  <c r="C175" i="2"/>
  <c r="Q174" i="2"/>
  <c r="Z174" i="2"/>
  <c r="C174" i="2"/>
  <c r="Q173" i="2"/>
  <c r="T173" i="2"/>
  <c r="C173" i="2"/>
  <c r="Q172" i="2"/>
  <c r="X172" i="2"/>
  <c r="C172" i="2"/>
  <c r="Q171" i="2"/>
  <c r="Z171" i="2"/>
  <c r="C171" i="2"/>
  <c r="K170" i="2"/>
  <c r="Q170" i="2"/>
  <c r="C170" i="2"/>
  <c r="K169" i="2"/>
  <c r="C169" i="2"/>
  <c r="K168" i="2"/>
  <c r="Q168" i="2"/>
  <c r="Z168" i="2"/>
  <c r="C168" i="2"/>
  <c r="K167" i="2"/>
  <c r="C167" i="2"/>
  <c r="K166" i="2"/>
  <c r="Q166" i="2"/>
  <c r="W166" i="2"/>
  <c r="C166" i="2"/>
  <c r="K165" i="2"/>
  <c r="Q165" i="2"/>
  <c r="C165" i="2"/>
  <c r="K164" i="2"/>
  <c r="Q164" i="2"/>
  <c r="Z164" i="2"/>
  <c r="C164" i="2"/>
  <c r="K163" i="2"/>
  <c r="C163" i="2"/>
  <c r="W162" i="2"/>
  <c r="Q162" i="2"/>
  <c r="Z162" i="2"/>
  <c r="C162" i="2"/>
  <c r="Q161" i="2"/>
  <c r="Z161" i="2"/>
  <c r="C161" i="2"/>
  <c r="W160" i="2"/>
  <c r="Q160" i="2"/>
  <c r="AA160" i="2"/>
  <c r="C160" i="2"/>
  <c r="Q159" i="2"/>
  <c r="V159" i="2"/>
  <c r="C159" i="2"/>
  <c r="Q158" i="2"/>
  <c r="Z158" i="2"/>
  <c r="C158" i="2"/>
  <c r="Q157" i="2"/>
  <c r="T157" i="2"/>
  <c r="C157" i="2"/>
  <c r="Q156" i="2"/>
  <c r="X156" i="2"/>
  <c r="C156" i="2"/>
  <c r="Q155" i="2"/>
  <c r="Z155" i="2"/>
  <c r="C155" i="2"/>
  <c r="Q154" i="2"/>
  <c r="Z154" i="2"/>
  <c r="C154" i="2"/>
  <c r="Q153" i="2"/>
  <c r="AA153" i="2"/>
  <c r="C153" i="2"/>
  <c r="Q152" i="2"/>
  <c r="AA152" i="2"/>
  <c r="C152" i="2"/>
  <c r="Q151" i="2"/>
  <c r="V151" i="2"/>
  <c r="C151" i="2"/>
  <c r="Q150" i="2"/>
  <c r="AA150" i="2"/>
  <c r="C150" i="2"/>
  <c r="Q149" i="2"/>
  <c r="C149" i="2"/>
  <c r="Z148" i="2"/>
  <c r="Q148" i="2"/>
  <c r="X148" i="2"/>
  <c r="C148" i="2"/>
  <c r="Q147" i="2"/>
  <c r="Z147" i="2"/>
  <c r="C147" i="2"/>
  <c r="Q146" i="2"/>
  <c r="W146" i="2"/>
  <c r="C146" i="2"/>
  <c r="Q145" i="2"/>
  <c r="AA145" i="2"/>
  <c r="C145" i="2"/>
  <c r="Q144" i="2"/>
  <c r="AA144" i="2"/>
  <c r="C144" i="2"/>
  <c r="Q143" i="2"/>
  <c r="V143" i="2"/>
  <c r="C143" i="2"/>
  <c r="Q142" i="2"/>
  <c r="AA142" i="2"/>
  <c r="C142" i="2"/>
  <c r="Q141" i="2"/>
  <c r="T141" i="2"/>
  <c r="C141" i="2"/>
  <c r="Q140" i="2"/>
  <c r="Z140" i="2"/>
  <c r="C140" i="2"/>
  <c r="Q139" i="2"/>
  <c r="Z139" i="2"/>
  <c r="C139" i="2"/>
  <c r="Q138" i="2"/>
  <c r="Z138" i="2"/>
  <c r="C138" i="2"/>
  <c r="Q137" i="2"/>
  <c r="C137" i="2"/>
  <c r="Q136" i="2"/>
  <c r="AA136" i="2"/>
  <c r="C136" i="2"/>
  <c r="Q135" i="2"/>
  <c r="V135" i="2"/>
  <c r="C135" i="2"/>
  <c r="Q134" i="2"/>
  <c r="C134" i="2"/>
  <c r="Q133" i="2"/>
  <c r="W133" i="2"/>
  <c r="C133" i="2"/>
  <c r="V132" i="2"/>
  <c r="T132" i="2"/>
  <c r="Q132" i="2"/>
  <c r="Z132" i="2"/>
  <c r="C132" i="2"/>
  <c r="Y131" i="2"/>
  <c r="Q131" i="2"/>
  <c r="U131" i="2"/>
  <c r="C131" i="2"/>
  <c r="Q130" i="2"/>
  <c r="C130" i="2"/>
  <c r="Q129" i="2"/>
  <c r="AA129" i="2"/>
  <c r="C129" i="2"/>
  <c r="Q128" i="2"/>
  <c r="V128" i="2"/>
  <c r="C128" i="2"/>
  <c r="Q127" i="2"/>
  <c r="Z127" i="2"/>
  <c r="C127" i="2"/>
  <c r="Q126" i="2"/>
  <c r="C126" i="2"/>
  <c r="Q125" i="2"/>
  <c r="W125" i="2"/>
  <c r="C125" i="2"/>
  <c r="T124" i="2"/>
  <c r="Q124" i="2"/>
  <c r="Z124" i="2"/>
  <c r="C124" i="2"/>
  <c r="Q123" i="2"/>
  <c r="U123" i="2"/>
  <c r="C123" i="2"/>
  <c r="Q122" i="2"/>
  <c r="X122" i="2"/>
  <c r="C122" i="2"/>
  <c r="Q121" i="2"/>
  <c r="AA121" i="2"/>
  <c r="C121" i="2"/>
  <c r="Q120" i="2"/>
  <c r="V120" i="2"/>
  <c r="C120" i="2"/>
  <c r="Q119" i="2"/>
  <c r="C119" i="2"/>
  <c r="Q118" i="2"/>
  <c r="C118" i="2"/>
  <c r="Q117" i="2"/>
  <c r="W117" i="2"/>
  <c r="C117" i="2"/>
  <c r="Q116" i="2"/>
  <c r="C116" i="2"/>
  <c r="Q115" i="2"/>
  <c r="U115" i="2"/>
  <c r="C115" i="2"/>
  <c r="Q114" i="2"/>
  <c r="X114" i="2"/>
  <c r="C114" i="2"/>
  <c r="Y113" i="2"/>
  <c r="W113" i="2"/>
  <c r="Q113" i="2"/>
  <c r="AA113" i="2"/>
  <c r="C113" i="2"/>
  <c r="Q112" i="2"/>
  <c r="V112" i="2"/>
  <c r="C112" i="2"/>
  <c r="Q111" i="2"/>
  <c r="C111" i="2"/>
  <c r="Q110" i="2"/>
  <c r="U110" i="2"/>
  <c r="C110" i="2"/>
  <c r="Q109" i="2"/>
  <c r="W109" i="2"/>
  <c r="C109" i="2"/>
  <c r="Y108" i="2"/>
  <c r="W108" i="2"/>
  <c r="V108" i="2"/>
  <c r="Q108" i="2"/>
  <c r="Z108" i="2"/>
  <c r="C108" i="2"/>
  <c r="T107" i="2"/>
  <c r="Q107" i="2"/>
  <c r="U107" i="2"/>
  <c r="C107" i="2"/>
  <c r="Q106" i="2"/>
  <c r="AA106" i="2"/>
  <c r="C106" i="2"/>
  <c r="Y105" i="2"/>
  <c r="Q105" i="2"/>
  <c r="AA105" i="2"/>
  <c r="C105" i="2"/>
  <c r="Q104" i="2"/>
  <c r="V104" i="2"/>
  <c r="C104" i="2"/>
  <c r="Q103" i="2"/>
  <c r="C103" i="2"/>
  <c r="Z102" i="2"/>
  <c r="U102" i="2"/>
  <c r="Q102" i="2"/>
  <c r="C102" i="2"/>
  <c r="W101" i="2"/>
  <c r="Q101" i="2"/>
  <c r="Z101" i="2"/>
  <c r="C101" i="2"/>
  <c r="Y100" i="2"/>
  <c r="X100" i="2"/>
  <c r="Q100" i="2"/>
  <c r="Z100" i="2"/>
  <c r="C100" i="2"/>
  <c r="Y99" i="2"/>
  <c r="V99" i="2"/>
  <c r="S99" i="2"/>
  <c r="Q99" i="2"/>
  <c r="U99" i="2"/>
  <c r="C99" i="2"/>
  <c r="W98" i="2"/>
  <c r="Q98" i="2"/>
  <c r="AA98" i="2"/>
  <c r="C98" i="2"/>
  <c r="Q97" i="2"/>
  <c r="Q96" i="2"/>
  <c r="U96" i="2"/>
  <c r="Q95" i="2"/>
  <c r="Z95" i="2"/>
  <c r="Q94" i="2"/>
  <c r="Q93" i="2"/>
  <c r="AA93" i="2"/>
  <c r="T92" i="2"/>
  <c r="S92" i="2"/>
  <c r="Q92" i="2"/>
  <c r="U92" i="2"/>
  <c r="S91" i="2"/>
  <c r="Q91" i="2"/>
  <c r="Z91" i="2"/>
  <c r="C91" i="2"/>
  <c r="Q90" i="2"/>
  <c r="Z90" i="2"/>
  <c r="C90" i="2"/>
  <c r="Q89" i="2"/>
  <c r="C89" i="2"/>
  <c r="Q88" i="2"/>
  <c r="C88" i="2"/>
  <c r="Q87" i="2"/>
  <c r="Y87" i="2"/>
  <c r="C87" i="2"/>
  <c r="Q86" i="2"/>
  <c r="T86" i="2"/>
  <c r="C86" i="2"/>
  <c r="Q85" i="2"/>
  <c r="Z85" i="2"/>
  <c r="C85" i="2"/>
  <c r="Q84" i="2"/>
  <c r="Z84" i="2"/>
  <c r="C84" i="2"/>
  <c r="Q83" i="2"/>
  <c r="C83" i="2"/>
  <c r="Q82" i="2"/>
  <c r="C82" i="2"/>
  <c r="Q81" i="2"/>
  <c r="Y81" i="2"/>
  <c r="C81" i="2"/>
  <c r="Q80" i="2"/>
  <c r="AA80" i="2"/>
  <c r="C80" i="2"/>
  <c r="Q79" i="2"/>
  <c r="Z79" i="2"/>
  <c r="C79" i="2"/>
  <c r="U78" i="2"/>
  <c r="Q78" i="2"/>
  <c r="Z78" i="2"/>
  <c r="C78" i="2"/>
  <c r="Q77" i="2"/>
  <c r="V77" i="2"/>
  <c r="C77" i="2"/>
  <c r="X76" i="2"/>
  <c r="Q76" i="2"/>
  <c r="U76" i="2"/>
  <c r="C76" i="2"/>
  <c r="U75" i="2"/>
  <c r="S75" i="2"/>
  <c r="Q75" i="2"/>
  <c r="Z75" i="2"/>
  <c r="C75" i="2"/>
  <c r="Q74" i="2"/>
  <c r="C74" i="2"/>
  <c r="Q73" i="2"/>
  <c r="C73" i="2"/>
  <c r="Q72" i="2"/>
  <c r="AA72" i="2"/>
  <c r="C72" i="2"/>
  <c r="T71" i="2"/>
  <c r="Q71" i="2"/>
  <c r="AA71" i="2"/>
  <c r="C71" i="2"/>
  <c r="Q70" i="2"/>
  <c r="AA70" i="2"/>
  <c r="C70" i="2"/>
  <c r="Q69" i="2"/>
  <c r="V69" i="2"/>
  <c r="C69" i="2"/>
  <c r="Q68" i="2"/>
  <c r="X68" i="2"/>
  <c r="C68" i="2"/>
  <c r="X67" i="2"/>
  <c r="V67" i="2"/>
  <c r="Q67" i="2"/>
  <c r="AA67" i="2"/>
  <c r="C67" i="2"/>
  <c r="Q66" i="2"/>
  <c r="C66" i="2"/>
  <c r="Q65" i="2"/>
  <c r="X65" i="2"/>
  <c r="C65" i="2"/>
  <c r="Q64" i="2"/>
  <c r="AA64" i="2"/>
  <c r="C64" i="2"/>
  <c r="Q63" i="2"/>
  <c r="S63" i="2"/>
  <c r="C63" i="2"/>
  <c r="Q62" i="2"/>
  <c r="Q61" i="2"/>
  <c r="AA61" i="2"/>
  <c r="Q60" i="2"/>
  <c r="Q59" i="2"/>
  <c r="W59" i="2"/>
  <c r="Q58" i="2"/>
  <c r="Z58" i="2"/>
  <c r="Q57" i="2"/>
  <c r="AA57" i="2"/>
  <c r="Q56" i="2"/>
  <c r="V56" i="2"/>
  <c r="Q55" i="2"/>
  <c r="W55" i="2"/>
  <c r="Q54" i="2"/>
  <c r="V54" i="2"/>
  <c r="Q53" i="2"/>
  <c r="AA53" i="2"/>
  <c r="Q52" i="2"/>
  <c r="X51" i="2"/>
  <c r="Q51" i="2"/>
  <c r="W51" i="2"/>
  <c r="Q50" i="2"/>
  <c r="V50" i="2"/>
  <c r="C50" i="2"/>
  <c r="Q49" i="2"/>
  <c r="T49" i="2"/>
  <c r="C49" i="2"/>
  <c r="AA48" i="2"/>
  <c r="T48" i="2"/>
  <c r="Q48" i="2"/>
  <c r="W48" i="2"/>
  <c r="C48" i="2"/>
  <c r="Q47" i="2"/>
  <c r="C47" i="2"/>
  <c r="Q46" i="2"/>
  <c r="Y46" i="2"/>
  <c r="C46" i="2"/>
  <c r="Q45" i="2"/>
  <c r="C45" i="2"/>
  <c r="W44" i="2"/>
  <c r="Q44" i="2"/>
  <c r="U44" i="2"/>
  <c r="C44" i="2"/>
  <c r="Q43" i="2"/>
  <c r="C43" i="2"/>
  <c r="Q42" i="2"/>
  <c r="C42" i="2"/>
  <c r="Q41" i="2"/>
  <c r="U41" i="2"/>
  <c r="C41" i="2"/>
  <c r="Q40" i="2"/>
  <c r="AA40" i="2"/>
  <c r="C40" i="2"/>
  <c r="Q39" i="2"/>
  <c r="Z39" i="2"/>
  <c r="C39" i="2"/>
  <c r="Q38" i="2"/>
  <c r="W38" i="2"/>
  <c r="C38" i="2"/>
  <c r="Q37" i="2"/>
  <c r="T37" i="2"/>
  <c r="C37" i="2"/>
  <c r="Q36" i="2"/>
  <c r="AA36" i="2"/>
  <c r="C36" i="2"/>
  <c r="Q35" i="2"/>
  <c r="AA35" i="2"/>
  <c r="C35" i="2"/>
  <c r="Q34" i="2"/>
  <c r="S34" i="2"/>
  <c r="C34" i="2"/>
  <c r="Q33" i="2"/>
  <c r="Z33" i="2"/>
  <c r="C33" i="2"/>
  <c r="Y32" i="2"/>
  <c r="Q32" i="2"/>
  <c r="W32" i="2"/>
  <c r="C32" i="2"/>
  <c r="Q31" i="2"/>
  <c r="Z31" i="2"/>
  <c r="C31" i="2"/>
  <c r="Q30" i="2"/>
  <c r="S30" i="2"/>
  <c r="C30" i="2"/>
  <c r="Q29" i="2"/>
  <c r="Z29" i="2"/>
  <c r="C29" i="2"/>
  <c r="Q28" i="2"/>
  <c r="AA28" i="2"/>
  <c r="C28" i="2"/>
  <c r="Q27" i="2"/>
  <c r="T27" i="2"/>
  <c r="C27" i="2"/>
  <c r="Q26" i="2"/>
  <c r="S26" i="2"/>
  <c r="C26" i="2"/>
  <c r="Q25" i="2"/>
  <c r="W25" i="2"/>
  <c r="C25" i="2"/>
  <c r="Q24" i="2"/>
  <c r="AA24" i="2"/>
  <c r="C24" i="2"/>
  <c r="Q23" i="2"/>
  <c r="Z23" i="2"/>
  <c r="C23" i="2"/>
  <c r="Q22" i="2"/>
  <c r="Y22" i="2"/>
  <c r="C22" i="2"/>
  <c r="U21" i="2"/>
  <c r="Q21" i="2"/>
  <c r="AA21" i="2"/>
  <c r="C21" i="2"/>
  <c r="Q20" i="2"/>
  <c r="AA20" i="2"/>
  <c r="C20" i="2"/>
  <c r="Y19" i="2"/>
  <c r="Q19" i="2"/>
  <c r="X19" i="2"/>
  <c r="C19" i="2"/>
  <c r="Q18" i="2"/>
  <c r="AA18" i="2"/>
  <c r="C18" i="2"/>
  <c r="Q17" i="2"/>
  <c r="X17" i="2"/>
  <c r="C17" i="2"/>
  <c r="Q16" i="2"/>
  <c r="Y16" i="2"/>
  <c r="C16" i="2"/>
  <c r="Q15" i="2"/>
  <c r="Z15" i="2"/>
  <c r="C15" i="2"/>
  <c r="Q14" i="2"/>
  <c r="AA14" i="2"/>
  <c r="C14" i="2"/>
  <c r="AA13" i="2"/>
  <c r="T13" i="2"/>
  <c r="Q13" i="2"/>
  <c r="U13" i="2"/>
  <c r="C13" i="2"/>
  <c r="Q12" i="2"/>
  <c r="AA12" i="2"/>
  <c r="C12" i="2"/>
  <c r="K11" i="2"/>
  <c r="Q11" i="2"/>
  <c r="U11" i="2"/>
  <c r="C11" i="2"/>
  <c r="K10" i="2"/>
  <c r="Q10" i="2"/>
  <c r="AA10" i="2"/>
  <c r="C10" i="2"/>
  <c r="K9" i="2"/>
  <c r="C9" i="2"/>
  <c r="K8" i="2"/>
  <c r="Q8" i="2"/>
  <c r="C8" i="2"/>
  <c r="K7" i="2"/>
  <c r="C7" i="2"/>
  <c r="K6" i="2"/>
  <c r="C6" i="2"/>
  <c r="K5" i="2"/>
  <c r="C5" i="2"/>
  <c r="K4" i="2"/>
  <c r="Q4" i="2"/>
  <c r="Y4" i="2"/>
  <c r="C4" i="2"/>
  <c r="K3" i="2"/>
  <c r="Q3" i="2"/>
  <c r="C3" i="2"/>
  <c r="Q2" i="2"/>
  <c r="W2" i="2"/>
  <c r="K2" i="2"/>
  <c r="C2" i="2"/>
  <c r="S38" i="2"/>
  <c r="V90" i="2"/>
  <c r="Z110" i="2"/>
  <c r="T128" i="2"/>
  <c r="U20" i="2"/>
  <c r="AA38" i="2"/>
  <c r="T40" i="2"/>
  <c r="V75" i="2"/>
  <c r="V80" i="2"/>
  <c r="AA108" i="2"/>
  <c r="T158" i="2"/>
  <c r="T172" i="2"/>
  <c r="T190" i="2"/>
  <c r="W12" i="2"/>
  <c r="Z46" i="2"/>
  <c r="W69" i="2"/>
  <c r="X77" i="2"/>
  <c r="U147" i="2"/>
  <c r="S192" i="2"/>
  <c r="V200" i="2"/>
  <c r="W20" i="2"/>
  <c r="S32" i="2"/>
  <c r="U49" i="2"/>
  <c r="W53" i="2"/>
  <c r="S59" i="2"/>
  <c r="X64" i="2"/>
  <c r="X75" i="2"/>
  <c r="S132" i="2"/>
  <c r="U141" i="2"/>
  <c r="AA155" i="2"/>
  <c r="W181" i="2"/>
  <c r="S204" i="2"/>
  <c r="Z17" i="2"/>
  <c r="X20" i="2"/>
  <c r="V13" i="2"/>
  <c r="Y20" i="2"/>
  <c r="S23" i="2"/>
  <c r="S39" i="2"/>
  <c r="X41" i="2"/>
  <c r="AA78" i="2"/>
  <c r="X85" i="2"/>
  <c r="T91" i="2"/>
  <c r="V109" i="2"/>
  <c r="S139" i="2"/>
  <c r="U173" i="2"/>
  <c r="W191" i="2"/>
  <c r="Z13" i="2"/>
  <c r="U16" i="2"/>
  <c r="S19" i="2"/>
  <c r="X23" i="2"/>
  <c r="AA30" i="2"/>
  <c r="V39" i="2"/>
  <c r="S48" i="2"/>
  <c r="Z50" i="2"/>
  <c r="U55" i="2"/>
  <c r="Y65" i="2"/>
  <c r="S71" i="2"/>
  <c r="AA109" i="2"/>
  <c r="T136" i="2"/>
  <c r="AA139" i="2"/>
  <c r="Z146" i="2"/>
  <c r="V173" i="2"/>
  <c r="Y191" i="2"/>
  <c r="AA39" i="2"/>
  <c r="W173" i="2"/>
  <c r="W10" i="3"/>
  <c r="Z33" i="3"/>
  <c r="V11" i="3"/>
  <c r="X5" i="3"/>
  <c r="S87" i="3"/>
  <c r="W38" i="3"/>
  <c r="W84" i="3"/>
  <c r="X12" i="2"/>
  <c r="T18" i="2"/>
  <c r="Z19" i="2"/>
  <c r="U23" i="2"/>
  <c r="T28" i="2"/>
  <c r="U36" i="2"/>
  <c r="V38" i="2"/>
  <c r="W39" i="2"/>
  <c r="X53" i="2"/>
  <c r="T61" i="2"/>
  <c r="Y93" i="2"/>
  <c r="T104" i="2"/>
  <c r="U106" i="2"/>
  <c r="V107" i="2"/>
  <c r="T122" i="2"/>
  <c r="U124" i="2"/>
  <c r="W129" i="2"/>
  <c r="V138" i="2"/>
  <c r="Y140" i="2"/>
  <c r="W147" i="2"/>
  <c r="S152" i="2"/>
  <c r="V154" i="2"/>
  <c r="AA158" i="2"/>
  <c r="Y160" i="2"/>
  <c r="S174" i="2"/>
  <c r="AA175" i="2"/>
  <c r="T184" i="2"/>
  <c r="S186" i="2"/>
  <c r="Y190" i="2"/>
  <c r="W200" i="2"/>
  <c r="W211" i="2"/>
  <c r="Y12" i="2"/>
  <c r="W18" i="2"/>
  <c r="AA19" i="2"/>
  <c r="W23" i="2"/>
  <c r="X28" i="2"/>
  <c r="W36" i="2"/>
  <c r="X39" i="2"/>
  <c r="U51" i="2"/>
  <c r="U57" i="2"/>
  <c r="V61" i="2"/>
  <c r="W75" i="2"/>
  <c r="W77" i="2"/>
  <c r="V98" i="2"/>
  <c r="W106" i="2"/>
  <c r="Y107" i="2"/>
  <c r="T113" i="2"/>
  <c r="W124" i="2"/>
  <c r="Y129" i="2"/>
  <c r="S133" i="2"/>
  <c r="AA143" i="2"/>
  <c r="V146" i="2"/>
  <c r="X147" i="2"/>
  <c r="U152" i="2"/>
  <c r="Q163" i="2"/>
  <c r="V163" i="2"/>
  <c r="V174" i="2"/>
  <c r="X184" i="2"/>
  <c r="T186" i="2"/>
  <c r="S196" i="2"/>
  <c r="X200" i="2"/>
  <c r="Z14" i="2"/>
  <c r="V17" i="2"/>
  <c r="Z18" i="2"/>
  <c r="Y36" i="2"/>
  <c r="X106" i="2"/>
  <c r="AA107" i="2"/>
  <c r="T133" i="2"/>
  <c r="X146" i="2"/>
  <c r="AA147" i="2"/>
  <c r="W152" i="2"/>
  <c r="AA174" i="2"/>
  <c r="Y184" i="2"/>
  <c r="U186" i="2"/>
  <c r="T189" i="2"/>
  <c r="S193" i="2"/>
  <c r="S203" i="2"/>
  <c r="W17" i="2"/>
  <c r="AA23" i="2"/>
  <c r="Z26" i="2"/>
  <c r="AA34" i="2"/>
  <c r="V49" i="2"/>
  <c r="Y51" i="2"/>
  <c r="S55" i="2"/>
  <c r="X95" i="2"/>
  <c r="T105" i="2"/>
  <c r="Y106" i="2"/>
  <c r="T109" i="2"/>
  <c r="W120" i="2"/>
  <c r="T123" i="2"/>
  <c r="U133" i="2"/>
  <c r="Y152" i="2"/>
  <c r="X159" i="2"/>
  <c r="Z166" i="2"/>
  <c r="Q169" i="2"/>
  <c r="S169" i="2"/>
  <c r="S171" i="2"/>
  <c r="AA184" i="2"/>
  <c r="Y186" i="2"/>
  <c r="T203" i="2"/>
  <c r="Y17" i="2"/>
  <c r="T55" i="2"/>
  <c r="U80" i="2"/>
  <c r="AA95" i="2"/>
  <c r="W105" i="2"/>
  <c r="U109" i="2"/>
  <c r="AA117" i="2"/>
  <c r="S125" i="2"/>
  <c r="U132" i="2"/>
  <c r="AA133" i="2"/>
  <c r="U139" i="2"/>
  <c r="S151" i="2"/>
  <c r="S155" i="2"/>
  <c r="V157" i="2"/>
  <c r="AA159" i="2"/>
  <c r="Y171" i="2"/>
  <c r="V176" i="2"/>
  <c r="V189" i="2"/>
  <c r="U197" i="2"/>
  <c r="T201" i="2"/>
  <c r="W205" i="2"/>
  <c r="U125" i="2"/>
  <c r="Y151" i="2"/>
  <c r="U155" i="2"/>
  <c r="Y173" i="2"/>
  <c r="S175" i="2"/>
  <c r="X176" i="2"/>
  <c r="V185" i="2"/>
  <c r="Z187" i="2"/>
  <c r="U194" i="2"/>
  <c r="V197" i="2"/>
  <c r="T200" i="2"/>
  <c r="Y201" i="2"/>
  <c r="U12" i="2"/>
  <c r="W19" i="2"/>
  <c r="Z24" i="2"/>
  <c r="U39" i="2"/>
  <c r="Y40" i="2"/>
  <c r="Y48" i="2"/>
  <c r="U50" i="2"/>
  <c r="V53" i="2"/>
  <c r="Y55" i="2"/>
  <c r="U72" i="2"/>
  <c r="T75" i="2"/>
  <c r="Y76" i="2"/>
  <c r="W78" i="2"/>
  <c r="W80" i="2"/>
  <c r="S90" i="2"/>
  <c r="V101" i="2"/>
  <c r="S107" i="2"/>
  <c r="X109" i="2"/>
  <c r="S124" i="2"/>
  <c r="AA125" i="2"/>
  <c r="S131" i="2"/>
  <c r="W132" i="2"/>
  <c r="V142" i="2"/>
  <c r="U145" i="2"/>
  <c r="S147" i="2"/>
  <c r="W155" i="2"/>
  <c r="W175" i="2"/>
  <c r="Y176" i="2"/>
  <c r="T179" i="2"/>
  <c r="Y185" i="2"/>
  <c r="U200" i="2"/>
  <c r="Z8" i="2"/>
  <c r="T8" i="2"/>
  <c r="S8" i="2"/>
  <c r="U8" i="2"/>
  <c r="W8" i="2"/>
  <c r="AA8" i="2"/>
  <c r="X8" i="2"/>
  <c r="V8" i="2"/>
  <c r="Z126" i="2"/>
  <c r="U126" i="2"/>
  <c r="V2" i="2"/>
  <c r="V4" i="2"/>
  <c r="Q6" i="2"/>
  <c r="S10" i="2"/>
  <c r="S15" i="2"/>
  <c r="Y25" i="2"/>
  <c r="S31" i="2"/>
  <c r="S35" i="2"/>
  <c r="X36" i="2"/>
  <c r="U40" i="2"/>
  <c r="Z47" i="2"/>
  <c r="AA47" i="2"/>
  <c r="X47" i="2"/>
  <c r="W47" i="2"/>
  <c r="V47" i="2"/>
  <c r="U47" i="2"/>
  <c r="T47" i="2"/>
  <c r="S47" i="2"/>
  <c r="AA88" i="2"/>
  <c r="Y88" i="2"/>
  <c r="X88" i="2"/>
  <c r="W88" i="2"/>
  <c r="V88" i="2"/>
  <c r="U88" i="2"/>
  <c r="T88" i="2"/>
  <c r="Z116" i="2"/>
  <c r="AA116" i="2"/>
  <c r="Y116" i="2"/>
  <c r="X116" i="2"/>
  <c r="W116" i="2"/>
  <c r="V116" i="2"/>
  <c r="T116" i="2"/>
  <c r="S116" i="2"/>
  <c r="Z170" i="2"/>
  <c r="W170" i="2"/>
  <c r="X180" i="2"/>
  <c r="Y180" i="2"/>
  <c r="T180" i="2"/>
  <c r="U202" i="2"/>
  <c r="Y202" i="2"/>
  <c r="W202" i="2"/>
  <c r="V202" i="2"/>
  <c r="AA74" i="2"/>
  <c r="X74" i="2"/>
  <c r="S2" i="2"/>
  <c r="S4" i="2"/>
  <c r="U10" i="2"/>
  <c r="U15" i="2"/>
  <c r="X16" i="2"/>
  <c r="U28" i="2"/>
  <c r="U31" i="2"/>
  <c r="T32" i="2"/>
  <c r="T45" i="2"/>
  <c r="Z45" i="2"/>
  <c r="Y45" i="2"/>
  <c r="Z82" i="2"/>
  <c r="AA82" i="2"/>
  <c r="Y82" i="2"/>
  <c r="X82" i="2"/>
  <c r="W82" i="2"/>
  <c r="V82" i="2"/>
  <c r="S82" i="2"/>
  <c r="U89" i="2"/>
  <c r="AA89" i="2"/>
  <c r="Y89" i="2"/>
  <c r="V89" i="2"/>
  <c r="T89" i="2"/>
  <c r="S89" i="2"/>
  <c r="X130" i="2"/>
  <c r="Y130" i="2"/>
  <c r="W130" i="2"/>
  <c r="V130" i="2"/>
  <c r="U130" i="2"/>
  <c r="T130" i="2"/>
  <c r="T208" i="2"/>
  <c r="Y208" i="2"/>
  <c r="X208" i="2"/>
  <c r="W208" i="2"/>
  <c r="V208" i="2"/>
  <c r="U208" i="2"/>
  <c r="T10" i="2"/>
  <c r="X4" i="2"/>
  <c r="V15" i="2"/>
  <c r="Z16" i="2"/>
  <c r="V28" i="2"/>
  <c r="V31" i="2"/>
  <c r="U32" i="2"/>
  <c r="AA43" i="2"/>
  <c r="Z43" i="2"/>
  <c r="X43" i="2"/>
  <c r="U45" i="2"/>
  <c r="T15" i="2"/>
  <c r="X2" i="2"/>
  <c r="V10" i="2"/>
  <c r="AA2" i="2"/>
  <c r="W10" i="2"/>
  <c r="T12" i="2"/>
  <c r="S13" i="2"/>
  <c r="S14" i="2"/>
  <c r="W15" i="2"/>
  <c r="AA16" i="2"/>
  <c r="T19" i="2"/>
  <c r="T20" i="2"/>
  <c r="S21" i="2"/>
  <c r="T23" i="2"/>
  <c r="S24" i="2"/>
  <c r="W28" i="2"/>
  <c r="W31" i="2"/>
  <c r="X32" i="2"/>
  <c r="T36" i="2"/>
  <c r="T41" i="2"/>
  <c r="Y41" i="2"/>
  <c r="S43" i="2"/>
  <c r="Z83" i="2"/>
  <c r="AA83" i="2"/>
  <c r="X83" i="2"/>
  <c r="W83" i="2"/>
  <c r="V83" i="2"/>
  <c r="U83" i="2"/>
  <c r="T83" i="2"/>
  <c r="S83" i="2"/>
  <c r="W40" i="2"/>
  <c r="X40" i="2"/>
  <c r="AA97" i="2"/>
  <c r="Y97" i="2"/>
  <c r="W97" i="2"/>
  <c r="T97" i="2"/>
  <c r="Q167" i="2"/>
  <c r="V167" i="2"/>
  <c r="Z182" i="2"/>
  <c r="Y182" i="2"/>
  <c r="X182" i="2"/>
  <c r="W182" i="2"/>
  <c r="V182" i="2"/>
  <c r="U182" i="2"/>
  <c r="T182" i="2"/>
  <c r="S182" i="2"/>
  <c r="T31" i="2"/>
  <c r="X10" i="2"/>
  <c r="X15" i="2"/>
  <c r="X31" i="2"/>
  <c r="V12" i="2"/>
  <c r="AA15" i="2"/>
  <c r="U18" i="2"/>
  <c r="V20" i="2"/>
  <c r="V21" i="2"/>
  <c r="V23" i="2"/>
  <c r="Z27" i="2"/>
  <c r="Y28" i="2"/>
  <c r="AA31" i="2"/>
  <c r="AA32" i="2"/>
  <c r="V36" i="2"/>
  <c r="T39" i="2"/>
  <c r="S40" i="2"/>
  <c r="V41" i="2"/>
  <c r="AA44" i="2"/>
  <c r="T44" i="2"/>
  <c r="Y44" i="2"/>
  <c r="X44" i="2"/>
  <c r="V44" i="2"/>
  <c r="T149" i="2"/>
  <c r="Y149" i="2"/>
  <c r="W149" i="2"/>
  <c r="V149" i="2"/>
  <c r="U149" i="2"/>
  <c r="Z165" i="2"/>
  <c r="T165" i="2"/>
  <c r="S165" i="2"/>
  <c r="AA165" i="2"/>
  <c r="AA182" i="2"/>
  <c r="V165" i="2"/>
  <c r="AA51" i="2"/>
  <c r="Y53" i="2"/>
  <c r="X55" i="2"/>
  <c r="V57" i="2"/>
  <c r="T59" i="2"/>
  <c r="U61" i="2"/>
  <c r="Y64" i="2"/>
  <c r="V72" i="2"/>
  <c r="U122" i="2"/>
  <c r="V123" i="2"/>
  <c r="V124" i="2"/>
  <c r="T125" i="2"/>
  <c r="W128" i="2"/>
  <c r="V131" i="2"/>
  <c r="W139" i="2"/>
  <c r="W157" i="2"/>
  <c r="T171" i="2"/>
  <c r="U179" i="2"/>
  <c r="V186" i="2"/>
  <c r="W189" i="2"/>
  <c r="T192" i="2"/>
  <c r="T193" i="2"/>
  <c r="V194" i="2"/>
  <c r="T196" i="2"/>
  <c r="W197" i="2"/>
  <c r="Y200" i="2"/>
  <c r="V203" i="2"/>
  <c r="X204" i="2"/>
  <c r="X205" i="2"/>
  <c r="X211" i="2"/>
  <c r="W57" i="2"/>
  <c r="U59" i="2"/>
  <c r="W71" i="2"/>
  <c r="W72" i="2"/>
  <c r="Z76" i="2"/>
  <c r="Z77" i="2"/>
  <c r="X79" i="2"/>
  <c r="X80" i="2"/>
  <c r="X84" i="2"/>
  <c r="W90" i="2"/>
  <c r="U91" i="2"/>
  <c r="V92" i="2"/>
  <c r="X98" i="2"/>
  <c r="AA99" i="2"/>
  <c r="AA100" i="2"/>
  <c r="X101" i="2"/>
  <c r="T112" i="2"/>
  <c r="S115" i="2"/>
  <c r="S117" i="2"/>
  <c r="V122" i="2"/>
  <c r="Y123" i="2"/>
  <c r="Y157" i="2"/>
  <c r="U171" i="2"/>
  <c r="V179" i="2"/>
  <c r="W186" i="2"/>
  <c r="X189" i="2"/>
  <c r="U192" i="2"/>
  <c r="X193" i="2"/>
  <c r="W194" i="2"/>
  <c r="X196" i="2"/>
  <c r="X197" i="2"/>
  <c r="AA200" i="2"/>
  <c r="W203" i="2"/>
  <c r="Y204" i="2"/>
  <c r="Y205" i="2"/>
  <c r="U54" i="2"/>
  <c r="AA55" i="2"/>
  <c r="X57" i="2"/>
  <c r="X59" i="2"/>
  <c r="W61" i="2"/>
  <c r="S64" i="2"/>
  <c r="S67" i="2"/>
  <c r="U68" i="2"/>
  <c r="T70" i="2"/>
  <c r="Z71" i="2"/>
  <c r="X72" i="2"/>
  <c r="AA75" i="2"/>
  <c r="AA76" i="2"/>
  <c r="Y79" i="2"/>
  <c r="Y80" i="2"/>
  <c r="Y84" i="2"/>
  <c r="X90" i="2"/>
  <c r="V91" i="2"/>
  <c r="Y92" i="2"/>
  <c r="S95" i="2"/>
  <c r="S96" i="2"/>
  <c r="Y98" i="2"/>
  <c r="AA101" i="2"/>
  <c r="W112" i="2"/>
  <c r="T114" i="2"/>
  <c r="T115" i="2"/>
  <c r="T117" i="2"/>
  <c r="T121" i="2"/>
  <c r="W122" i="2"/>
  <c r="AA123" i="2"/>
  <c r="X124" i="2"/>
  <c r="V125" i="2"/>
  <c r="AA131" i="2"/>
  <c r="X132" i="2"/>
  <c r="V133" i="2"/>
  <c r="S135" i="2"/>
  <c r="U136" i="2"/>
  <c r="V141" i="2"/>
  <c r="S143" i="2"/>
  <c r="T144" i="2"/>
  <c r="T151" i="2"/>
  <c r="T152" i="2"/>
  <c r="Y153" i="2"/>
  <c r="T155" i="2"/>
  <c r="T156" i="2"/>
  <c r="S159" i="2"/>
  <c r="T160" i="2"/>
  <c r="S163" i="2"/>
  <c r="V171" i="2"/>
  <c r="Y172" i="2"/>
  <c r="T175" i="2"/>
  <c r="U176" i="2"/>
  <c r="W179" i="2"/>
  <c r="S184" i="2"/>
  <c r="W185" i="2"/>
  <c r="X186" i="2"/>
  <c r="Y189" i="2"/>
  <c r="V191" i="2"/>
  <c r="V192" i="2"/>
  <c r="Y193" i="2"/>
  <c r="X194" i="2"/>
  <c r="Y196" i="2"/>
  <c r="Y197" i="2"/>
  <c r="S200" i="2"/>
  <c r="X203" i="2"/>
  <c r="AA204" i="2"/>
  <c r="U48" i="2"/>
  <c r="X49" i="2"/>
  <c r="S51" i="2"/>
  <c r="T53" i="2"/>
  <c r="Z54" i="2"/>
  <c r="Y57" i="2"/>
  <c r="Y59" i="2"/>
  <c r="X61" i="2"/>
  <c r="T64" i="2"/>
  <c r="T65" i="2"/>
  <c r="T67" i="2"/>
  <c r="U70" i="2"/>
  <c r="Y72" i="2"/>
  <c r="AA84" i="2"/>
  <c r="Y90" i="2"/>
  <c r="W91" i="2"/>
  <c r="AA92" i="2"/>
  <c r="T95" i="2"/>
  <c r="T96" i="2"/>
  <c r="S108" i="2"/>
  <c r="S109" i="2"/>
  <c r="U114" i="2"/>
  <c r="V115" i="2"/>
  <c r="U117" i="2"/>
  <c r="W121" i="2"/>
  <c r="Y122" i="2"/>
  <c r="Y124" i="2"/>
  <c r="X125" i="2"/>
  <c r="T129" i="2"/>
  <c r="Y132" i="2"/>
  <c r="X133" i="2"/>
  <c r="W135" i="2"/>
  <c r="V136" i="2"/>
  <c r="W141" i="2"/>
  <c r="T143" i="2"/>
  <c r="U144" i="2"/>
  <c r="W151" i="2"/>
  <c r="Y156" i="2"/>
  <c r="T159" i="2"/>
  <c r="U160" i="2"/>
  <c r="W171" i="2"/>
  <c r="X179" i="2"/>
  <c r="AA189" i="2"/>
  <c r="W192" i="2"/>
  <c r="AA193" i="2"/>
  <c r="Y194" i="2"/>
  <c r="AA196" i="2"/>
  <c r="AA203" i="2"/>
  <c r="X48" i="2"/>
  <c r="Y49" i="2"/>
  <c r="T51" i="2"/>
  <c r="U53" i="2"/>
  <c r="AA59" i="2"/>
  <c r="Y61" i="2"/>
  <c r="U64" i="2"/>
  <c r="U65" i="2"/>
  <c r="U67" i="2"/>
  <c r="W87" i="2"/>
  <c r="AA90" i="2"/>
  <c r="X91" i="2"/>
  <c r="U95" i="2"/>
  <c r="V96" i="2"/>
  <c r="S100" i="2"/>
  <c r="S101" i="2"/>
  <c r="W104" i="2"/>
  <c r="T106" i="2"/>
  <c r="V114" i="2"/>
  <c r="Y115" i="2"/>
  <c r="V117" i="2"/>
  <c r="Y121" i="2"/>
  <c r="AA124" i="2"/>
  <c r="Y125" i="2"/>
  <c r="AA132" i="2"/>
  <c r="Y133" i="2"/>
  <c r="X135" i="2"/>
  <c r="X136" i="2"/>
  <c r="X140" i="2"/>
  <c r="Y141" i="2"/>
  <c r="W143" i="2"/>
  <c r="V144" i="2"/>
  <c r="T147" i="2"/>
  <c r="X151" i="2"/>
  <c r="V152" i="2"/>
  <c r="V155" i="2"/>
  <c r="S158" i="2"/>
  <c r="W159" i="2"/>
  <c r="V160" i="2"/>
  <c r="X171" i="2"/>
  <c r="T174" i="2"/>
  <c r="X175" i="2"/>
  <c r="W176" i="2"/>
  <c r="Y179" i="2"/>
  <c r="V181" i="2"/>
  <c r="W184" i="2"/>
  <c r="AA186" i="2"/>
  <c r="S189" i="2"/>
  <c r="AA192" i="2"/>
  <c r="T211" i="2"/>
  <c r="V64" i="2"/>
  <c r="S76" i="2"/>
  <c r="U77" i="2"/>
  <c r="T80" i="2"/>
  <c r="AA91" i="2"/>
  <c r="T93" i="2"/>
  <c r="V95" i="2"/>
  <c r="Y96" i="2"/>
  <c r="T98" i="2"/>
  <c r="V100" i="2"/>
  <c r="T101" i="2"/>
  <c r="W114" i="2"/>
  <c r="AA115" i="2"/>
  <c r="X117" i="2"/>
  <c r="Y135" i="2"/>
  <c r="X143" i="2"/>
  <c r="X144" i="2"/>
  <c r="AA179" i="2"/>
  <c r="U205" i="2"/>
  <c r="U211" i="2"/>
  <c r="T57" i="2"/>
  <c r="W64" i="2"/>
  <c r="W67" i="2"/>
  <c r="T72" i="2"/>
  <c r="W93" i="2"/>
  <c r="W95" i="2"/>
  <c r="AA96" i="2"/>
  <c r="U98" i="2"/>
  <c r="T99" i="2"/>
  <c r="W100" i="2"/>
  <c r="U101" i="2"/>
  <c r="V106" i="2"/>
  <c r="X108" i="2"/>
  <c r="Y114" i="2"/>
  <c r="Y117" i="2"/>
  <c r="T120" i="2"/>
  <c r="S123" i="2"/>
  <c r="AA135" i="2"/>
  <c r="T139" i="2"/>
  <c r="Y143" i="2"/>
  <c r="Y144" i="2"/>
  <c r="V147" i="2"/>
  <c r="V150" i="2"/>
  <c r="AA151" i="2"/>
  <c r="X152" i="2"/>
  <c r="X155" i="2"/>
  <c r="U157" i="2"/>
  <c r="V158" i="2"/>
  <c r="Y159" i="2"/>
  <c r="X160" i="2"/>
  <c r="AA171" i="2"/>
  <c r="S179" i="2"/>
  <c r="T194" i="2"/>
  <c r="V211" i="2"/>
  <c r="X3" i="3"/>
  <c r="U60" i="3"/>
  <c r="V71" i="3"/>
  <c r="X60" i="3"/>
  <c r="X99" i="3"/>
  <c r="S27" i="3"/>
  <c r="V29" i="3"/>
  <c r="S75" i="3"/>
  <c r="T27" i="3"/>
  <c r="W29" i="3"/>
  <c r="T79" i="3"/>
  <c r="Y103" i="3"/>
  <c r="X2" i="3"/>
  <c r="X7" i="3"/>
  <c r="X21" i="3"/>
  <c r="U27" i="3"/>
  <c r="X29" i="3"/>
  <c r="U32" i="3"/>
  <c r="V35" i="3"/>
  <c r="U38" i="3"/>
  <c r="T55" i="3"/>
  <c r="S83" i="3"/>
  <c r="W86" i="3"/>
  <c r="W27" i="3"/>
  <c r="AA29" i="3"/>
  <c r="Z35" i="3"/>
  <c r="V38" i="3"/>
  <c r="U73" i="3"/>
  <c r="W5" i="3"/>
  <c r="U11" i="3"/>
  <c r="V21" i="3"/>
  <c r="T3" i="3"/>
  <c r="Y4" i="3"/>
  <c r="Y5" i="3"/>
  <c r="X10" i="3"/>
  <c r="W11" i="3"/>
  <c r="X20" i="3"/>
  <c r="S56" i="3"/>
  <c r="X67" i="3"/>
  <c r="AA74" i="3"/>
  <c r="U79" i="3"/>
  <c r="W81" i="3"/>
  <c r="W83" i="3"/>
  <c r="V3" i="3"/>
  <c r="AA4" i="3"/>
  <c r="AA5" i="3"/>
  <c r="Y10" i="3"/>
  <c r="X11" i="3"/>
  <c r="Y20" i="3"/>
  <c r="T56" i="3"/>
  <c r="X59" i="3"/>
  <c r="AA67" i="3"/>
  <c r="W79" i="3"/>
  <c r="X81" i="3"/>
  <c r="AA83" i="3"/>
  <c r="AA95" i="3"/>
  <c r="W2" i="3"/>
  <c r="W3" i="3"/>
  <c r="X8" i="3"/>
  <c r="Y11" i="3"/>
  <c r="S22" i="3"/>
  <c r="T32" i="3"/>
  <c r="S55" i="3"/>
  <c r="AA56" i="3"/>
  <c r="AA59" i="3"/>
  <c r="Y81" i="3"/>
  <c r="Y100" i="3"/>
  <c r="S99" i="3"/>
  <c r="Y2" i="3"/>
  <c r="Y3" i="3"/>
  <c r="S5" i="3"/>
  <c r="S11" i="3"/>
  <c r="W15" i="3"/>
  <c r="S21" i="3"/>
  <c r="S30" i="3"/>
  <c r="W32" i="3"/>
  <c r="S35" i="3"/>
  <c r="U45" i="3"/>
  <c r="W55" i="3"/>
  <c r="S66" i="3"/>
  <c r="T68" i="3"/>
  <c r="S71" i="3"/>
  <c r="V73" i="3"/>
  <c r="AA75" i="3"/>
  <c r="V78" i="3"/>
  <c r="T80" i="3"/>
  <c r="T84" i="3"/>
  <c r="AA93" i="3"/>
  <c r="V96" i="3"/>
  <c r="V99" i="3"/>
  <c r="U5" i="3"/>
  <c r="T11" i="3"/>
  <c r="X15" i="3"/>
  <c r="U21" i="3"/>
  <c r="AA30" i="3"/>
  <c r="U35" i="3"/>
  <c r="Y45" i="3"/>
  <c r="AA55" i="3"/>
  <c r="Z66" i="3"/>
  <c r="X68" i="3"/>
  <c r="T71" i="3"/>
  <c r="X73" i="3"/>
  <c r="X80" i="3"/>
  <c r="V84" i="3"/>
  <c r="W99" i="3"/>
  <c r="U101" i="3"/>
  <c r="T104" i="3"/>
  <c r="S13" i="3"/>
  <c r="Z17" i="3"/>
  <c r="X28" i="3"/>
  <c r="Z58" i="3"/>
  <c r="S63" i="3"/>
  <c r="U65" i="3"/>
  <c r="S72" i="3"/>
  <c r="S91" i="3"/>
  <c r="AA3" i="3"/>
  <c r="AA11" i="3"/>
  <c r="U13" i="3"/>
  <c r="S14" i="3"/>
  <c r="T16" i="3"/>
  <c r="T19" i="3"/>
  <c r="W21" i="3"/>
  <c r="U24" i="3"/>
  <c r="V26" i="3"/>
  <c r="V27" i="3"/>
  <c r="Y28" i="3"/>
  <c r="Y29" i="3"/>
  <c r="S31" i="3"/>
  <c r="V32" i="3"/>
  <c r="W34" i="3"/>
  <c r="Y35" i="3"/>
  <c r="V44" i="3"/>
  <c r="U52" i="3"/>
  <c r="U57" i="3"/>
  <c r="T63" i="3"/>
  <c r="S64" i="3"/>
  <c r="V65" i="3"/>
  <c r="U71" i="3"/>
  <c r="T72" i="3"/>
  <c r="W73" i="3"/>
  <c r="U76" i="3"/>
  <c r="V79" i="3"/>
  <c r="Y80" i="3"/>
  <c r="X83" i="3"/>
  <c r="X84" i="3"/>
  <c r="S89" i="3"/>
  <c r="AA91" i="3"/>
  <c r="V98" i="3"/>
  <c r="S102" i="3"/>
  <c r="V13" i="3"/>
  <c r="AA14" i="3"/>
  <c r="U16" i="3"/>
  <c r="V24" i="3"/>
  <c r="W26" i="3"/>
  <c r="W31" i="3"/>
  <c r="X34" i="3"/>
  <c r="X44" i="3"/>
  <c r="V52" i="3"/>
  <c r="V57" i="3"/>
  <c r="U63" i="3"/>
  <c r="T64" i="3"/>
  <c r="W65" i="3"/>
  <c r="X72" i="3"/>
  <c r="V76" i="3"/>
  <c r="AA89" i="3"/>
  <c r="AA102" i="3"/>
  <c r="S6" i="3"/>
  <c r="T8" i="3"/>
  <c r="W13" i="3"/>
  <c r="V16" i="3"/>
  <c r="V18" i="3"/>
  <c r="V19" i="3"/>
  <c r="Y21" i="3"/>
  <c r="W23" i="3"/>
  <c r="W24" i="3"/>
  <c r="X26" i="3"/>
  <c r="X27" i="3"/>
  <c r="X31" i="3"/>
  <c r="X32" i="3"/>
  <c r="Y34" i="3"/>
  <c r="X40" i="3"/>
  <c r="Y44" i="3"/>
  <c r="W57" i="3"/>
  <c r="V63" i="3"/>
  <c r="X64" i="3"/>
  <c r="X65" i="3"/>
  <c r="U68" i="3"/>
  <c r="V70" i="3"/>
  <c r="W71" i="3"/>
  <c r="Y72" i="3"/>
  <c r="Y73" i="3"/>
  <c r="W75" i="3"/>
  <c r="W76" i="3"/>
  <c r="W78" i="3"/>
  <c r="AA79" i="3"/>
  <c r="S82" i="3"/>
  <c r="AA87" i="3"/>
  <c r="V94" i="3"/>
  <c r="AA99" i="3"/>
  <c r="V101" i="3"/>
  <c r="U104" i="3"/>
  <c r="T24" i="3"/>
  <c r="V2" i="3"/>
  <c r="U3" i="3"/>
  <c r="S4" i="3"/>
  <c r="V5" i="3"/>
  <c r="AA6" i="3"/>
  <c r="U8" i="3"/>
  <c r="V10" i="3"/>
  <c r="X12" i="3"/>
  <c r="X13" i="3"/>
  <c r="W16" i="3"/>
  <c r="W18" i="3"/>
  <c r="W19" i="3"/>
  <c r="AA21" i="3"/>
  <c r="X23" i="3"/>
  <c r="X24" i="3"/>
  <c r="Y27" i="3"/>
  <c r="S29" i="3"/>
  <c r="Y31" i="3"/>
  <c r="U55" i="3"/>
  <c r="X56" i="3"/>
  <c r="X57" i="3"/>
  <c r="S59" i="3"/>
  <c r="V60" i="3"/>
  <c r="V62" i="3"/>
  <c r="W63" i="3"/>
  <c r="Y64" i="3"/>
  <c r="Y65" i="3"/>
  <c r="S67" i="3"/>
  <c r="V68" i="3"/>
  <c r="W70" i="3"/>
  <c r="X71" i="3"/>
  <c r="AA72" i="3"/>
  <c r="X75" i="3"/>
  <c r="X76" i="3"/>
  <c r="U81" i="3"/>
  <c r="AA82" i="3"/>
  <c r="V92" i="3"/>
  <c r="W101" i="3"/>
  <c r="V104" i="3"/>
  <c r="AA19" i="3"/>
  <c r="T76" i="3"/>
  <c r="U19" i="3"/>
  <c r="V8" i="3"/>
  <c r="Y13" i="3"/>
  <c r="X16" i="3"/>
  <c r="X18" i="3"/>
  <c r="X19" i="3"/>
  <c r="Y23" i="3"/>
  <c r="AA27" i="3"/>
  <c r="U29" i="3"/>
  <c r="V55" i="3"/>
  <c r="Y56" i="3"/>
  <c r="Y57" i="3"/>
  <c r="W59" i="3"/>
  <c r="W60" i="3"/>
  <c r="W62" i="3"/>
  <c r="X63" i="3"/>
  <c r="AA64" i="3"/>
  <c r="W67" i="3"/>
  <c r="W68" i="3"/>
  <c r="AA71" i="3"/>
  <c r="V81" i="3"/>
  <c r="V90" i="3"/>
  <c r="S97" i="3"/>
  <c r="T99" i="3"/>
  <c r="X101" i="3"/>
  <c r="W103" i="3"/>
  <c r="W104" i="3"/>
  <c r="S19" i="3"/>
  <c r="W8" i="3"/>
  <c r="AA13" i="3"/>
  <c r="Y19" i="3"/>
  <c r="AA63" i="3"/>
  <c r="S74" i="3"/>
  <c r="S79" i="3"/>
  <c r="S80" i="3"/>
  <c r="U84" i="3"/>
  <c r="V86" i="3"/>
  <c r="V88" i="3"/>
  <c r="S95" i="3"/>
  <c r="AA97" i="3"/>
  <c r="U99" i="3"/>
  <c r="X100" i="3"/>
  <c r="Y101" i="3"/>
  <c r="X103" i="3"/>
  <c r="X104" i="3"/>
  <c r="T36" i="3"/>
  <c r="AA36" i="3"/>
  <c r="S36" i="3"/>
  <c r="Z36" i="3"/>
  <c r="V36" i="3"/>
  <c r="Y36" i="3"/>
  <c r="X36" i="3"/>
  <c r="W36" i="3"/>
  <c r="U36" i="3"/>
  <c r="X51" i="3"/>
  <c r="W51" i="3"/>
  <c r="T51" i="3"/>
  <c r="AA51" i="3"/>
  <c r="S51" i="3"/>
  <c r="Z51" i="3"/>
  <c r="Y51" i="3"/>
  <c r="U51" i="3"/>
  <c r="Z9" i="3"/>
  <c r="T48" i="3"/>
  <c r="AA48" i="3"/>
  <c r="S48" i="3"/>
  <c r="Z48" i="3"/>
  <c r="X48" i="3"/>
  <c r="W48" i="3"/>
  <c r="X69" i="3"/>
  <c r="W69" i="3"/>
  <c r="V69" i="3"/>
  <c r="U69" i="3"/>
  <c r="T69" i="3"/>
  <c r="AA69" i="3"/>
  <c r="S69" i="3"/>
  <c r="Y69" i="3"/>
  <c r="Z6" i="3"/>
  <c r="Y9" i="3"/>
  <c r="Z14" i="3"/>
  <c r="Y17" i="3"/>
  <c r="Z22" i="3"/>
  <c r="Y25" i="3"/>
  <c r="Z30" i="3"/>
  <c r="Y33" i="3"/>
  <c r="V43" i="3"/>
  <c r="X61" i="3"/>
  <c r="W61" i="3"/>
  <c r="V61" i="3"/>
  <c r="U61" i="3"/>
  <c r="T61" i="3"/>
  <c r="AA61" i="3"/>
  <c r="S61" i="3"/>
  <c r="X77" i="3"/>
  <c r="W77" i="3"/>
  <c r="V77" i="3"/>
  <c r="U77" i="3"/>
  <c r="T77" i="3"/>
  <c r="AA77" i="3"/>
  <c r="S77" i="3"/>
  <c r="Y77" i="3"/>
  <c r="Z4" i="3"/>
  <c r="T6" i="3"/>
  <c r="Y7" i="3"/>
  <c r="S9" i="3"/>
  <c r="AA9" i="3"/>
  <c r="Z12" i="3"/>
  <c r="T14" i="3"/>
  <c r="Y15" i="3"/>
  <c r="S17" i="3"/>
  <c r="AA17" i="3"/>
  <c r="Z20" i="3"/>
  <c r="T22" i="3"/>
  <c r="S25" i="3"/>
  <c r="AA25" i="3"/>
  <c r="Z28" i="3"/>
  <c r="T30" i="3"/>
  <c r="S33" i="3"/>
  <c r="AA33" i="3"/>
  <c r="T42" i="3"/>
  <c r="AA42" i="3"/>
  <c r="S42" i="3"/>
  <c r="Z42" i="3"/>
  <c r="W42" i="3"/>
  <c r="T43" i="3"/>
  <c r="U48" i="3"/>
  <c r="U54" i="3"/>
  <c r="T54" i="3"/>
  <c r="AA54" i="3"/>
  <c r="S54" i="3"/>
  <c r="Y54" i="3"/>
  <c r="X54" i="3"/>
  <c r="Z61" i="3"/>
  <c r="Z69" i="3"/>
  <c r="U6" i="3"/>
  <c r="Z7" i="3"/>
  <c r="T9" i="3"/>
  <c r="S12" i="3"/>
  <c r="AA12" i="3"/>
  <c r="U14" i="3"/>
  <c r="Z15" i="3"/>
  <c r="T17" i="3"/>
  <c r="Y18" i="3"/>
  <c r="S20" i="3"/>
  <c r="AA20" i="3"/>
  <c r="U22" i="3"/>
  <c r="Z23" i="3"/>
  <c r="T25" i="3"/>
  <c r="Y26" i="3"/>
  <c r="S28" i="3"/>
  <c r="AA28" i="3"/>
  <c r="U30" i="3"/>
  <c r="Z31" i="3"/>
  <c r="T33" i="3"/>
  <c r="V41" i="3"/>
  <c r="U42" i="3"/>
  <c r="U43" i="3"/>
  <c r="Q47" i="3"/>
  <c r="V48" i="3"/>
  <c r="V54" i="3"/>
  <c r="V51" i="3"/>
  <c r="Z2" i="3"/>
  <c r="T4" i="3"/>
  <c r="V6" i="3"/>
  <c r="S7" i="3"/>
  <c r="AA7" i="3"/>
  <c r="U9" i="3"/>
  <c r="Z10" i="3"/>
  <c r="T12" i="3"/>
  <c r="V14" i="3"/>
  <c r="S15" i="3"/>
  <c r="AA15" i="3"/>
  <c r="U17" i="3"/>
  <c r="Z18" i="3"/>
  <c r="T20" i="3"/>
  <c r="V22" i="3"/>
  <c r="S23" i="3"/>
  <c r="AA23" i="3"/>
  <c r="U25" i="3"/>
  <c r="Z26" i="3"/>
  <c r="T28" i="3"/>
  <c r="V30" i="3"/>
  <c r="AA31" i="3"/>
  <c r="U33" i="3"/>
  <c r="AA34" i="3"/>
  <c r="S34" i="3"/>
  <c r="X41" i="3"/>
  <c r="W41" i="3"/>
  <c r="AA41" i="3"/>
  <c r="S41" i="3"/>
  <c r="V42" i="3"/>
  <c r="Y43" i="3"/>
  <c r="T46" i="3"/>
  <c r="AA46" i="3"/>
  <c r="S46" i="3"/>
  <c r="Z46" i="3"/>
  <c r="W46" i="3"/>
  <c r="Y48" i="3"/>
  <c r="T50" i="3"/>
  <c r="AA50" i="3"/>
  <c r="S50" i="3"/>
  <c r="Z50" i="3"/>
  <c r="X50" i="3"/>
  <c r="W50" i="3"/>
  <c r="W54" i="3"/>
  <c r="S2" i="3"/>
  <c r="AA2" i="3"/>
  <c r="U4" i="3"/>
  <c r="Z5" i="3"/>
  <c r="W6" i="3"/>
  <c r="T7" i="3"/>
  <c r="Y8" i="3"/>
  <c r="V9" i="3"/>
  <c r="S10" i="3"/>
  <c r="AA10" i="3"/>
  <c r="U12" i="3"/>
  <c r="Z13" i="3"/>
  <c r="W14" i="3"/>
  <c r="T15" i="3"/>
  <c r="Y16" i="3"/>
  <c r="V17" i="3"/>
  <c r="S18" i="3"/>
  <c r="AA18" i="3"/>
  <c r="U20" i="3"/>
  <c r="Z21" i="3"/>
  <c r="W22" i="3"/>
  <c r="T23" i="3"/>
  <c r="Y24" i="3"/>
  <c r="V25" i="3"/>
  <c r="S26" i="3"/>
  <c r="AA26" i="3"/>
  <c r="U28" i="3"/>
  <c r="Z29" i="3"/>
  <c r="W30" i="3"/>
  <c r="T31" i="3"/>
  <c r="Y32" i="3"/>
  <c r="V33" i="3"/>
  <c r="T34" i="3"/>
  <c r="X35" i="3"/>
  <c r="W35" i="3"/>
  <c r="T40" i="3"/>
  <c r="AA40" i="3"/>
  <c r="S40" i="3"/>
  <c r="Z40" i="3"/>
  <c r="W40" i="3"/>
  <c r="T41" i="3"/>
  <c r="X42" i="3"/>
  <c r="V45" i="3"/>
  <c r="U46" i="3"/>
  <c r="U50" i="3"/>
  <c r="Q53" i="3"/>
  <c r="Z54" i="3"/>
  <c r="Y58" i="3"/>
  <c r="X58" i="3"/>
  <c r="W58" i="3"/>
  <c r="U58" i="3"/>
  <c r="T58" i="3"/>
  <c r="X85" i="3"/>
  <c r="W85" i="3"/>
  <c r="V85" i="3"/>
  <c r="U85" i="3"/>
  <c r="T85" i="3"/>
  <c r="AA85" i="3"/>
  <c r="S85" i="3"/>
  <c r="Y85" i="3"/>
  <c r="Z25" i="3"/>
  <c r="X43" i="3"/>
  <c r="W43" i="3"/>
  <c r="AA43" i="3"/>
  <c r="S43" i="3"/>
  <c r="T2" i="3"/>
  <c r="V4" i="3"/>
  <c r="X6" i="3"/>
  <c r="U7" i="3"/>
  <c r="Z8" i="3"/>
  <c r="W9" i="3"/>
  <c r="T10" i="3"/>
  <c r="V12" i="3"/>
  <c r="X14" i="3"/>
  <c r="U15" i="3"/>
  <c r="Z16" i="3"/>
  <c r="W17" i="3"/>
  <c r="T18" i="3"/>
  <c r="V20" i="3"/>
  <c r="X22" i="3"/>
  <c r="U23" i="3"/>
  <c r="Z24" i="3"/>
  <c r="W25" i="3"/>
  <c r="T26" i="3"/>
  <c r="V28" i="3"/>
  <c r="X30" i="3"/>
  <c r="U31" i="3"/>
  <c r="Z32" i="3"/>
  <c r="W33" i="3"/>
  <c r="U34" i="3"/>
  <c r="U40" i="3"/>
  <c r="U41" i="3"/>
  <c r="Y42" i="3"/>
  <c r="X45" i="3"/>
  <c r="W45" i="3"/>
  <c r="AA45" i="3"/>
  <c r="S45" i="3"/>
  <c r="V46" i="3"/>
  <c r="V50" i="3"/>
  <c r="S58" i="3"/>
  <c r="Z85" i="3"/>
  <c r="S8" i="3"/>
  <c r="S16" i="3"/>
  <c r="S24" i="3"/>
  <c r="S32" i="3"/>
  <c r="V34" i="3"/>
  <c r="T35" i="3"/>
  <c r="Q37" i="3"/>
  <c r="V37" i="3"/>
  <c r="T38" i="3"/>
  <c r="AA38" i="3"/>
  <c r="S38" i="3"/>
  <c r="Z38" i="3"/>
  <c r="Q39" i="3"/>
  <c r="V40" i="3"/>
  <c r="Y41" i="3"/>
  <c r="T44" i="3"/>
  <c r="AA44" i="3"/>
  <c r="S44" i="3"/>
  <c r="Z44" i="3"/>
  <c r="W44" i="3"/>
  <c r="T45" i="3"/>
  <c r="X46" i="3"/>
  <c r="Q49" i="3"/>
  <c r="V49" i="3"/>
  <c r="Y50" i="3"/>
  <c r="T52" i="3"/>
  <c r="AA52" i="3"/>
  <c r="S52" i="3"/>
  <c r="Z52" i="3"/>
  <c r="X52" i="3"/>
  <c r="W52" i="3"/>
  <c r="V58" i="3"/>
  <c r="Y66" i="3"/>
  <c r="X66" i="3"/>
  <c r="W66" i="3"/>
  <c r="V66" i="3"/>
  <c r="U66" i="3"/>
  <c r="T66" i="3"/>
  <c r="Z74" i="3"/>
  <c r="Z82" i="3"/>
  <c r="Z87" i="3"/>
  <c r="Z89" i="3"/>
  <c r="Z91" i="3"/>
  <c r="Z93" i="3"/>
  <c r="Z95" i="3"/>
  <c r="Z97" i="3"/>
  <c r="Z102" i="3"/>
  <c r="Z56" i="3"/>
  <c r="Y59" i="3"/>
  <c r="X62" i="3"/>
  <c r="Z64" i="3"/>
  <c r="Y67" i="3"/>
  <c r="X70" i="3"/>
  <c r="Z72" i="3"/>
  <c r="T74" i="3"/>
  <c r="Y75" i="3"/>
  <c r="X78" i="3"/>
  <c r="Z80" i="3"/>
  <c r="T82" i="3"/>
  <c r="Y83" i="3"/>
  <c r="X86" i="3"/>
  <c r="T87" i="3"/>
  <c r="X88" i="3"/>
  <c r="T89" i="3"/>
  <c r="X90" i="3"/>
  <c r="T91" i="3"/>
  <c r="X92" i="3"/>
  <c r="T93" i="3"/>
  <c r="X94" i="3"/>
  <c r="T95" i="3"/>
  <c r="X96" i="3"/>
  <c r="T97" i="3"/>
  <c r="X98" i="3"/>
  <c r="Z100" i="3"/>
  <c r="T102" i="3"/>
  <c r="Z59" i="3"/>
  <c r="Y62" i="3"/>
  <c r="Z67" i="3"/>
  <c r="Y70" i="3"/>
  <c r="U74" i="3"/>
  <c r="Z75" i="3"/>
  <c r="Y78" i="3"/>
  <c r="AA80" i="3"/>
  <c r="U82" i="3"/>
  <c r="Z83" i="3"/>
  <c r="Y86" i="3"/>
  <c r="U87" i="3"/>
  <c r="L88" i="3"/>
  <c r="W88" i="3"/>
  <c r="Y88" i="3"/>
  <c r="U89" i="3"/>
  <c r="L90" i="3"/>
  <c r="W90" i="3"/>
  <c r="Y90" i="3"/>
  <c r="U91" i="3"/>
  <c r="L92" i="3"/>
  <c r="W92" i="3"/>
  <c r="Y92" i="3"/>
  <c r="U93" i="3"/>
  <c r="L94" i="3"/>
  <c r="W94" i="3"/>
  <c r="Y94" i="3"/>
  <c r="U95" i="3"/>
  <c r="L96" i="3"/>
  <c r="W96" i="3"/>
  <c r="Y96" i="3"/>
  <c r="U97" i="3"/>
  <c r="L98" i="3"/>
  <c r="W98" i="3"/>
  <c r="Y98" i="3"/>
  <c r="S100" i="3"/>
  <c r="AA100" i="3"/>
  <c r="U102" i="3"/>
  <c r="Z103" i="3"/>
  <c r="Z62" i="3"/>
  <c r="Z70" i="3"/>
  <c r="V74" i="3"/>
  <c r="Z78" i="3"/>
  <c r="V82" i="3"/>
  <c r="Z86" i="3"/>
  <c r="V87" i="3"/>
  <c r="Z88" i="3"/>
  <c r="V89" i="3"/>
  <c r="Z90" i="3"/>
  <c r="V91" i="3"/>
  <c r="Z92" i="3"/>
  <c r="V93" i="3"/>
  <c r="Z94" i="3"/>
  <c r="V95" i="3"/>
  <c r="Z96" i="3"/>
  <c r="V97" i="3"/>
  <c r="Z98" i="3"/>
  <c r="T100" i="3"/>
  <c r="V102" i="3"/>
  <c r="S103" i="3"/>
  <c r="AA103" i="3"/>
  <c r="X55" i="3"/>
  <c r="U56" i="3"/>
  <c r="Z57" i="3"/>
  <c r="T59" i="3"/>
  <c r="Y60" i="3"/>
  <c r="S62" i="3"/>
  <c r="AA62" i="3"/>
  <c r="U64" i="3"/>
  <c r="Z65" i="3"/>
  <c r="T67" i="3"/>
  <c r="Y68" i="3"/>
  <c r="S70" i="3"/>
  <c r="AA70" i="3"/>
  <c r="U72" i="3"/>
  <c r="Z73" i="3"/>
  <c r="W74" i="3"/>
  <c r="T75" i="3"/>
  <c r="Y76" i="3"/>
  <c r="S78" i="3"/>
  <c r="AA78" i="3"/>
  <c r="X79" i="3"/>
  <c r="U80" i="3"/>
  <c r="Z81" i="3"/>
  <c r="W82" i="3"/>
  <c r="T83" i="3"/>
  <c r="Y84" i="3"/>
  <c r="S86" i="3"/>
  <c r="AA86" i="3"/>
  <c r="S88" i="3"/>
  <c r="AA88" i="3"/>
  <c r="S90" i="3"/>
  <c r="AA90" i="3"/>
  <c r="S92" i="3"/>
  <c r="AA92" i="3"/>
  <c r="S94" i="3"/>
  <c r="AA94" i="3"/>
  <c r="S96" i="3"/>
  <c r="AA96" i="3"/>
  <c r="S98" i="3"/>
  <c r="AA98" i="3"/>
  <c r="U100" i="3"/>
  <c r="Z101" i="3"/>
  <c r="W102" i="3"/>
  <c r="T103" i="3"/>
  <c r="Y104" i="3"/>
  <c r="Y55" i="3"/>
  <c r="V56" i="3"/>
  <c r="S57" i="3"/>
  <c r="AA57" i="3"/>
  <c r="U59" i="3"/>
  <c r="Z60" i="3"/>
  <c r="T62" i="3"/>
  <c r="Y63" i="3"/>
  <c r="V64" i="3"/>
  <c r="S65" i="3"/>
  <c r="AA65" i="3"/>
  <c r="U67" i="3"/>
  <c r="Z68" i="3"/>
  <c r="T70" i="3"/>
  <c r="Y71" i="3"/>
  <c r="V72" i="3"/>
  <c r="S73" i="3"/>
  <c r="AA73" i="3"/>
  <c r="X74" i="3"/>
  <c r="U75" i="3"/>
  <c r="Z76" i="3"/>
  <c r="T78" i="3"/>
  <c r="Y79" i="3"/>
  <c r="V80" i="3"/>
  <c r="S81" i="3"/>
  <c r="AA81" i="3"/>
  <c r="X82" i="3"/>
  <c r="U83" i="3"/>
  <c r="Z84" i="3"/>
  <c r="T86" i="3"/>
  <c r="X87" i="3"/>
  <c r="T88" i="3"/>
  <c r="X89" i="3"/>
  <c r="T90" i="3"/>
  <c r="X91" i="3"/>
  <c r="T92" i="3"/>
  <c r="X93" i="3"/>
  <c r="T94" i="3"/>
  <c r="X95" i="3"/>
  <c r="T96" i="3"/>
  <c r="X97" i="3"/>
  <c r="T98" i="3"/>
  <c r="V100" i="3"/>
  <c r="S101" i="3"/>
  <c r="AA101" i="3"/>
  <c r="X102" i="3"/>
  <c r="U103" i="3"/>
  <c r="Z104" i="3"/>
  <c r="S60" i="3"/>
  <c r="S68" i="3"/>
  <c r="S76" i="3"/>
  <c r="S84" i="3"/>
  <c r="L87" i="3"/>
  <c r="W87" i="3"/>
  <c r="L89" i="3"/>
  <c r="W89" i="3"/>
  <c r="L91" i="3"/>
  <c r="W91" i="3"/>
  <c r="L93" i="3"/>
  <c r="W93" i="3"/>
  <c r="L95" i="3"/>
  <c r="W95" i="3"/>
  <c r="L97" i="3"/>
  <c r="W97" i="3"/>
  <c r="S104" i="3"/>
  <c r="AA3" i="2"/>
  <c r="S3" i="2"/>
  <c r="Z3" i="2"/>
  <c r="Y3" i="2"/>
  <c r="X3" i="2"/>
  <c r="W3" i="2"/>
  <c r="T3" i="2"/>
  <c r="V3" i="2"/>
  <c r="U3" i="2"/>
  <c r="Y42" i="2"/>
  <c r="X42" i="2"/>
  <c r="W42" i="2"/>
  <c r="T42" i="2"/>
  <c r="U60" i="2"/>
  <c r="T60" i="2"/>
  <c r="AA60" i="2"/>
  <c r="S60" i="2"/>
  <c r="X60" i="2"/>
  <c r="W60" i="2"/>
  <c r="Y2" i="2"/>
  <c r="Z4" i="2"/>
  <c r="Q7" i="2"/>
  <c r="S11" i="2"/>
  <c r="X13" i="2"/>
  <c r="W13" i="2"/>
  <c r="V18" i="2"/>
  <c r="T21" i="2"/>
  <c r="S22" i="2"/>
  <c r="Z25" i="2"/>
  <c r="AA26" i="2"/>
  <c r="AA27" i="2"/>
  <c r="U38" i="2"/>
  <c r="T38" i="2"/>
  <c r="X38" i="2"/>
  <c r="S42" i="2"/>
  <c r="W43" i="2"/>
  <c r="Y50" i="2"/>
  <c r="X50" i="2"/>
  <c r="W50" i="2"/>
  <c r="T50" i="2"/>
  <c r="AA50" i="2"/>
  <c r="S50" i="2"/>
  <c r="V60" i="2"/>
  <c r="W68" i="2"/>
  <c r="V68" i="2"/>
  <c r="AA68" i="2"/>
  <c r="Z68" i="2"/>
  <c r="Y68" i="2"/>
  <c r="T68" i="2"/>
  <c r="S68" i="2"/>
  <c r="U74" i="2"/>
  <c r="T74" i="2"/>
  <c r="W74" i="2"/>
  <c r="V74" i="2"/>
  <c r="S74" i="2"/>
  <c r="Z74" i="2"/>
  <c r="Y74" i="2"/>
  <c r="Y119" i="2"/>
  <c r="X119" i="2"/>
  <c r="V119" i="2"/>
  <c r="U119" i="2"/>
  <c r="T119" i="2"/>
  <c r="AA119" i="2"/>
  <c r="S119" i="2"/>
  <c r="Z119" i="2"/>
  <c r="W119" i="2"/>
  <c r="V63" i="2"/>
  <c r="U63" i="2"/>
  <c r="T63" i="2"/>
  <c r="Y63" i="2"/>
  <c r="X63" i="2"/>
  <c r="Z2" i="2"/>
  <c r="AA4" i="2"/>
  <c r="T11" i="2"/>
  <c r="U14" i="2"/>
  <c r="T14" i="2"/>
  <c r="V22" i="2"/>
  <c r="W24" i="2"/>
  <c r="V24" i="2"/>
  <c r="U30" i="2"/>
  <c r="T30" i="2"/>
  <c r="X30" i="2"/>
  <c r="Y34" i="2"/>
  <c r="X34" i="2"/>
  <c r="T34" i="2"/>
  <c r="V35" i="2"/>
  <c r="U35" i="2"/>
  <c r="Y35" i="2"/>
  <c r="X37" i="2"/>
  <c r="W37" i="2"/>
  <c r="AA37" i="2"/>
  <c r="S37" i="2"/>
  <c r="U42" i="2"/>
  <c r="U56" i="2"/>
  <c r="T56" i="2"/>
  <c r="AA56" i="2"/>
  <c r="S56" i="2"/>
  <c r="X56" i="2"/>
  <c r="W56" i="2"/>
  <c r="Y60" i="2"/>
  <c r="W63" i="2"/>
  <c r="W11" i="2"/>
  <c r="X29" i="2"/>
  <c r="W29" i="2"/>
  <c r="AA29" i="2"/>
  <c r="S29" i="2"/>
  <c r="T33" i="2"/>
  <c r="AA33" i="2"/>
  <c r="S33" i="2"/>
  <c r="W33" i="2"/>
  <c r="Y62" i="2"/>
  <c r="X62" i="2"/>
  <c r="W62" i="2"/>
  <c r="T62" i="2"/>
  <c r="AA62" i="2"/>
  <c r="S62" i="2"/>
  <c r="Y94" i="2"/>
  <c r="X94" i="2"/>
  <c r="V94" i="2"/>
  <c r="T94" i="2"/>
  <c r="AA94" i="2"/>
  <c r="S94" i="2"/>
  <c r="W94" i="2"/>
  <c r="U94" i="2"/>
  <c r="Y111" i="2"/>
  <c r="X111" i="2"/>
  <c r="V111" i="2"/>
  <c r="U111" i="2"/>
  <c r="T111" i="2"/>
  <c r="AA111" i="2"/>
  <c r="S111" i="2"/>
  <c r="Z111" i="2"/>
  <c r="T4" i="2"/>
  <c r="X11" i="2"/>
  <c r="V14" i="2"/>
  <c r="W16" i="2"/>
  <c r="V16" i="2"/>
  <c r="Y21" i="2"/>
  <c r="X22" i="2"/>
  <c r="T24" i="2"/>
  <c r="U25" i="2"/>
  <c r="S27" i="2"/>
  <c r="T29" i="2"/>
  <c r="V30" i="2"/>
  <c r="U33" i="2"/>
  <c r="U34" i="2"/>
  <c r="T35" i="2"/>
  <c r="U37" i="2"/>
  <c r="Z42" i="2"/>
  <c r="U46" i="2"/>
  <c r="T46" i="2"/>
  <c r="AA46" i="2"/>
  <c r="S46" i="2"/>
  <c r="X46" i="2"/>
  <c r="U52" i="2"/>
  <c r="T52" i="2"/>
  <c r="AA52" i="2"/>
  <c r="S52" i="2"/>
  <c r="X52" i="2"/>
  <c r="W52" i="2"/>
  <c r="Y56" i="2"/>
  <c r="U62" i="2"/>
  <c r="AA63" i="2"/>
  <c r="U66" i="2"/>
  <c r="T66" i="2"/>
  <c r="AA66" i="2"/>
  <c r="S66" i="2"/>
  <c r="X66" i="2"/>
  <c r="W66" i="2"/>
  <c r="Z94" i="2"/>
  <c r="Y103" i="2"/>
  <c r="X103" i="2"/>
  <c r="V103" i="2"/>
  <c r="U103" i="2"/>
  <c r="T103" i="2"/>
  <c r="AA103" i="2"/>
  <c r="S103" i="2"/>
  <c r="Z103" i="2"/>
  <c r="W111" i="2"/>
  <c r="Y26" i="2"/>
  <c r="X26" i="2"/>
  <c r="T26" i="2"/>
  <c r="Z63" i="2"/>
  <c r="V86" i="2"/>
  <c r="AA86" i="2"/>
  <c r="S86" i="2"/>
  <c r="Y86" i="2"/>
  <c r="X86" i="2"/>
  <c r="Z86" i="2"/>
  <c r="W86" i="2"/>
  <c r="U86" i="2"/>
  <c r="U4" i="2"/>
  <c r="Y11" i="2"/>
  <c r="S16" i="2"/>
  <c r="Y18" i="2"/>
  <c r="X18" i="2"/>
  <c r="Z21" i="2"/>
  <c r="U24" i="2"/>
  <c r="V25" i="2"/>
  <c r="U26" i="2"/>
  <c r="U29" i="2"/>
  <c r="W30" i="2"/>
  <c r="V33" i="2"/>
  <c r="V34" i="2"/>
  <c r="W35" i="2"/>
  <c r="V37" i="2"/>
  <c r="Y38" i="2"/>
  <c r="AA42" i="2"/>
  <c r="V46" i="2"/>
  <c r="V52" i="2"/>
  <c r="Z56" i="2"/>
  <c r="Y58" i="2"/>
  <c r="X58" i="2"/>
  <c r="W58" i="2"/>
  <c r="T58" i="2"/>
  <c r="AA58" i="2"/>
  <c r="S58" i="2"/>
  <c r="V62" i="2"/>
  <c r="V66" i="2"/>
  <c r="X73" i="2"/>
  <c r="W73" i="2"/>
  <c r="V73" i="2"/>
  <c r="U73" i="2"/>
  <c r="T73" i="2"/>
  <c r="AA73" i="2"/>
  <c r="Z73" i="2"/>
  <c r="W103" i="2"/>
  <c r="T134" i="2"/>
  <c r="AA134" i="2"/>
  <c r="S134" i="2"/>
  <c r="Y134" i="2"/>
  <c r="X134" i="2"/>
  <c r="W134" i="2"/>
  <c r="V134" i="2"/>
  <c r="Z134" i="2"/>
  <c r="X137" i="2"/>
  <c r="W137" i="2"/>
  <c r="V137" i="2"/>
  <c r="T137" i="2"/>
  <c r="U137" i="2"/>
  <c r="S137" i="2"/>
  <c r="AA137" i="2"/>
  <c r="Z137" i="2"/>
  <c r="Y137" i="2"/>
  <c r="U22" i="2"/>
  <c r="T22" i="2"/>
  <c r="W22" i="2"/>
  <c r="V27" i="2"/>
  <c r="U27" i="2"/>
  <c r="Y27" i="2"/>
  <c r="V42" i="2"/>
  <c r="Z60" i="2"/>
  <c r="T2" i="2"/>
  <c r="U2" i="2"/>
  <c r="Q5" i="2"/>
  <c r="Q9" i="2"/>
  <c r="V9" i="2"/>
  <c r="W14" i="2"/>
  <c r="T17" i="2"/>
  <c r="AA17" i="2"/>
  <c r="S17" i="2"/>
  <c r="Z10" i="2"/>
  <c r="Y10" i="2"/>
  <c r="Z11" i="2"/>
  <c r="Y13" i="2"/>
  <c r="X14" i="2"/>
  <c r="T16" i="2"/>
  <c r="U17" i="2"/>
  <c r="S18" i="2"/>
  <c r="V19" i="2"/>
  <c r="U19" i="2"/>
  <c r="Z22" i="2"/>
  <c r="X24" i="2"/>
  <c r="V26" i="2"/>
  <c r="W27" i="2"/>
  <c r="V29" i="2"/>
  <c r="Y30" i="2"/>
  <c r="X33" i="2"/>
  <c r="W34" i="2"/>
  <c r="X35" i="2"/>
  <c r="Y37" i="2"/>
  <c r="Z38" i="2"/>
  <c r="X45" i="2"/>
  <c r="W45" i="2"/>
  <c r="V45" i="2"/>
  <c r="AA45" i="2"/>
  <c r="S45" i="2"/>
  <c r="W46" i="2"/>
  <c r="Y52" i="2"/>
  <c r="U58" i="2"/>
  <c r="Z62" i="2"/>
  <c r="Y66" i="2"/>
  <c r="S73" i="2"/>
  <c r="U81" i="2"/>
  <c r="X81" i="2"/>
  <c r="W81" i="2"/>
  <c r="V81" i="2"/>
  <c r="T81" i="2"/>
  <c r="S81" i="2"/>
  <c r="AA81" i="2"/>
  <c r="Z81" i="2"/>
  <c r="U134" i="2"/>
  <c r="T25" i="2"/>
  <c r="AA25" i="2"/>
  <c r="S25" i="2"/>
  <c r="W4" i="2"/>
  <c r="V11" i="2"/>
  <c r="AA11" i="2"/>
  <c r="Y14" i="2"/>
  <c r="X21" i="2"/>
  <c r="W21" i="2"/>
  <c r="AA22" i="2"/>
  <c r="Y24" i="2"/>
  <c r="X25" i="2"/>
  <c r="W26" i="2"/>
  <c r="X27" i="2"/>
  <c r="Y29" i="2"/>
  <c r="Z30" i="2"/>
  <c r="Y33" i="2"/>
  <c r="Z34" i="2"/>
  <c r="Z35" i="2"/>
  <c r="Z37" i="2"/>
  <c r="V43" i="2"/>
  <c r="U43" i="2"/>
  <c r="T43" i="2"/>
  <c r="Y43" i="2"/>
  <c r="Z52" i="2"/>
  <c r="Y54" i="2"/>
  <c r="X54" i="2"/>
  <c r="W54" i="2"/>
  <c r="T54" i="2"/>
  <c r="AA54" i="2"/>
  <c r="S54" i="2"/>
  <c r="V58" i="2"/>
  <c r="Z66" i="2"/>
  <c r="Y73" i="2"/>
  <c r="T118" i="2"/>
  <c r="AA118" i="2"/>
  <c r="S118" i="2"/>
  <c r="Y118" i="2"/>
  <c r="X118" i="2"/>
  <c r="W118" i="2"/>
  <c r="V118" i="2"/>
  <c r="Z118" i="2"/>
  <c r="U118" i="2"/>
  <c r="Z65" i="2"/>
  <c r="T69" i="2"/>
  <c r="AA69" i="2"/>
  <c r="S69" i="2"/>
  <c r="Y70" i="2"/>
  <c r="X70" i="2"/>
  <c r="AA87" i="2"/>
  <c r="S87" i="2"/>
  <c r="X87" i="2"/>
  <c r="V87" i="2"/>
  <c r="U87" i="2"/>
  <c r="Z32" i="2"/>
  <c r="Z40" i="2"/>
  <c r="W41" i="2"/>
  <c r="Z48" i="2"/>
  <c r="W49" i="2"/>
  <c r="Z51" i="2"/>
  <c r="Z55" i="2"/>
  <c r="Z59" i="2"/>
  <c r="S65" i="2"/>
  <c r="AA65" i="2"/>
  <c r="U69" i="2"/>
  <c r="S70" i="2"/>
  <c r="V71" i="2"/>
  <c r="U71" i="2"/>
  <c r="T87" i="2"/>
  <c r="T126" i="2"/>
  <c r="AA126" i="2"/>
  <c r="S126" i="2"/>
  <c r="Y126" i="2"/>
  <c r="X126" i="2"/>
  <c r="W126" i="2"/>
  <c r="V126" i="2"/>
  <c r="Z41" i="2"/>
  <c r="Z49" i="2"/>
  <c r="V65" i="2"/>
  <c r="X69" i="2"/>
  <c r="V70" i="2"/>
  <c r="V78" i="2"/>
  <c r="Y78" i="2"/>
  <c r="X78" i="2"/>
  <c r="AA79" i="2"/>
  <c r="S79" i="2"/>
  <c r="V79" i="2"/>
  <c r="U79" i="2"/>
  <c r="T84" i="2"/>
  <c r="W84" i="2"/>
  <c r="V84" i="2"/>
  <c r="Y85" i="2"/>
  <c r="V85" i="2"/>
  <c r="T85" i="2"/>
  <c r="AA85" i="2"/>
  <c r="S85" i="2"/>
  <c r="Z87" i="2"/>
  <c r="V207" i="2"/>
  <c r="U207" i="2"/>
  <c r="T207" i="2"/>
  <c r="AA207" i="2"/>
  <c r="S207" i="2"/>
  <c r="Y207" i="2"/>
  <c r="X207" i="2"/>
  <c r="Z207" i="2"/>
  <c r="W207" i="2"/>
  <c r="Y6" i="2"/>
  <c r="Y8" i="2"/>
  <c r="Z12" i="2"/>
  <c r="Y15" i="2"/>
  <c r="Z20" i="2"/>
  <c r="Y23" i="2"/>
  <c r="Z28" i="2"/>
  <c r="Y31" i="2"/>
  <c r="V32" i="2"/>
  <c r="Z36" i="2"/>
  <c r="Y39" i="2"/>
  <c r="V40" i="2"/>
  <c r="S41" i="2"/>
  <c r="AA41" i="2"/>
  <c r="Z44" i="2"/>
  <c r="Y47" i="2"/>
  <c r="V48" i="2"/>
  <c r="S49" i="2"/>
  <c r="AA49" i="2"/>
  <c r="V51" i="2"/>
  <c r="Z53" i="2"/>
  <c r="V55" i="2"/>
  <c r="Z57" i="2"/>
  <c r="V59" i="2"/>
  <c r="Z61" i="2"/>
  <c r="Z64" i="2"/>
  <c r="W65" i="2"/>
  <c r="Y69" i="2"/>
  <c r="W70" i="2"/>
  <c r="X71" i="2"/>
  <c r="T76" i="2"/>
  <c r="W76" i="2"/>
  <c r="V76" i="2"/>
  <c r="Y77" i="2"/>
  <c r="T77" i="2"/>
  <c r="AA77" i="2"/>
  <c r="S77" i="2"/>
  <c r="S78" i="2"/>
  <c r="T79" i="2"/>
  <c r="S84" i="2"/>
  <c r="U85" i="2"/>
  <c r="Y127" i="2"/>
  <c r="X127" i="2"/>
  <c r="V127" i="2"/>
  <c r="U127" i="2"/>
  <c r="T127" i="2"/>
  <c r="AA127" i="2"/>
  <c r="S127" i="2"/>
  <c r="S12" i="2"/>
  <c r="S20" i="2"/>
  <c r="S28" i="2"/>
  <c r="S36" i="2"/>
  <c r="S44" i="2"/>
  <c r="S53" i="2"/>
  <c r="S57" i="2"/>
  <c r="S61" i="2"/>
  <c r="Z67" i="2"/>
  <c r="Y67" i="2"/>
  <c r="Z69" i="2"/>
  <c r="Z70" i="2"/>
  <c r="Y71" i="2"/>
  <c r="T78" i="2"/>
  <c r="W79" i="2"/>
  <c r="U84" i="2"/>
  <c r="W85" i="2"/>
  <c r="T102" i="2"/>
  <c r="AA102" i="2"/>
  <c r="S102" i="2"/>
  <c r="Y102" i="2"/>
  <c r="X102" i="2"/>
  <c r="W102" i="2"/>
  <c r="V102" i="2"/>
  <c r="T110" i="2"/>
  <c r="AA110" i="2"/>
  <c r="S110" i="2"/>
  <c r="Y110" i="2"/>
  <c r="X110" i="2"/>
  <c r="W110" i="2"/>
  <c r="V110" i="2"/>
  <c r="W127" i="2"/>
  <c r="Y183" i="2"/>
  <c r="X183" i="2"/>
  <c r="W183" i="2"/>
  <c r="V183" i="2"/>
  <c r="T183" i="2"/>
  <c r="AA183" i="2"/>
  <c r="S183" i="2"/>
  <c r="Z183" i="2"/>
  <c r="U183" i="2"/>
  <c r="Z72" i="2"/>
  <c r="Y75" i="2"/>
  <c r="Z80" i="2"/>
  <c r="T82" i="2"/>
  <c r="Y83" i="2"/>
  <c r="Z88" i="2"/>
  <c r="W89" i="2"/>
  <c r="T90" i="2"/>
  <c r="Y91" i="2"/>
  <c r="W92" i="2"/>
  <c r="U93" i="2"/>
  <c r="Y95" i="2"/>
  <c r="W96" i="2"/>
  <c r="U97" i="2"/>
  <c r="Z98" i="2"/>
  <c r="W99" i="2"/>
  <c r="T100" i="2"/>
  <c r="Y101" i="2"/>
  <c r="X104" i="2"/>
  <c r="U105" i="2"/>
  <c r="Z106" i="2"/>
  <c r="W107" i="2"/>
  <c r="T108" i="2"/>
  <c r="Y109" i="2"/>
  <c r="X112" i="2"/>
  <c r="U113" i="2"/>
  <c r="Z114" i="2"/>
  <c r="W115" i="2"/>
  <c r="X120" i="2"/>
  <c r="U121" i="2"/>
  <c r="Z122" i="2"/>
  <c r="W123" i="2"/>
  <c r="X128" i="2"/>
  <c r="U129" i="2"/>
  <c r="Z130" i="2"/>
  <c r="W131" i="2"/>
  <c r="W140" i="2"/>
  <c r="V140" i="2"/>
  <c r="U140" i="2"/>
  <c r="AA140" i="2"/>
  <c r="S140" i="2"/>
  <c r="Z142" i="2"/>
  <c r="W148" i="2"/>
  <c r="V148" i="2"/>
  <c r="U148" i="2"/>
  <c r="AA148" i="2"/>
  <c r="S148" i="2"/>
  <c r="Z150" i="2"/>
  <c r="Z153" i="2"/>
  <c r="V178" i="2"/>
  <c r="U178" i="2"/>
  <c r="T178" i="2"/>
  <c r="AA178" i="2"/>
  <c r="S178" i="2"/>
  <c r="Y178" i="2"/>
  <c r="X178" i="2"/>
  <c r="Y195" i="2"/>
  <c r="X195" i="2"/>
  <c r="W195" i="2"/>
  <c r="V195" i="2"/>
  <c r="T195" i="2"/>
  <c r="AA195" i="2"/>
  <c r="S195" i="2"/>
  <c r="S72" i="2"/>
  <c r="S80" i="2"/>
  <c r="U82" i="2"/>
  <c r="S88" i="2"/>
  <c r="X89" i="2"/>
  <c r="U90" i="2"/>
  <c r="X92" i="2"/>
  <c r="V93" i="2"/>
  <c r="X96" i="2"/>
  <c r="V97" i="2"/>
  <c r="S98" i="2"/>
  <c r="X99" i="2"/>
  <c r="U100" i="2"/>
  <c r="Y104" i="2"/>
  <c r="V105" i="2"/>
  <c r="S106" i="2"/>
  <c r="X107" i="2"/>
  <c r="U108" i="2"/>
  <c r="Z109" i="2"/>
  <c r="Y112" i="2"/>
  <c r="V113" i="2"/>
  <c r="S114" i="2"/>
  <c r="AA114" i="2"/>
  <c r="X115" i="2"/>
  <c r="U116" i="2"/>
  <c r="Z117" i="2"/>
  <c r="Y120" i="2"/>
  <c r="V121" i="2"/>
  <c r="S122" i="2"/>
  <c r="AA122" i="2"/>
  <c r="X123" i="2"/>
  <c r="Z125" i="2"/>
  <c r="Y128" i="2"/>
  <c r="V129" i="2"/>
  <c r="S130" i="2"/>
  <c r="AA130" i="2"/>
  <c r="X131" i="2"/>
  <c r="Z133" i="2"/>
  <c r="T140" i="2"/>
  <c r="U146" i="2"/>
  <c r="T146" i="2"/>
  <c r="AA146" i="2"/>
  <c r="S146" i="2"/>
  <c r="Y146" i="2"/>
  <c r="T148" i="2"/>
  <c r="W178" i="2"/>
  <c r="U195" i="2"/>
  <c r="Y198" i="2"/>
  <c r="X198" i="2"/>
  <c r="W198" i="2"/>
  <c r="V198" i="2"/>
  <c r="T198" i="2"/>
  <c r="AA198" i="2"/>
  <c r="S198" i="2"/>
  <c r="Y209" i="2"/>
  <c r="X209" i="2"/>
  <c r="W209" i="2"/>
  <c r="V209" i="2"/>
  <c r="T209" i="2"/>
  <c r="AA209" i="2"/>
  <c r="S209" i="2"/>
  <c r="Z104" i="2"/>
  <c r="Z112" i="2"/>
  <c r="Z120" i="2"/>
  <c r="Z128" i="2"/>
  <c r="X145" i="2"/>
  <c r="W145" i="2"/>
  <c r="V145" i="2"/>
  <c r="T145" i="2"/>
  <c r="Y161" i="2"/>
  <c r="X161" i="2"/>
  <c r="W161" i="2"/>
  <c r="V161" i="2"/>
  <c r="T161" i="2"/>
  <c r="AA161" i="2"/>
  <c r="S161" i="2"/>
  <c r="V164" i="2"/>
  <c r="U164" i="2"/>
  <c r="T164" i="2"/>
  <c r="AA164" i="2"/>
  <c r="S164" i="2"/>
  <c r="Y164" i="2"/>
  <c r="X164" i="2"/>
  <c r="V168" i="2"/>
  <c r="U168" i="2"/>
  <c r="T168" i="2"/>
  <c r="AA168" i="2"/>
  <c r="S168" i="2"/>
  <c r="Y168" i="2"/>
  <c r="X168" i="2"/>
  <c r="Z178" i="2"/>
  <c r="V188" i="2"/>
  <c r="U188" i="2"/>
  <c r="T188" i="2"/>
  <c r="AA188" i="2"/>
  <c r="S188" i="2"/>
  <c r="Y188" i="2"/>
  <c r="X188" i="2"/>
  <c r="Z195" i="2"/>
  <c r="U198" i="2"/>
  <c r="U209" i="2"/>
  <c r="Z89" i="2"/>
  <c r="Z92" i="2"/>
  <c r="X93" i="2"/>
  <c r="Z96" i="2"/>
  <c r="X97" i="2"/>
  <c r="Z99" i="2"/>
  <c r="S104" i="2"/>
  <c r="AA104" i="2"/>
  <c r="X105" i="2"/>
  <c r="Z107" i="2"/>
  <c r="S112" i="2"/>
  <c r="AA112" i="2"/>
  <c r="X113" i="2"/>
  <c r="Z115" i="2"/>
  <c r="S120" i="2"/>
  <c r="AA120" i="2"/>
  <c r="X121" i="2"/>
  <c r="Z123" i="2"/>
  <c r="S128" i="2"/>
  <c r="AA128" i="2"/>
  <c r="X129" i="2"/>
  <c r="Z131" i="2"/>
  <c r="U138" i="2"/>
  <c r="T138" i="2"/>
  <c r="AA138" i="2"/>
  <c r="S138" i="2"/>
  <c r="Y138" i="2"/>
  <c r="S145" i="2"/>
  <c r="Y148" i="2"/>
  <c r="U154" i="2"/>
  <c r="T154" i="2"/>
  <c r="AA154" i="2"/>
  <c r="S154" i="2"/>
  <c r="Y154" i="2"/>
  <c r="U161" i="2"/>
  <c r="W164" i="2"/>
  <c r="W168" i="2"/>
  <c r="W188" i="2"/>
  <c r="Z198" i="2"/>
  <c r="Y206" i="2"/>
  <c r="X206" i="2"/>
  <c r="W206" i="2"/>
  <c r="V206" i="2"/>
  <c r="T206" i="2"/>
  <c r="AA206" i="2"/>
  <c r="S206" i="2"/>
  <c r="Z209" i="2"/>
  <c r="Y142" i="2"/>
  <c r="X142" i="2"/>
  <c r="W142" i="2"/>
  <c r="U142" i="2"/>
  <c r="Y150" i="2"/>
  <c r="X150" i="2"/>
  <c r="W150" i="2"/>
  <c r="U150" i="2"/>
  <c r="X153" i="2"/>
  <c r="W153" i="2"/>
  <c r="V153" i="2"/>
  <c r="T153" i="2"/>
  <c r="Y177" i="2"/>
  <c r="X177" i="2"/>
  <c r="W177" i="2"/>
  <c r="V177" i="2"/>
  <c r="T177" i="2"/>
  <c r="AA177" i="2"/>
  <c r="S177" i="2"/>
  <c r="Z188" i="2"/>
  <c r="U206" i="2"/>
  <c r="Z93" i="2"/>
  <c r="Z97" i="2"/>
  <c r="U104" i="2"/>
  <c r="Z105" i="2"/>
  <c r="U112" i="2"/>
  <c r="Z113" i="2"/>
  <c r="U120" i="2"/>
  <c r="Z121" i="2"/>
  <c r="U128" i="2"/>
  <c r="Z129" i="2"/>
  <c r="T131" i="2"/>
  <c r="W138" i="2"/>
  <c r="S142" i="2"/>
  <c r="Y145" i="2"/>
  <c r="S150" i="2"/>
  <c r="S153" i="2"/>
  <c r="W154" i="2"/>
  <c r="V199" i="2"/>
  <c r="U199" i="2"/>
  <c r="T199" i="2"/>
  <c r="AA199" i="2"/>
  <c r="S199" i="2"/>
  <c r="Y199" i="2"/>
  <c r="X199" i="2"/>
  <c r="V210" i="2"/>
  <c r="U210" i="2"/>
  <c r="T210" i="2"/>
  <c r="AA210" i="2"/>
  <c r="S210" i="2"/>
  <c r="Y210" i="2"/>
  <c r="X210" i="2"/>
  <c r="S93" i="2"/>
  <c r="S97" i="2"/>
  <c r="S105" i="2"/>
  <c r="S113" i="2"/>
  <c r="S121" i="2"/>
  <c r="S129" i="2"/>
  <c r="X138" i="2"/>
  <c r="T142" i="2"/>
  <c r="Z145" i="2"/>
  <c r="T150" i="2"/>
  <c r="U153" i="2"/>
  <c r="X154" i="2"/>
  <c r="V162" i="2"/>
  <c r="U162" i="2"/>
  <c r="T162" i="2"/>
  <c r="AA162" i="2"/>
  <c r="S162" i="2"/>
  <c r="Y162" i="2"/>
  <c r="X162" i="2"/>
  <c r="V166" i="2"/>
  <c r="U166" i="2"/>
  <c r="T166" i="2"/>
  <c r="AA166" i="2"/>
  <c r="S166" i="2"/>
  <c r="Y166" i="2"/>
  <c r="X166" i="2"/>
  <c r="V170" i="2"/>
  <c r="U170" i="2"/>
  <c r="T170" i="2"/>
  <c r="AA170" i="2"/>
  <c r="S170" i="2"/>
  <c r="Y170" i="2"/>
  <c r="X170" i="2"/>
  <c r="Z177" i="2"/>
  <c r="Y187" i="2"/>
  <c r="X187" i="2"/>
  <c r="W187" i="2"/>
  <c r="V187" i="2"/>
  <c r="T187" i="2"/>
  <c r="AA187" i="2"/>
  <c r="S187" i="2"/>
  <c r="W199" i="2"/>
  <c r="W210" i="2"/>
  <c r="Z156" i="2"/>
  <c r="Z172" i="2"/>
  <c r="Z180" i="2"/>
  <c r="Z190" i="2"/>
  <c r="Z201" i="2"/>
  <c r="Z135" i="2"/>
  <c r="W136" i="2"/>
  <c r="V139" i="2"/>
  <c r="X141" i="2"/>
  <c r="Z143" i="2"/>
  <c r="W144" i="2"/>
  <c r="X149" i="2"/>
  <c r="Z151" i="2"/>
  <c r="S156" i="2"/>
  <c r="AA156" i="2"/>
  <c r="X157" i="2"/>
  <c r="U158" i="2"/>
  <c r="Z159" i="2"/>
  <c r="U165" i="2"/>
  <c r="U167" i="2"/>
  <c r="U169" i="2"/>
  <c r="S172" i="2"/>
  <c r="AA172" i="2"/>
  <c r="X173" i="2"/>
  <c r="U174" i="2"/>
  <c r="Z175" i="2"/>
  <c r="S180" i="2"/>
  <c r="AA180" i="2"/>
  <c r="X181" i="2"/>
  <c r="Z184" i="2"/>
  <c r="X185" i="2"/>
  <c r="S190" i="2"/>
  <c r="AA190" i="2"/>
  <c r="X191" i="2"/>
  <c r="Z193" i="2"/>
  <c r="Z196" i="2"/>
  <c r="S201" i="2"/>
  <c r="AA201" i="2"/>
  <c r="X202" i="2"/>
  <c r="Z204" i="2"/>
  <c r="T135" i="2"/>
  <c r="Y136" i="2"/>
  <c r="X139" i="2"/>
  <c r="Z141" i="2"/>
  <c r="Z149" i="2"/>
  <c r="U156" i="2"/>
  <c r="Z157" i="2"/>
  <c r="W158" i="2"/>
  <c r="W165" i="2"/>
  <c r="W169" i="2"/>
  <c r="U172" i="2"/>
  <c r="Z173" i="2"/>
  <c r="W174" i="2"/>
  <c r="U180" i="2"/>
  <c r="Z181" i="2"/>
  <c r="Z185" i="2"/>
  <c r="U190" i="2"/>
  <c r="Z191" i="2"/>
  <c r="U201" i="2"/>
  <c r="Z202" i="2"/>
  <c r="U135" i="2"/>
  <c r="Z136" i="2"/>
  <c r="Y139" i="2"/>
  <c r="S141" i="2"/>
  <c r="AA141" i="2"/>
  <c r="U143" i="2"/>
  <c r="Z144" i="2"/>
  <c r="Y147" i="2"/>
  <c r="S149" i="2"/>
  <c r="AA149" i="2"/>
  <c r="U151" i="2"/>
  <c r="Z152" i="2"/>
  <c r="Y155" i="2"/>
  <c r="V156" i="2"/>
  <c r="S157" i="2"/>
  <c r="AA157" i="2"/>
  <c r="X158" i="2"/>
  <c r="U159" i="2"/>
  <c r="Z160" i="2"/>
  <c r="X165" i="2"/>
  <c r="X167" i="2"/>
  <c r="X169" i="2"/>
  <c r="V172" i="2"/>
  <c r="S173" i="2"/>
  <c r="AA173" i="2"/>
  <c r="X174" i="2"/>
  <c r="U175" i="2"/>
  <c r="Z176" i="2"/>
  <c r="V180" i="2"/>
  <c r="S181" i="2"/>
  <c r="AA181" i="2"/>
  <c r="U184" i="2"/>
  <c r="S185" i="2"/>
  <c r="AA185" i="2"/>
  <c r="V190" i="2"/>
  <c r="S191" i="2"/>
  <c r="AA191" i="2"/>
  <c r="X192" i="2"/>
  <c r="U193" i="2"/>
  <c r="Z194" i="2"/>
  <c r="U196" i="2"/>
  <c r="Z197" i="2"/>
  <c r="V201" i="2"/>
  <c r="S202" i="2"/>
  <c r="AA202" i="2"/>
  <c r="U204" i="2"/>
  <c r="Z205" i="2"/>
  <c r="Z208" i="2"/>
  <c r="Y211" i="2"/>
  <c r="S136" i="2"/>
  <c r="S144" i="2"/>
  <c r="W156" i="2"/>
  <c r="Y158" i="2"/>
  <c r="S160" i="2"/>
  <c r="Y165" i="2"/>
  <c r="Y169" i="2"/>
  <c r="W172" i="2"/>
  <c r="Y174" i="2"/>
  <c r="S176" i="2"/>
  <c r="W180" i="2"/>
  <c r="T181" i="2"/>
  <c r="T185" i="2"/>
  <c r="W190" i="2"/>
  <c r="T191" i="2"/>
  <c r="Y192" i="2"/>
  <c r="V193" i="2"/>
  <c r="S194" i="2"/>
  <c r="V196" i="2"/>
  <c r="S197" i="2"/>
  <c r="AA197" i="2"/>
  <c r="W201" i="2"/>
  <c r="T202" i="2"/>
  <c r="Y203" i="2"/>
  <c r="V204" i="2"/>
  <c r="S205" i="2"/>
  <c r="AA205" i="2"/>
  <c r="S208" i="2"/>
  <c r="AA208" i="2"/>
  <c r="Z211" i="2"/>
  <c r="S211" i="2"/>
  <c r="W167" i="2"/>
  <c r="Y167" i="2"/>
  <c r="X163" i="2"/>
  <c r="U163" i="2"/>
  <c r="W163" i="2"/>
  <c r="Y163" i="2"/>
  <c r="Z169" i="2"/>
  <c r="AA169" i="2"/>
  <c r="T169" i="2"/>
  <c r="Z163" i="2"/>
  <c r="AA163" i="2"/>
  <c r="T163" i="2"/>
  <c r="V169" i="2"/>
  <c r="Z6" i="2"/>
  <c r="X6" i="2"/>
  <c r="W6" i="2"/>
  <c r="U6" i="2"/>
  <c r="S6" i="2"/>
  <c r="T6" i="2"/>
  <c r="AA6" i="2"/>
  <c r="Z167" i="2"/>
  <c r="AA167" i="2"/>
  <c r="T167" i="2"/>
  <c r="S167" i="2"/>
  <c r="V6" i="2"/>
  <c r="X49" i="3"/>
  <c r="W49" i="3"/>
  <c r="T49" i="3"/>
  <c r="AA49" i="3"/>
  <c r="S49" i="3"/>
  <c r="Y49" i="3"/>
  <c r="Z49" i="3"/>
  <c r="U49" i="3"/>
  <c r="X53" i="3"/>
  <c r="W53" i="3"/>
  <c r="T53" i="3"/>
  <c r="AA53" i="3"/>
  <c r="S53" i="3"/>
  <c r="Y53" i="3"/>
  <c r="U53" i="3"/>
  <c r="Z53" i="3"/>
  <c r="X39" i="3"/>
  <c r="W39" i="3"/>
  <c r="AA39" i="3"/>
  <c r="S39" i="3"/>
  <c r="U39" i="3"/>
  <c r="Z39" i="3"/>
  <c r="Y39" i="3"/>
  <c r="T39" i="3"/>
  <c r="V39" i="3"/>
  <c r="X47" i="3"/>
  <c r="W47" i="3"/>
  <c r="AA47" i="3"/>
  <c r="S47" i="3"/>
  <c r="Z47" i="3"/>
  <c r="Y47" i="3"/>
  <c r="U47" i="3"/>
  <c r="T47" i="3"/>
  <c r="X37" i="3"/>
  <c r="W37" i="3"/>
  <c r="AA37" i="3"/>
  <c r="Z37" i="3"/>
  <c r="Y37" i="3"/>
  <c r="U37" i="3"/>
  <c r="S37" i="3"/>
  <c r="T37" i="3"/>
  <c r="V53" i="3"/>
  <c r="V47" i="3"/>
  <c r="U7" i="2"/>
  <c r="Z7" i="2"/>
  <c r="Y7" i="2"/>
  <c r="T7" i="2"/>
  <c r="X7" i="2"/>
  <c r="W7" i="2"/>
  <c r="AA7" i="2"/>
  <c r="S7" i="2"/>
  <c r="U9" i="2"/>
  <c r="T9" i="2"/>
  <c r="S9" i="2"/>
  <c r="W9" i="2"/>
  <c r="AA9" i="2"/>
  <c r="Z9" i="2"/>
  <c r="Y9" i="2"/>
  <c r="X9" i="2"/>
  <c r="U5" i="2"/>
  <c r="T5" i="2"/>
  <c r="Z5" i="2"/>
  <c r="S5" i="2"/>
  <c r="AA5" i="2"/>
  <c r="W5" i="2"/>
  <c r="Y5" i="2"/>
  <c r="X5" i="2"/>
  <c r="V5" i="2"/>
  <c r="V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tc={CB09DDDB-2E98-4A14-8167-711E28CD5854}</author>
    <author>tc={D78BE635-BFF8-4046-B851-FBA79E446480}</author>
  </authors>
  <commentList>
    <comment ref="A4" authorId="0" shapeId="0" xr:uid="{CB09DDDB-2E98-4A14-8167-711E28CD585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Composition from Dixon, written comm.</t>
      </text>
    </comment>
    <comment ref="A5" authorId="1" shapeId="0" xr:uid="{D78BE635-BFF8-4046-B851-FBA79E44648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Composition from Table 1 - Dixon, 1997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</authors>
  <commentList>
    <comment ref="H1" authorId="0" shapeId="0" xr:uid="{B0603408-E461-4A6D-98A7-0BA65AB3DC42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For compositions without data split into FeO and Fe2O3, all Fe is entered as FeO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  <author>tc={2B4DC246-48CD-4A10-B4FC-866E34471BF5}</author>
  </authors>
  <commentList>
    <comment ref="V1" authorId="0" shapeId="0" xr:uid="{F799CF8F-1B6C-43BC-85C1-7C94B23353B7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For compositions without data split into FeO and Fe2O3, all Fe is entered as FeO</t>
        </r>
      </text>
    </comment>
    <comment ref="A33" authorId="1" shapeId="0" xr:uid="{2B4DC246-48CD-4A10-B4FC-866E34471BF5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morb glass, so has 1000-4500 ppm H2O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  <author>tc={39A65809-F9DC-4E2D-B876-605744506B07}</author>
  </authors>
  <commentList>
    <comment ref="S1" authorId="0" shapeId="0" xr:uid="{987FB845-18EF-4A44-B10B-2AAC0D3E1EE6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For compositions without data split into FeO and Fe2O3, all Fe is entered as FeO</t>
        </r>
      </text>
    </comment>
    <comment ref="A2" authorId="1" shapeId="0" xr:uid="{39A65809-F9DC-4E2D-B876-60574450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be 100% sure no CO2, as can't match up tables for H2O directly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tc={D7A0FA53-C0AD-4679-9B04-6B7255BE0437}</author>
  </authors>
  <commentList>
    <comment ref="R24" authorId="0" shapeId="0" xr:uid="{D7A0FA53-C0AD-4679-9B04-6B7255BE043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haven't compiled volatile abundances for literature data, as the values in the supplementary table of Allison and the original publications didn't quite match.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tc={20B4B4E9-1B41-48F5-B525-144F46C456E7}</author>
  </authors>
  <commentList>
    <comment ref="A9" authorId="0" shapeId="0" xr:uid="{20B4B4E9-1B41-48F5-B525-144F46C456E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assume Liu et al use both compositions as both are high Si rhyolites</t>
      </text>
    </comment>
  </commentList>
</comments>
</file>

<file path=xl/sharedStrings.xml><?xml version="1.0" encoding="utf-8"?>
<sst xmlns="http://schemas.openxmlformats.org/spreadsheetml/2006/main" count="2808" uniqueCount="555">
  <si>
    <t>Reference</t>
  </si>
  <si>
    <t>Exp Number</t>
  </si>
  <si>
    <t>P(GPa)</t>
  </si>
  <si>
    <t>T(°C)</t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</si>
  <si>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</si>
  <si>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</si>
  <si>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</si>
  <si>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FeO</t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</si>
  <si>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</si>
  <si>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MnO</t>
  </si>
  <si>
    <t>MgO</t>
  </si>
  <si>
    <t>CaO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</si>
  <si>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</si>
  <si>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</si>
  <si>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</si>
  <si>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r>
      <t>FW</t>
    </r>
    <r>
      <rPr>
        <vertAlign val="subscript"/>
        <sz val="11"/>
        <color theme="1"/>
        <rFont val="Calibri"/>
        <family val="2"/>
        <scheme val="minor"/>
      </rPr>
      <t>one</t>
    </r>
  </si>
  <si>
    <t>NBO</t>
  </si>
  <si>
    <r>
      <t xml:space="preserve">fO2 </t>
    </r>
    <r>
      <rPr>
        <sz val="11"/>
        <color theme="1"/>
        <rFont val="Calibri"/>
        <family val="2"/>
      </rPr>
      <t>ΔFMQ</t>
    </r>
  </si>
  <si>
    <t>C phase</t>
  </si>
  <si>
    <t>Fe Speciation Method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</si>
  <si>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(wt. %)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</si>
  <si>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mol </t>
    </r>
    <r>
      <rPr>
        <sz val="11"/>
        <color theme="1"/>
        <rFont val="Calibri"/>
        <family val="2"/>
        <scheme val="minor"/>
      </rPr>
      <t>(wt. %)</t>
    </r>
  </si>
  <si>
    <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(wt. %)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</si>
  <si>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(wt. %)</t>
    </r>
  </si>
  <si>
    <t>Thibault &amp; Holloway 1994</t>
  </si>
  <si>
    <t>fluid</t>
  </si>
  <si>
    <t>calculated in reference at NNO Kress &amp; Carmichael 1988</t>
  </si>
  <si>
    <t>n.m.</t>
  </si>
  <si>
    <t>Pawley et al. 1992</t>
  </si>
  <si>
    <t>C-1</t>
  </si>
  <si>
    <t>C-2</t>
  </si>
  <si>
    <t>C-3</t>
  </si>
  <si>
    <t>C-4</t>
  </si>
  <si>
    <t>C-5</t>
  </si>
  <si>
    <t>King &amp; Holloway 2002</t>
  </si>
  <si>
    <t>Juli9</t>
  </si>
  <si>
    <t>MHA23</t>
  </si>
  <si>
    <t>Pan et al.  1991</t>
  </si>
  <si>
    <t>K-16</t>
  </si>
  <si>
    <t>K-17</t>
  </si>
  <si>
    <t>K-4</t>
  </si>
  <si>
    <t>K-5</t>
  </si>
  <si>
    <t>K-1</t>
  </si>
  <si>
    <t>K-6</t>
  </si>
  <si>
    <t>K-2</t>
  </si>
  <si>
    <t>K-8</t>
  </si>
  <si>
    <t>K-7</t>
  </si>
  <si>
    <t>KA-12</t>
  </si>
  <si>
    <t>KA-14</t>
  </si>
  <si>
    <t>KA-9</t>
  </si>
  <si>
    <t>KA-13</t>
  </si>
  <si>
    <t>KA-10</t>
  </si>
  <si>
    <t>KA-11</t>
  </si>
  <si>
    <t>Eguchi &amp; Dasgupta 2017</t>
  </si>
  <si>
    <t>G406</t>
  </si>
  <si>
    <t>graphite</t>
  </si>
  <si>
    <t>calculated here at fo2 of exp w/ Kress &amp; Carmichael 1988</t>
  </si>
  <si>
    <t xml:space="preserve"> </t>
  </si>
  <si>
    <t>G410</t>
  </si>
  <si>
    <t>G420</t>
  </si>
  <si>
    <t>G424</t>
  </si>
  <si>
    <t>G428</t>
  </si>
  <si>
    <t>G402</t>
  </si>
  <si>
    <t>G444</t>
  </si>
  <si>
    <t>G445</t>
  </si>
  <si>
    <t>G446</t>
  </si>
  <si>
    <t>G433</t>
  </si>
  <si>
    <t>G441</t>
  </si>
  <si>
    <t>Mattey 1991</t>
  </si>
  <si>
    <t>T2790</t>
  </si>
  <si>
    <t>calculated here at HM Kress &amp; Carmichael 1988</t>
  </si>
  <si>
    <t>T3043</t>
  </si>
  <si>
    <t>T3045</t>
  </si>
  <si>
    <t>T3047</t>
  </si>
  <si>
    <t>T2788</t>
  </si>
  <si>
    <t>Stanley et al. 2014</t>
  </si>
  <si>
    <t>B466</t>
  </si>
  <si>
    <t>calculated here at fo2 of exp w/ Righter et al. 2013</t>
  </si>
  <si>
    <t>B477</t>
  </si>
  <si>
    <t>B489</t>
  </si>
  <si>
    <t>B490</t>
  </si>
  <si>
    <t>B491</t>
  </si>
  <si>
    <t>B492</t>
  </si>
  <si>
    <t>B493</t>
  </si>
  <si>
    <t>B494</t>
  </si>
  <si>
    <t>B495</t>
  </si>
  <si>
    <t>B497</t>
  </si>
  <si>
    <t>Brey 1976</t>
  </si>
  <si>
    <t>Spectophotometry</t>
  </si>
  <si>
    <t>Duncan &amp; Dasgupta 2014</t>
  </si>
  <si>
    <t>B96</t>
  </si>
  <si>
    <t>B98</t>
  </si>
  <si>
    <t>~-.7</t>
  </si>
  <si>
    <t>B101</t>
  </si>
  <si>
    <t>Duncan &amp; Dasgupta 2015</t>
  </si>
  <si>
    <t>B290</t>
  </si>
  <si>
    <t>Duncan et al.  2017</t>
  </si>
  <si>
    <t>B345</t>
  </si>
  <si>
    <t>B355</t>
  </si>
  <si>
    <t>B346</t>
  </si>
  <si>
    <t>B349</t>
  </si>
  <si>
    <t>B351</t>
  </si>
  <si>
    <t>G447</t>
  </si>
  <si>
    <t>G448</t>
  </si>
  <si>
    <t>Li et al. 2017</t>
  </si>
  <si>
    <t>Stanley et al. 2011</t>
  </si>
  <si>
    <t>B275</t>
  </si>
  <si>
    <t>~-1</t>
  </si>
  <si>
    <t>Mossbauer</t>
  </si>
  <si>
    <t>B237</t>
  </si>
  <si>
    <t>B248</t>
  </si>
  <si>
    <t>Fogel &amp; Rutherford 1990</t>
  </si>
  <si>
    <t>n.a</t>
  </si>
  <si>
    <t>x</t>
  </si>
  <si>
    <t>Used in Fig 4a</t>
  </si>
  <si>
    <t>Used in Fig 4B</t>
  </si>
  <si>
    <t>Used in Fig 4C</t>
  </si>
  <si>
    <t>Used in Fig. 4D</t>
  </si>
  <si>
    <t>Composition</t>
  </si>
  <si>
    <t>T (K)</t>
  </si>
  <si>
    <t>P (bar)</t>
  </si>
  <si>
    <t>CO2</t>
  </si>
  <si>
    <t>H2O</t>
  </si>
  <si>
    <t>SiO2</t>
  </si>
  <si>
    <t>TiO2</t>
  </si>
  <si>
    <t>Al2O3</t>
  </si>
  <si>
    <t>Na2O</t>
  </si>
  <si>
    <t>K2O</t>
  </si>
  <si>
    <t>P2O5</t>
  </si>
  <si>
    <t>TOTAL</t>
  </si>
  <si>
    <t>MORB</t>
  </si>
  <si>
    <t>Botcharnikov et al 2005</t>
  </si>
  <si>
    <t>Ferrobasalt</t>
  </si>
  <si>
    <t>Botcharnikov et al 2006</t>
  </si>
  <si>
    <t>Andesite</t>
  </si>
  <si>
    <t>Dixon et al 1995</t>
  </si>
  <si>
    <t>basalt</t>
  </si>
  <si>
    <t>Lesne et al 2011</t>
  </si>
  <si>
    <t>Tephrite</t>
  </si>
  <si>
    <t>alkali basalt</t>
  </si>
  <si>
    <t>Ca-basalt</t>
  </si>
  <si>
    <t>Iacono-Marziano et al 2008</t>
  </si>
  <si>
    <t>#4-3</t>
  </si>
  <si>
    <t>#4-4</t>
  </si>
  <si>
    <t>#5-2</t>
  </si>
  <si>
    <t>#5-3</t>
  </si>
  <si>
    <t>#5-4</t>
  </si>
  <si>
    <t>#5-5</t>
  </si>
  <si>
    <t>This study</t>
  </si>
  <si>
    <t>Kamafugite</t>
  </si>
  <si>
    <t>Behrens et al 2009</t>
  </si>
  <si>
    <t>alb1-1</t>
  </si>
  <si>
    <t>Foidite</t>
  </si>
  <si>
    <t>alb1-6b</t>
  </si>
  <si>
    <t>alb1-6a</t>
  </si>
  <si>
    <t>Alb-1-19</t>
  </si>
  <si>
    <t>Alb-1-2</t>
  </si>
  <si>
    <t>Alb-1-12</t>
  </si>
  <si>
    <t>Alb-1-9b</t>
  </si>
  <si>
    <t>Alb-1-3</t>
  </si>
  <si>
    <t>Alb-1-18</t>
  </si>
  <si>
    <t>Alb-1-13</t>
  </si>
  <si>
    <t>Alb-1-14</t>
  </si>
  <si>
    <t>Alb-1-4</t>
  </si>
  <si>
    <t>Alb-1-H44</t>
  </si>
  <si>
    <t>Alb-1-H45</t>
  </si>
  <si>
    <t>Alb-1-H48</t>
  </si>
  <si>
    <t>Alb-1-H49</t>
  </si>
  <si>
    <t>Alb-1-H50</t>
  </si>
  <si>
    <t>Alb-1-H51</t>
  </si>
  <si>
    <t>Alb-1-H54</t>
  </si>
  <si>
    <t>Shishkina et al 2010</t>
  </si>
  <si>
    <t>Basalt</t>
  </si>
  <si>
    <t>Jakobsson 1997</t>
  </si>
  <si>
    <t>Icelandite</t>
  </si>
  <si>
    <t>Jendrzejewski et al 1997</t>
  </si>
  <si>
    <t>Stolper &amp; Holloway 1988</t>
  </si>
  <si>
    <t>basalte</t>
  </si>
  <si>
    <t>Stolper &amp; Holloway 1989</t>
  </si>
  <si>
    <t>Stolper &amp; Holloway 1990</t>
  </si>
  <si>
    <t>Stolper &amp; Holloway 1991</t>
  </si>
  <si>
    <t>Stolper &amp; Holloway 1992</t>
  </si>
  <si>
    <t>Stolper &amp; Holloway 1993</t>
  </si>
  <si>
    <t>Morizet et al 2010</t>
  </si>
  <si>
    <t>Haplo-basalt</t>
  </si>
  <si>
    <t>tephrite</t>
  </si>
  <si>
    <t>Ca-alk-bas</t>
  </si>
  <si>
    <t>Moore et al 1995a</t>
  </si>
  <si>
    <t>augite minette</t>
  </si>
  <si>
    <t>basalt-andesite</t>
  </si>
  <si>
    <t>Moore et al 1998</t>
  </si>
  <si>
    <t>andesite</t>
  </si>
  <si>
    <t xml:space="preserve">basalt </t>
  </si>
  <si>
    <t>Hamilton et al 1964</t>
  </si>
  <si>
    <t>Di Matteo et al 2006</t>
  </si>
  <si>
    <t>shoshonite</t>
  </si>
  <si>
    <t>latite</t>
  </si>
  <si>
    <t>Metrich &amp; Rutherford 1998</t>
  </si>
  <si>
    <t>Berndt et al 2002</t>
  </si>
  <si>
    <t>morb</t>
  </si>
  <si>
    <t>Vetere et al. 2011</t>
  </si>
  <si>
    <t>SiO2_Norm</t>
  </si>
  <si>
    <t>TiO2_Norm</t>
  </si>
  <si>
    <t>Al2O3_Norm</t>
  </si>
  <si>
    <t>FeO_Norm</t>
  </si>
  <si>
    <t>MgO_Norm</t>
  </si>
  <si>
    <t>CaO_Norm</t>
  </si>
  <si>
    <t>Na2O_Norm</t>
  </si>
  <si>
    <t>K2O_Norm</t>
  </si>
  <si>
    <t>P2O5_Norm</t>
  </si>
  <si>
    <t>Sample</t>
  </si>
  <si>
    <t>FeOT</t>
  </si>
  <si>
    <t>Temp</t>
  </si>
  <si>
    <t>Total</t>
  </si>
  <si>
    <t>Erebus</t>
  </si>
  <si>
    <t>Vesuvius</t>
  </si>
  <si>
    <t>Etna</t>
  </si>
  <si>
    <t>Stromboli</t>
  </si>
  <si>
    <t>SU-7</t>
  </si>
  <si>
    <t>SU-1</t>
  </si>
  <si>
    <t>SU-6</t>
  </si>
  <si>
    <t>SU-2</t>
  </si>
  <si>
    <t>Z-32</t>
  </si>
  <si>
    <t>SB-3</t>
  </si>
  <si>
    <t>SB-4</t>
  </si>
  <si>
    <t>Z-31</t>
  </si>
  <si>
    <t>EB-4</t>
  </si>
  <si>
    <t>EB-5</t>
  </si>
  <si>
    <t>VS-1</t>
  </si>
  <si>
    <t>VS-3</t>
  </si>
  <si>
    <t>Z-33</t>
  </si>
  <si>
    <t>VS-2</t>
  </si>
  <si>
    <t>ET-8</t>
  </si>
  <si>
    <t>Z-22</t>
  </si>
  <si>
    <t>ET-9</t>
  </si>
  <si>
    <t>ET-5</t>
  </si>
  <si>
    <t>Z-15</t>
  </si>
  <si>
    <t>ST-3</t>
  </si>
  <si>
    <t>ST-6</t>
  </si>
  <si>
    <t>ST-4</t>
  </si>
  <si>
    <t>SFVF</t>
  </si>
  <si>
    <t>SunsetCrater</t>
  </si>
  <si>
    <t>Pressure (Mpa)</t>
  </si>
  <si>
    <t>Pressure (bars)</t>
  </si>
  <si>
    <t>Na2O+K2O</t>
  </si>
  <si>
    <t>name</t>
  </si>
  <si>
    <t>Mas-49 augite minette</t>
  </si>
  <si>
    <t>Mas-22 basaltic andesite</t>
  </si>
  <si>
    <t>Mas-12 andesite</t>
  </si>
  <si>
    <t>TC-19 phonolite</t>
  </si>
  <si>
    <t>442 biotite trachyte</t>
  </si>
  <si>
    <t>20421 leucitite</t>
  </si>
  <si>
    <t>NZC-4 peralkaline rhyolite</t>
  </si>
  <si>
    <t>87S35 basalt</t>
  </si>
  <si>
    <t>DC-1 rhyolite</t>
  </si>
  <si>
    <t>KS rhyolite</t>
  </si>
  <si>
    <t>203, 205 basalt</t>
  </si>
  <si>
    <t>A9, A14 andesite</t>
  </si>
  <si>
    <t>CAM-73 rhyolite</t>
  </si>
  <si>
    <t>Fe2O3</t>
  </si>
  <si>
    <t>Sample Name</t>
  </si>
  <si>
    <t>Moore et al. 1998</t>
  </si>
  <si>
    <t>Name</t>
  </si>
  <si>
    <t>phonolite</t>
  </si>
  <si>
    <t>leucitite</t>
  </si>
  <si>
    <t>Mas-49</t>
  </si>
  <si>
    <t>Mas-22</t>
  </si>
  <si>
    <t>Mas-12</t>
  </si>
  <si>
    <t>TC-19</t>
  </si>
  <si>
    <t>NZC-4</t>
  </si>
  <si>
    <t>DC-1</t>
  </si>
  <si>
    <t>CAM-73</t>
  </si>
  <si>
    <t>87S35</t>
  </si>
  <si>
    <t>KS</t>
  </si>
  <si>
    <t>203, 205</t>
  </si>
  <si>
    <t>A9, A14</t>
  </si>
  <si>
    <t>Sample no</t>
  </si>
  <si>
    <t>P (bars)</t>
  </si>
  <si>
    <t>T (C)</t>
  </si>
  <si>
    <t>H2O melt (wt%)</t>
  </si>
  <si>
    <t>XH2O (melt)</t>
  </si>
  <si>
    <t>ƒH2O (vapor)</t>
  </si>
  <si>
    <t>Moore et al. 1995a</t>
  </si>
  <si>
    <t>SAT-M12-1*</t>
  </si>
  <si>
    <t>SAT-M12-2*</t>
  </si>
  <si>
    <t>SAT-M12-4†</t>
  </si>
  <si>
    <t>PE-M12-20†</t>
  </si>
  <si>
    <t>SAT-M22-1*</t>
  </si>
  <si>
    <t>SAT-M22-3*</t>
  </si>
  <si>
    <t>SAT-M22-4†</t>
  </si>
  <si>
    <t>SAT-M22-5†</t>
  </si>
  <si>
    <t>SAT-TC19-3*</t>
  </si>
  <si>
    <t>SAT-TC19-7†</t>
  </si>
  <si>
    <t>SAT-TC19-8†</t>
  </si>
  <si>
    <t>Carroll and Blank 1997</t>
  </si>
  <si>
    <t>R105‡</t>
  </si>
  <si>
    <t>MBp-c - assumed T2-182, says they are indistinguishable</t>
  </si>
  <si>
    <t>R116‡</t>
  </si>
  <si>
    <t>SAT-442-4†</t>
  </si>
  <si>
    <t>SAT-442-5†</t>
  </si>
  <si>
    <t>SAT-20421-2*</t>
  </si>
  <si>
    <t>SAT-NZC4-4*</t>
  </si>
  <si>
    <t>SAT-NZC4-9†</t>
  </si>
  <si>
    <t>SAT-NZC4-11†</t>
  </si>
  <si>
    <t>SAT-M49-2*</t>
  </si>
  <si>
    <t>SAT-M49-3*</t>
  </si>
  <si>
    <t>Dixon et al. 1995</t>
  </si>
  <si>
    <t>17H§</t>
  </si>
  <si>
    <t>Dixon 1995 TT152-21-35</t>
  </si>
  <si>
    <t>20H§</t>
  </si>
  <si>
    <t>Dixon 1995 TT152-21-36</t>
  </si>
  <si>
    <t>21H§</t>
  </si>
  <si>
    <t>Dixon 1995 TT152-21-37</t>
  </si>
  <si>
    <t>SAT-87S35-1†</t>
  </si>
  <si>
    <t>SAT-87S35-3†</t>
  </si>
  <si>
    <t>SAT-87S35-4†</t>
  </si>
  <si>
    <t>SAT-87S35-5†</t>
  </si>
  <si>
    <t>Silver et al. 1990</t>
  </si>
  <si>
    <t>PDIKS110#</t>
  </si>
  <si>
    <t>PDIKS102#</t>
  </si>
  <si>
    <t>PDIKS115#</t>
  </si>
  <si>
    <t>PDIKS111#</t>
  </si>
  <si>
    <t>PDIKS113#</t>
  </si>
  <si>
    <t>Shaw 1963</t>
  </si>
  <si>
    <t>Shaw, 1kb\</t>
  </si>
  <si>
    <t>Shaw, 2kb\</t>
  </si>
  <si>
    <t>SAT-CAM73-6†</t>
  </si>
  <si>
    <t>SAT-CAM73-7†</t>
  </si>
  <si>
    <t>Hamilton et al., 1964</t>
  </si>
  <si>
    <t>205**</t>
  </si>
  <si>
    <t>Hamilton et al., 1965</t>
  </si>
  <si>
    <t>A14**</t>
  </si>
  <si>
    <t>Hamilton et al., 1966</t>
  </si>
  <si>
    <t>203**</t>
  </si>
  <si>
    <t>Hamilton et al., 1967</t>
  </si>
  <si>
    <t>A9**</t>
  </si>
  <si>
    <t>picked</t>
  </si>
  <si>
    <t>Dataset of experiments on H2O solubility in mafic to intermediate silicate melts used for CALIBRATION of the equation 9 (see text)</t>
  </si>
  <si>
    <t>Rock type</t>
  </si>
  <si>
    <t>P (MPa)</t>
  </si>
  <si>
    <t>T (°C)</t>
  </si>
  <si>
    <t>fO2 ini (if known)</t>
  </si>
  <si>
    <t>fO2 run (if known)</t>
  </si>
  <si>
    <t>H2O Exp (wt.%)</t>
  </si>
  <si>
    <t>error H2O (wt.%)</t>
  </si>
  <si>
    <t xml:space="preserve">H2O calculated with eq.9 </t>
  </si>
  <si>
    <t xml:space="preserve">relative deviation: (H2Oexp - H2Ocalc)/H2Oexp, rel.%, </t>
  </si>
  <si>
    <t>Comment on H2O Exp values</t>
  </si>
  <si>
    <r>
      <t>SiO</t>
    </r>
    <r>
      <rPr>
        <b/>
        <vertAlign val="subscript"/>
        <sz val="10"/>
        <color indexed="8"/>
        <rFont val="Arial"/>
        <family val="2"/>
      </rPr>
      <t>2</t>
    </r>
  </si>
  <si>
    <r>
      <t>TiO</t>
    </r>
    <r>
      <rPr>
        <b/>
        <vertAlign val="subscript"/>
        <sz val="10"/>
        <color indexed="8"/>
        <rFont val="Arial"/>
        <family val="2"/>
      </rPr>
      <t>2</t>
    </r>
  </si>
  <si>
    <r>
      <t>Al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</si>
  <si>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Fe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</si>
  <si>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Na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</si>
  <si>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K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</si>
  <si>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P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5</t>
    </r>
  </si>
  <si>
    <t>Total (100%)</t>
  </si>
  <si>
    <t>Shishkina et al., 2010</t>
  </si>
  <si>
    <t>Tholeiite</t>
  </si>
  <si>
    <t>N72</t>
  </si>
  <si>
    <t>NNO+2.6</t>
  </si>
  <si>
    <t>from the paper</t>
  </si>
  <si>
    <t>basanite</t>
  </si>
  <si>
    <t>B2518</t>
  </si>
  <si>
    <t>B2507</t>
  </si>
  <si>
    <t>A2549</t>
  </si>
  <si>
    <t>nephelenite</t>
  </si>
  <si>
    <t>E2624</t>
  </si>
  <si>
    <t>SC1</t>
  </si>
  <si>
    <t>Alkali basalt</t>
  </si>
  <si>
    <t>OB93</t>
  </si>
  <si>
    <t>Etna basalt</t>
  </si>
  <si>
    <t>Atna</t>
  </si>
  <si>
    <t>169oxi</t>
  </si>
  <si>
    <t>Lesne et al., 2011a</t>
  </si>
  <si>
    <t>VES-9, Vesuvius</t>
  </si>
  <si>
    <t>NNO+3.9</t>
  </si>
  <si>
    <t>ETN-1, Etna</t>
  </si>
  <si>
    <t>PST-9, Stromboli</t>
  </si>
  <si>
    <t>Vetere et al., 2011</t>
  </si>
  <si>
    <t>Shoshonite</t>
  </si>
  <si>
    <t>shoshonite from Vulcanello platform lava flow (Aeolian Island, South Italy)</t>
  </si>
  <si>
    <t>QFM+1.14</t>
  </si>
  <si>
    <t>Behrens et al., 2009</t>
  </si>
  <si>
    <t>Phonotephrite</t>
  </si>
  <si>
    <t>Alb1</t>
  </si>
  <si>
    <t>QFM+3.3</t>
  </si>
  <si>
    <t>from the paper, average of 2 analyses</t>
  </si>
  <si>
    <t>Dixon et al., 1995</t>
  </si>
  <si>
    <r>
      <t>Tholeiite (MORB)</t>
    </r>
    <r>
      <rPr>
        <sz val="10"/>
        <rFont val="Arial"/>
        <family val="2"/>
      </rPr>
      <t xml:space="preserve"> </t>
    </r>
  </si>
  <si>
    <t>???</t>
  </si>
  <si>
    <t>Schmidt and Behrens, 2008</t>
  </si>
  <si>
    <t>synthetic phonolitic glass with various Na/(Na+K), close to the white pumice of the eruption of Mt Vesuvius</t>
  </si>
  <si>
    <t>NNO+2+4</t>
  </si>
  <si>
    <t>synthetic phonolitic glass  similar to the lower Laacher See tephra (LSP-II) corresponding to G140 from Harms et al., 2004</t>
  </si>
  <si>
    <t>Di Matteo et al., 2006</t>
  </si>
  <si>
    <t>Shoshonite from the unit 2a of the Minopoli 2 eruption of Campi Flegrei</t>
  </si>
  <si>
    <t>NNO+3</t>
  </si>
  <si>
    <t>average of 3 analysis</t>
  </si>
  <si>
    <t>Latite</t>
  </si>
  <si>
    <t>Latite from Fondo Riccio eruption of Campi Fligrei</t>
  </si>
  <si>
    <t>Benne and Behrens, 2003</t>
  </si>
  <si>
    <t>haplobasalt</t>
  </si>
  <si>
    <t>Ab</t>
  </si>
  <si>
    <t>no data</t>
  </si>
  <si>
    <t>average of 2 analysis</t>
  </si>
  <si>
    <t>Ab27An29Di44</t>
  </si>
  <si>
    <t>Berndt et al.2002</t>
  </si>
  <si>
    <t>QFM+4</t>
  </si>
  <si>
    <t>Pineau et al., 1998</t>
  </si>
  <si>
    <t>Basaltic andesite</t>
  </si>
  <si>
    <t>QFM to NNO to MH</t>
  </si>
  <si>
    <t>average of several analyses</t>
  </si>
  <si>
    <t>Iacono-Marziano et al., 2012</t>
  </si>
  <si>
    <t>alkali basalt, Etna</t>
  </si>
  <si>
    <t>QFM+1</t>
  </si>
  <si>
    <t>from paper</t>
  </si>
  <si>
    <t>QFM+1.21</t>
  </si>
  <si>
    <t>synthetic phonolitic glass  similar to Montana Blanca deposit (corresponding to T2-182 from Carroll and Blank, 1997)</t>
  </si>
  <si>
    <t>QFM+1.32</t>
  </si>
  <si>
    <t>Botcharnikov et al., 2005</t>
  </si>
  <si>
    <t>Fe-basalt</t>
  </si>
  <si>
    <t>Stelling et al., 2008</t>
  </si>
  <si>
    <t>Trachybasalt</t>
  </si>
  <si>
    <t>Ab65An35</t>
  </si>
  <si>
    <t>Ab50An50</t>
  </si>
  <si>
    <t>An54Di46</t>
  </si>
  <si>
    <t>QFM+0.1</t>
  </si>
  <si>
    <t>An56Di44</t>
  </si>
  <si>
    <t>Vetere et al., 2014</t>
  </si>
  <si>
    <t>phonotephrite</t>
  </si>
  <si>
    <t>AH2, phonotephrite; Na/(Na+K)=0.60  - a synthetic analog of the phonotephritic Mt. Mellone lava flow from Alban Hills Volcanic District (Central Italy), same as Alb1 used by Behrens et al, 2009; Iacono-Marziano, 2007 and Freda et al., 2008)</t>
  </si>
  <si>
    <t>NNO+3.7</t>
  </si>
  <si>
    <t>AH3, phonotephrite; Na/(Na+K)=0.85  - a synthetic analog of the phonotephritic Mt. Mellone lava flow from Alban Hills Volcanic District (Central Italy), same as Alb1 used by Behrens et al, 2009; Iacono-Marziano, 2007 and Freda et al., 2008)</t>
  </si>
  <si>
    <t>SHO, shoshonite, Na/(Na+K)=0.54; synthetic glass analog from Vulcanello Peninsula (Vulcano Island, Italy; Vetere et al., 2007; 2011)</t>
  </si>
  <si>
    <t>LAT, latite, Na/(Na+K)=0.53; synthetic analog of latite enclaves in rhyolitic lava flow of Rocche Rosse (RR, Lipari, Aeolian Islands, Italy; Davi et al., 2009)</t>
  </si>
  <si>
    <t>*Taken from appendix 3b from the electronic supplement of Shishkina et al. 2014</t>
  </si>
  <si>
    <t>Appendix 3b. Dataset of experiments on H2O solubility in mafic to intermediate silicate melts used for calibration and testing of the equation 9 (see text)</t>
  </si>
  <si>
    <t>equation (9): H2O = (3.36*10^-7*P^3 - 2.33*10^-4*P^2 + 0.0711*P - 1.1309) * (Na+K) + (-1.20*10^-5*P^2 + 0.0196*P + 1.1297</t>
  </si>
  <si>
    <r>
      <t xml:space="preserve">where </t>
    </r>
    <r>
      <rPr>
        <i/>
        <sz val="12"/>
        <color indexed="8"/>
        <rFont val="Times New Roman"/>
        <family val="1"/>
        <charset val="204"/>
      </rPr>
      <t>P</t>
    </r>
    <r>
      <rPr>
        <sz val="12"/>
        <color indexed="8"/>
        <rFont val="Times New Roman"/>
        <family val="1"/>
        <charset val="204"/>
      </rPr>
      <t xml:space="preserve"> is pressure in MPa and (Na+K) are atomic fractions of cations in melt. </t>
    </r>
  </si>
  <si>
    <t>fO2 ini</t>
  </si>
  <si>
    <t>fO2 run</t>
  </si>
  <si>
    <t>CO2 Exp (ppm)</t>
  </si>
  <si>
    <t>15% relative Error CO2 (ppm)</t>
  </si>
  <si>
    <t>Comment for pure CO2-solubility values used here and taken from the other works</t>
  </si>
  <si>
    <t>CO2  (ppm) calculated with eq. (13) with Π (Dixon, 1997)</t>
  </si>
  <si>
    <t>relative deviation: (CO2calc - CO2exp)/CO2exp, rel.%, with Π (Dixon, 1997)</t>
  </si>
  <si>
    <t xml:space="preserve">CO2 (ppm) calculated  with eq. (13) with Π* </t>
  </si>
  <si>
    <t xml:space="preserve">relative deviation: (CO2calc - CO2exp)/CO2exp, rel.%, with Π* </t>
  </si>
  <si>
    <r>
      <t>SiO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</si>
  <si>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TiO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</si>
  <si>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Al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</si>
  <si>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Fe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</si>
  <si>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Na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</si>
  <si>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K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</si>
  <si>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P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5</t>
    </r>
  </si>
  <si>
    <t>П (Dixon, 1997)</t>
  </si>
  <si>
    <t>П* (this study)</t>
  </si>
  <si>
    <t>extrapolated by polynomial function</t>
  </si>
  <si>
    <t>extrapolated by polinomial function till H2O=2</t>
  </si>
  <si>
    <t>extrapolated by polinomial function till H2O=5</t>
  </si>
  <si>
    <t>extrapolated by polinomial function till H2O=8</t>
  </si>
  <si>
    <t>extrapolated by polinomial function till H2O=14</t>
  </si>
  <si>
    <t>extrapolated by polinomial function till H2O=17</t>
  </si>
  <si>
    <t>extrapolated by polinomial function till H2O=0</t>
  </si>
  <si>
    <t>extrapolated by polinomial function till H2O=3</t>
  </si>
  <si>
    <t>extrapolated by polinomial function till H2O=6</t>
  </si>
  <si>
    <t>extrapolated by polinomial function till H2O=9</t>
  </si>
  <si>
    <t>extrapolated by polinomial function till H2O=15</t>
  </si>
  <si>
    <t>extrapolated by polinomial function till H2O=7</t>
  </si>
  <si>
    <t>extrapolated by polinomial function till H2O=10</t>
  </si>
  <si>
    <t>extrapolated by polinomial function till H2O=13</t>
  </si>
  <si>
    <t>Stolper and Holloway, 1988</t>
  </si>
  <si>
    <t>QFM+2 to QFM-2.5</t>
  </si>
  <si>
    <t>Pawley, 1992</t>
  </si>
  <si>
    <t>MORB (Juan de Fuca Ridge) TT152-51-3</t>
  </si>
  <si>
    <t>MORB Tholeiite</t>
  </si>
  <si>
    <t>Jendrzejewski et al. 1997</t>
  </si>
  <si>
    <t>MORB (ALV892-1a, natural sample)</t>
  </si>
  <si>
    <t>dQFM -1.5 to -1.1</t>
  </si>
  <si>
    <t>average of 3 analyses</t>
  </si>
  <si>
    <t>MORB (Juan de Fuca Ridge)</t>
  </si>
  <si>
    <t>Pan, Holloway, Hervig, 1991</t>
  </si>
  <si>
    <t>Tholeiite (Kilauea, 1921K)</t>
  </si>
  <si>
    <t>Holloway and Blank, 1994</t>
  </si>
  <si>
    <t>Basanite</t>
  </si>
  <si>
    <t>Data from Dixon, 1997. Paper of Holloway and Blank was not published???</t>
  </si>
  <si>
    <t>Thibault and Holloway, 1994</t>
  </si>
  <si>
    <r>
      <t xml:space="preserve"> </t>
    </r>
    <r>
      <rPr>
        <sz val="10"/>
        <color indexed="8"/>
        <rFont val="Arial"/>
        <family val="2"/>
      </rPr>
      <t xml:space="preserve">Leucitite </t>
    </r>
    <r>
      <rPr>
        <sz val="10"/>
        <rFont val="Arial"/>
        <family val="2"/>
      </rPr>
      <t xml:space="preserve"> </t>
    </r>
  </si>
  <si>
    <t>NNO+0.5</t>
  </si>
  <si>
    <t>average of 4 analysis</t>
  </si>
  <si>
    <t>Dixon, 1997 (from Dixon et al., 1995)</t>
  </si>
  <si>
    <t>Mattey et al, 1991</t>
  </si>
  <si>
    <t>synthetic tholeiitic basalt LJ2/ 1200QT</t>
  </si>
  <si>
    <t>Thibault&amp;Holloway, 1994</t>
  </si>
  <si>
    <t>Ca-leucitite (representative of a group of primitive mafic potassic lavas from the Quaternary West Eifel volcanic field, Germany)</t>
  </si>
  <si>
    <t>Appendix 3c. Data used for calibration and testing of the equation (13) for  П (Dixon, 1997) and П* (this study)</t>
  </si>
  <si>
    <t>ln(CO2)=1.167*ln(Pressure)+0.671Π+0.65</t>
  </si>
  <si>
    <t>ln(CO2)=1.150*ln(Pressure)+6.71Π*-1.345</t>
  </si>
  <si>
    <t>Allison et al. 2019</t>
  </si>
  <si>
    <t>Iacono-Marziano et al. 2012</t>
  </si>
  <si>
    <t>Iacono-Marziano et al. 2013</t>
  </si>
  <si>
    <t>Iacono-Marziano et al. 2014</t>
  </si>
  <si>
    <t>Iacono-Marziano et al. 2015</t>
  </si>
  <si>
    <t>Iacono-Marziano et al. 2016</t>
  </si>
  <si>
    <t>Iacono-Marziano et al. 2017</t>
  </si>
  <si>
    <t>Iacono-Marziano et al. 2018</t>
  </si>
  <si>
    <t>Iacono-Marziano et al. 2019</t>
  </si>
  <si>
    <t>Iacono-Marziano et al. 2020</t>
  </si>
  <si>
    <t>Iacono-Marziano et al. 2021</t>
  </si>
  <si>
    <t>Iacono-Marziano et al. 2022</t>
  </si>
  <si>
    <t>Iacono-Marziano et al. 2023</t>
  </si>
  <si>
    <t>Lesne et al. 2011</t>
  </si>
  <si>
    <t>Location</t>
  </si>
  <si>
    <t>Run 28</t>
  </si>
  <si>
    <t>Run35</t>
  </si>
  <si>
    <t>FeOT_Norm</t>
  </si>
  <si>
    <t>Description</t>
  </si>
  <si>
    <t>Pan et al 1992</t>
  </si>
  <si>
    <t>Dixon and Pan, 1995</t>
  </si>
  <si>
    <t>North Arch Lavas</t>
  </si>
  <si>
    <t>Kil thol (2)</t>
  </si>
  <si>
    <t>Leucitite (4)</t>
  </si>
  <si>
    <t>MORB thol (1)</t>
  </si>
  <si>
    <t>Basanite (3)</t>
  </si>
  <si>
    <t>Dixon et al., 1997</t>
  </si>
  <si>
    <t>Shown in Dixon (1997) Fig. 2a-b</t>
  </si>
  <si>
    <t>Lavas Pi-SiO2 relationship in VolatileCalc is based on</t>
  </si>
  <si>
    <t>hand-picked</t>
  </si>
  <si>
    <t>* The database for Magmasat was not readily available, due to movement of the LEPR server. Points were copied off the TAS diagrams in their Fig. 1 using https://apps.automeris.io/wpd/</t>
  </si>
  <si>
    <t>Label</t>
  </si>
  <si>
    <t>Liu et al. 2005 Table 1</t>
  </si>
  <si>
    <t>Liu et al. 2005 Table 2</t>
  </si>
  <si>
    <t>Liu et al. 2005 Table 3</t>
  </si>
  <si>
    <t>Liu et al. 2005 Table 4</t>
  </si>
  <si>
    <t>Liu et al. 2005 Table 5</t>
  </si>
  <si>
    <t>Silver et al. 1990 - Presume "Rhyolite composition"</t>
  </si>
  <si>
    <t>Blank et al - Starting composition from Dodson et al., 1989</t>
  </si>
  <si>
    <t>Tamic et al. 2001</t>
  </si>
  <si>
    <t xml:space="preserve">Holtz et al. 1992, 1995 - AOQ composition. </t>
  </si>
  <si>
    <t>Garnder et al. 1999 LGB</t>
  </si>
  <si>
    <t>Gardner et al. 1999 BT-7</t>
  </si>
  <si>
    <t>Yamashita, 1999</t>
  </si>
  <si>
    <t>Blank et al. 1993- Starting composition from Dodson et al., 1989</t>
  </si>
  <si>
    <t>Fogel and Rutherford, 1990</t>
  </si>
  <si>
    <t xml:space="preserve">* This compilation isn't complete, as we were unable to locate the original compositions for some studies cited in Table 3 of  Liu (E.g., Khitarov and Kadik, 1973, Shaw, 1974) </t>
  </si>
  <si>
    <t xml:space="preserve">*We have arbitrarily choosen calibration ranges based on the range of this dataset + 5%. </t>
  </si>
  <si>
    <t>Cochaway and holloway  not included,  as composition couldn't be found anywhere (was an AGU abstract)</t>
  </si>
  <si>
    <t>* The database for Magmasat is not easily accessable, due to movement of the LEPR server. Points were copied off the TAS diagrams in their Fig. 1 using https://apps.automeris.io/wpd/</t>
  </si>
  <si>
    <t>Comment</t>
  </si>
  <si>
    <t>Pure CO2</t>
  </si>
  <si>
    <t>Mixed H2O-CO2</t>
  </si>
  <si>
    <t>Mixed CO2-H2O</t>
  </si>
  <si>
    <t>Pure H2O</t>
  </si>
  <si>
    <t>Mixe CO2H2O</t>
  </si>
  <si>
    <t>Mixed CO2H2O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</si>
</sst>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Calibri"/>
      <family val="2"/>
      <scheme val="minor"/>
    </font>
    <font>
      <sz val="10"/>
      <name val="Arial CE"/>
      <charset val="238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vertAlign val="subscript"/>
      <sz val="10"/>
      <color indexed="8"/>
      <name val="Arial"/>
      <family val="2"/>
    </font>
    <font>
      <sz val="9"/>
      <name val="Arial"/>
      <family val="2"/>
      <charset val="204"/>
    </font>
    <font>
      <i/>
      <sz val="12"/>
      <color indexed="8"/>
      <name val="Times New Roman"/>
      <family val="1"/>
      <charset val="204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indexed="8"/>
      <name val="Czcionka tekstu podstawowego"/>
      <family val="2"/>
      <charset val="238"/>
    </font>
    <font>
      <b/>
      <sz val="12"/>
      <color indexed="8"/>
      <name val="Arial"/>
      <family val="2"/>
      <charset val="204"/>
    </font>
    <font>
      <b/>
      <vertAlign val="subscript"/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2B2A29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3" fillId="0" borderId="0"/>
    <xf numFmtId="0" fontId="31" fillId="0" borderId="0"/>
  </cellStyleXfs>
  <cellXfs count="332">
    <xf numFmtId="0" fontId="0" fillId="0" borderId="0" xfId="0"/>
    <xf numFmtId="0" fontId="1" fillId="0" borderId="0" xfId="0" applyFont="1" applyFill="1"/>
    <xf numFmtId="0" fontId="0" fillId="0" borderId="0" xfId="0" applyFont="1" applyFill="1"/>
    <xf numFmtId="49" fontId="1" fillId="0" borderId="0" xfId="0" applyNumberFormat="1" applyFont="1" applyFill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0" fontId="1" fillId="0" borderId="0" xfId="0" applyFont="1"/>
    <xf numFmtId="49" fontId="0" fillId="0" borderId="0" xfId="0" applyNumberFormat="1" applyFont="1" applyFill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7" fillId="2" borderId="2" xfId="1" applyFill="1" applyBorder="1" applyAlignment="1">
      <alignment horizontal="center"/>
    </xf>
    <xf numFmtId="0" fontId="9" fillId="0" borderId="0" xfId="1" applyFont="1" applyAlignment="1">
      <alignment horizontal="center"/>
    </xf>
    <xf numFmtId="2" fontId="9" fillId="0" borderId="0" xfId="1" applyNumberFormat="1" applyFont="1" applyAlignment="1">
      <alignment horizontal="center"/>
    </xf>
    <xf numFmtId="166" fontId="7" fillId="0" borderId="0" xfId="1" applyNumberFormat="1" applyAlignment="1">
      <alignment horizontal="center"/>
    </xf>
    <xf numFmtId="166" fontId="7" fillId="0" borderId="0" xfId="1" applyNumberFormat="1"/>
    <xf numFmtId="0" fontId="7" fillId="0" borderId="0" xfId="1"/>
    <xf numFmtId="0" fontId="8" fillId="2" borderId="2" xfId="1" applyFont="1" applyFill="1" applyBorder="1" applyAlignment="1">
      <alignment horizontal="center"/>
    </xf>
    <xf numFmtId="0" fontId="9" fillId="0" borderId="3" xfId="1" applyFont="1" applyBorder="1" applyAlignment="1">
      <alignment horizontal="center"/>
    </xf>
    <xf numFmtId="166" fontId="9" fillId="0" borderId="3" xfId="1" applyNumberFormat="1" applyFont="1" applyBorder="1" applyAlignment="1">
      <alignment horizontal="center"/>
    </xf>
    <xf numFmtId="0" fontId="9" fillId="0" borderId="0" xfId="1" applyFont="1"/>
    <xf numFmtId="1" fontId="9" fillId="0" borderId="0" xfId="1" applyNumberFormat="1" applyFont="1"/>
    <xf numFmtId="166" fontId="9" fillId="0" borderId="0" xfId="1" applyNumberFormat="1" applyFont="1"/>
    <xf numFmtId="1" fontId="7" fillId="0" borderId="0" xfId="1" applyNumberFormat="1"/>
    <xf numFmtId="0" fontId="7" fillId="2" borderId="1" xfId="1" applyFill="1" applyBorder="1" applyAlignment="1">
      <alignment horizontal="center"/>
    </xf>
    <xf numFmtId="2" fontId="7" fillId="0" borderId="0" xfId="1" applyNumberFormat="1"/>
    <xf numFmtId="2" fontId="7" fillId="2" borderId="2" xfId="1" applyNumberFormat="1" applyFill="1" applyBorder="1" applyAlignment="1">
      <alignment horizontal="center"/>
    </xf>
    <xf numFmtId="2" fontId="7" fillId="0" borderId="0" xfId="1" applyNumberFormat="1" applyAlignment="1">
      <alignment horizontal="center"/>
    </xf>
    <xf numFmtId="165" fontId="7" fillId="0" borderId="0" xfId="1" applyNumberFormat="1"/>
    <xf numFmtId="164" fontId="7" fillId="0" borderId="0" xfId="1" applyNumberFormat="1"/>
    <xf numFmtId="0" fontId="10" fillId="0" borderId="0" xfId="1" applyFont="1"/>
    <xf numFmtId="2" fontId="9" fillId="2" borderId="2" xfId="1" applyNumberFormat="1" applyFont="1" applyFill="1" applyBorder="1" applyAlignment="1">
      <alignment horizontal="center"/>
    </xf>
    <xf numFmtId="0" fontId="9" fillId="0" borderId="3" xfId="1" applyFont="1" applyBorder="1"/>
    <xf numFmtId="0" fontId="7" fillId="0" borderId="3" xfId="1" applyBorder="1"/>
    <xf numFmtId="0" fontId="7" fillId="0" borderId="3" xfId="1" applyBorder="1" applyAlignment="1">
      <alignment horizontal="center"/>
    </xf>
    <xf numFmtId="0" fontId="7" fillId="2" borderId="4" xfId="1" applyFill="1" applyBorder="1" applyAlignment="1">
      <alignment horizontal="center"/>
    </xf>
    <xf numFmtId="2" fontId="9" fillId="2" borderId="5" xfId="1" applyNumberFormat="1" applyFont="1" applyFill="1" applyBorder="1" applyAlignment="1">
      <alignment horizontal="center"/>
    </xf>
    <xf numFmtId="2" fontId="7" fillId="0" borderId="3" xfId="1" applyNumberFormat="1" applyBorder="1" applyAlignment="1">
      <alignment horizontal="center"/>
    </xf>
    <xf numFmtId="166" fontId="7" fillId="0" borderId="3" xfId="1" applyNumberFormat="1" applyBorder="1" applyAlignment="1">
      <alignment horizontal="center"/>
    </xf>
    <xf numFmtId="2" fontId="7" fillId="0" borderId="3" xfId="1" applyNumberFormat="1" applyBorder="1"/>
    <xf numFmtId="165" fontId="7" fillId="0" borderId="3" xfId="1" applyNumberFormat="1" applyBorder="1"/>
    <xf numFmtId="164" fontId="7" fillId="0" borderId="3" xfId="1" applyNumberFormat="1" applyBorder="1"/>
    <xf numFmtId="1" fontId="7" fillId="0" borderId="3" xfId="1" applyNumberFormat="1" applyBorder="1"/>
    <xf numFmtId="166" fontId="7" fillId="0" borderId="3" xfId="1" applyNumberFormat="1" applyBorder="1"/>
    <xf numFmtId="2" fontId="7" fillId="2" borderId="5" xfId="1" applyNumberFormat="1" applyFill="1" applyBorder="1" applyAlignment="1">
      <alignment horizontal="center"/>
    </xf>
    <xf numFmtId="16" fontId="7" fillId="0" borderId="0" xfId="1" applyNumberFormat="1" applyAlignment="1">
      <alignment horizontal="center"/>
    </xf>
    <xf numFmtId="16" fontId="7" fillId="0" borderId="3" xfId="1" applyNumberFormat="1" applyBorder="1" applyAlignment="1">
      <alignment horizontal="center"/>
    </xf>
    <xf numFmtId="0" fontId="7" fillId="0" borderId="0" xfId="1" applyAlignment="1">
      <alignment horizontal="right"/>
    </xf>
    <xf numFmtId="0" fontId="11" fillId="0" borderId="0" xfId="1" applyFont="1"/>
    <xf numFmtId="2" fontId="11" fillId="0" borderId="0" xfId="1" applyNumberFormat="1" applyFont="1"/>
    <xf numFmtId="165" fontId="11" fillId="0" borderId="0" xfId="1" applyNumberFormat="1" applyFont="1"/>
    <xf numFmtId="164" fontId="11" fillId="0" borderId="0" xfId="1" applyNumberFormat="1" applyFont="1"/>
    <xf numFmtId="1" fontId="11" fillId="0" borderId="0" xfId="1" applyNumberFormat="1" applyFont="1"/>
    <xf numFmtId="166" fontId="11" fillId="0" borderId="0" xfId="1" applyNumberFormat="1" applyFont="1"/>
    <xf numFmtId="2" fontId="9" fillId="0" borderId="0" xfId="1" applyNumberFormat="1" applyFont="1"/>
    <xf numFmtId="2" fontId="9" fillId="0" borderId="3" xfId="1" applyNumberFormat="1" applyFont="1" applyBorder="1"/>
    <xf numFmtId="2" fontId="7" fillId="2" borderId="1" xfId="1" applyNumberFormat="1" applyFill="1" applyBorder="1" applyAlignment="1">
      <alignment horizontal="center"/>
    </xf>
    <xf numFmtId="2" fontId="7" fillId="2" borderId="4" xfId="1" applyNumberFormat="1" applyFill="1" applyBorder="1" applyAlignment="1">
      <alignment horizontal="center"/>
    </xf>
    <xf numFmtId="0" fontId="9" fillId="0" borderId="0" xfId="1" applyFont="1" applyAlignment="1">
      <alignment horizontal="left"/>
    </xf>
    <xf numFmtId="0" fontId="7" fillId="0" borderId="0" xfId="1" applyAlignment="1">
      <alignment horizontal="center" vertical="center"/>
    </xf>
    <xf numFmtId="2" fontId="7" fillId="2" borderId="2" xfId="1" applyNumberFormat="1" applyFill="1" applyBorder="1" applyAlignment="1">
      <alignment horizontal="center" vertical="center"/>
    </xf>
    <xf numFmtId="0" fontId="7" fillId="2" borderId="2" xfId="1" applyFill="1" applyBorder="1"/>
    <xf numFmtId="0" fontId="7" fillId="2" borderId="1" xfId="1" applyFill="1" applyBorder="1"/>
    <xf numFmtId="0" fontId="8" fillId="0" borderId="1" xfId="1" applyFont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2" borderId="5" xfId="1" applyFill="1" applyBorder="1" applyAlignment="1">
      <alignment horizontal="center"/>
    </xf>
    <xf numFmtId="0" fontId="7" fillId="0" borderId="1" xfId="1" applyBorder="1" applyAlignment="1">
      <alignment horizontal="center"/>
    </xf>
    <xf numFmtId="0" fontId="7" fillId="0" borderId="1" xfId="1" applyBorder="1"/>
    <xf numFmtId="0" fontId="7" fillId="0" borderId="4" xfId="1" applyBorder="1"/>
    <xf numFmtId="0" fontId="7" fillId="2" borderId="5" xfId="1" applyFill="1" applyBorder="1"/>
    <xf numFmtId="0" fontId="7" fillId="2" borderId="2" xfId="1" quotePrefix="1" applyFill="1" applyBorder="1"/>
    <xf numFmtId="0" fontId="7" fillId="2" borderId="0" xfId="1" applyFill="1"/>
    <xf numFmtId="0" fontId="9" fillId="0" borderId="0" xfId="2" applyFont="1" applyAlignment="1">
      <alignment horizontal="left"/>
    </xf>
    <xf numFmtId="0" fontId="7" fillId="0" borderId="0" xfId="2"/>
    <xf numFmtId="0" fontId="7" fillId="0" borderId="0" xfId="2" applyAlignment="1">
      <alignment horizontal="center"/>
    </xf>
    <xf numFmtId="0" fontId="7" fillId="2" borderId="1" xfId="2" applyFill="1" applyBorder="1" applyAlignment="1">
      <alignment horizontal="center"/>
    </xf>
    <xf numFmtId="0" fontId="7" fillId="2" borderId="2" xfId="2" applyFill="1" applyBorder="1"/>
    <xf numFmtId="2" fontId="7" fillId="0" borderId="0" xfId="2" applyNumberFormat="1" applyAlignment="1">
      <alignment horizontal="center"/>
    </xf>
    <xf numFmtId="166" fontId="7" fillId="0" borderId="0" xfId="2" applyNumberFormat="1"/>
    <xf numFmtId="165" fontId="7" fillId="0" borderId="0" xfId="2" applyNumberFormat="1"/>
    <xf numFmtId="1" fontId="7" fillId="0" borderId="0" xfId="2" applyNumberFormat="1"/>
    <xf numFmtId="2" fontId="7" fillId="0" borderId="0" xfId="2" applyNumberFormat="1"/>
    <xf numFmtId="164" fontId="7" fillId="0" borderId="0" xfId="2" applyNumberFormat="1"/>
    <xf numFmtId="0" fontId="9" fillId="0" borderId="3" xfId="1" applyFont="1" applyBorder="1" applyAlignment="1">
      <alignment horizontal="left"/>
    </xf>
    <xf numFmtId="0" fontId="7" fillId="0" borderId="0" xfId="2" applyFont="1" applyAlignment="1">
      <alignment horizontal="left"/>
    </xf>
    <xf numFmtId="0" fontId="9" fillId="0" borderId="3" xfId="2" applyFont="1" applyBorder="1" applyAlignment="1">
      <alignment horizontal="left"/>
    </xf>
    <xf numFmtId="0" fontId="7" fillId="0" borderId="3" xfId="2" applyBorder="1" applyAlignment="1">
      <alignment horizontal="center"/>
    </xf>
    <xf numFmtId="0" fontId="7" fillId="2" borderId="4" xfId="1" applyFill="1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3" borderId="0" xfId="0" applyFill="1"/>
    <xf numFmtId="0" fontId="5" fillId="0" borderId="0" xfId="0" applyFont="1"/>
    <xf numFmtId="0" fontId="6" fillId="0" borderId="0" xfId="0" applyFont="1"/>
    <xf numFmtId="0" fontId="15" fillId="0" borderId="0" xfId="1" applyFont="1" applyFill="1" applyBorder="1" applyAlignment="1">
      <alignment vertical="top"/>
    </xf>
    <xf numFmtId="2" fontId="15" fillId="0" borderId="0" xfId="1" applyNumberFormat="1" applyFont="1" applyFill="1" applyBorder="1" applyAlignment="1">
      <alignment vertical="top"/>
    </xf>
    <xf numFmtId="0" fontId="14" fillId="0" borderId="0" xfId="1" applyFont="1" applyFill="1" applyBorder="1"/>
    <xf numFmtId="0" fontId="15" fillId="0" borderId="0" xfId="1" applyFont="1" applyFill="1" applyBorder="1"/>
    <xf numFmtId="0" fontId="7" fillId="0" borderId="0" xfId="1" applyFont="1" applyFill="1" applyBorder="1"/>
    <xf numFmtId="1" fontId="15" fillId="0" borderId="0" xfId="1" applyNumberFormat="1" applyFont="1" applyFill="1" applyBorder="1" applyAlignment="1">
      <alignment vertical="top"/>
    </xf>
    <xf numFmtId="166" fontId="15" fillId="0" borderId="0" xfId="1" applyNumberFormat="1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2" fontId="7" fillId="0" borderId="0" xfId="3" applyNumberFormat="1" applyFont="1" applyFill="1" applyBorder="1" applyAlignment="1">
      <alignment vertical="top"/>
    </xf>
    <xf numFmtId="2" fontId="14" fillId="0" borderId="0" xfId="1" applyNumberFormat="1" applyFont="1" applyFill="1" applyBorder="1" applyAlignment="1">
      <alignment vertical="top"/>
    </xf>
    <xf numFmtId="0" fontId="7" fillId="0" borderId="0" xfId="1" applyNumberFormat="1" applyFont="1" applyFill="1" applyBorder="1" applyAlignment="1">
      <alignment vertical="top"/>
    </xf>
    <xf numFmtId="0" fontId="14" fillId="0" borderId="6" xfId="1" applyFont="1" applyFill="1" applyBorder="1" applyAlignment="1">
      <alignment vertical="top" wrapText="1"/>
    </xf>
    <xf numFmtId="2" fontId="14" fillId="0" borderId="6" xfId="1" applyNumberFormat="1" applyFont="1" applyFill="1" applyBorder="1" applyAlignment="1">
      <alignment vertical="top" wrapText="1"/>
    </xf>
    <xf numFmtId="2" fontId="9" fillId="0" borderId="0" xfId="1" applyNumberFormat="1" applyFont="1" applyFill="1" applyBorder="1" applyAlignment="1">
      <alignment vertical="top"/>
    </xf>
    <xf numFmtId="2" fontId="9" fillId="0" borderId="0" xfId="1" applyNumberFormat="1" applyFont="1" applyFill="1" applyBorder="1"/>
    <xf numFmtId="2" fontId="14" fillId="0" borderId="0" xfId="1" applyNumberFormat="1" applyFont="1" applyFill="1" applyBorder="1"/>
    <xf numFmtId="1" fontId="7" fillId="0" borderId="0" xfId="1" applyNumberFormat="1" applyFont="1" applyFill="1" applyBorder="1" applyAlignment="1">
      <alignment vertical="top"/>
    </xf>
    <xf numFmtId="165" fontId="15" fillId="0" borderId="0" xfId="1" applyNumberFormat="1" applyFont="1" applyFill="1" applyBorder="1" applyAlignment="1">
      <alignment vertical="top"/>
    </xf>
    <xf numFmtId="0" fontId="15" fillId="0" borderId="0" xfId="1" applyNumberFormat="1" applyFont="1" applyFill="1" applyBorder="1" applyAlignment="1">
      <alignment vertical="top"/>
    </xf>
    <xf numFmtId="166" fontId="7" fillId="0" borderId="0" xfId="1" applyNumberFormat="1" applyFont="1" applyFill="1" applyBorder="1" applyAlignment="1">
      <alignment vertical="top"/>
    </xf>
    <xf numFmtId="0" fontId="15" fillId="0" borderId="0" xfId="1" applyNumberFormat="1" applyFont="1" applyFill="1" applyBorder="1"/>
    <xf numFmtId="0" fontId="14" fillId="0" borderId="6" xfId="1" applyFont="1" applyFill="1" applyBorder="1" applyAlignment="1">
      <alignment horizontal="center" vertical="top" wrapText="1"/>
    </xf>
    <xf numFmtId="0" fontId="16" fillId="0" borderId="0" xfId="1" applyFont="1" applyFill="1" applyBorder="1"/>
    <xf numFmtId="0" fontId="20" fillId="0" borderId="0" xfId="1" applyFont="1" applyAlignment="1"/>
    <xf numFmtId="0" fontId="15" fillId="0" borderId="0" xfId="1" applyFont="1" applyAlignment="1">
      <alignment vertical="top"/>
    </xf>
    <xf numFmtId="0" fontId="15" fillId="0" borderId="0" xfId="1" applyNumberFormat="1" applyFont="1" applyAlignment="1">
      <alignment vertical="top"/>
    </xf>
    <xf numFmtId="0" fontId="7" fillId="0" borderId="0" xfId="1" applyAlignment="1"/>
    <xf numFmtId="2" fontId="14" fillId="0" borderId="0" xfId="1" applyNumberFormat="1" applyFont="1" applyFill="1" applyAlignment="1">
      <alignment vertical="top"/>
    </xf>
    <xf numFmtId="0" fontId="15" fillId="0" borderId="0" xfId="3" applyNumberFormat="1" applyFont="1" applyAlignment="1"/>
    <xf numFmtId="166" fontId="15" fillId="0" borderId="0" xfId="3" applyNumberFormat="1" applyFont="1" applyAlignment="1"/>
    <xf numFmtId="2" fontId="7" fillId="0" borderId="0" xfId="1" applyNumberFormat="1" applyFont="1" applyAlignment="1">
      <alignment vertical="top"/>
    </xf>
    <xf numFmtId="2" fontId="15" fillId="0" borderId="0" xfId="1" applyNumberFormat="1" applyFont="1" applyAlignment="1">
      <alignment vertical="top"/>
    </xf>
    <xf numFmtId="0" fontId="15" fillId="0" borderId="0" xfId="3" applyNumberFormat="1" applyFont="1"/>
    <xf numFmtId="166" fontId="15" fillId="0" borderId="0" xfId="3" applyNumberFormat="1" applyFont="1"/>
    <xf numFmtId="166" fontId="15" fillId="0" borderId="0" xfId="1" applyNumberFormat="1" applyFont="1" applyAlignment="1">
      <alignment vertical="top"/>
    </xf>
    <xf numFmtId="0" fontId="14" fillId="0" borderId="0" xfId="1" applyFont="1" applyFill="1" applyBorder="1"/>
    <xf numFmtId="0" fontId="15" fillId="0" borderId="0" xfId="1" applyFont="1" applyFill="1" applyBorder="1"/>
    <xf numFmtId="0" fontId="14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6" fillId="0" borderId="0" xfId="1" applyFont="1" applyFill="1"/>
    <xf numFmtId="0" fontId="22" fillId="0" borderId="6" xfId="1" applyFont="1" applyFill="1" applyBorder="1" applyAlignment="1">
      <alignment vertical="top" wrapText="1"/>
    </xf>
    <xf numFmtId="0" fontId="22" fillId="0" borderId="0" xfId="1" applyFont="1" applyFill="1" applyBorder="1" applyAlignment="1">
      <alignment vertical="top"/>
    </xf>
    <xf numFmtId="0" fontId="15" fillId="0" borderId="0" xfId="1" applyFont="1" applyFill="1" applyBorder="1" applyAlignment="1">
      <alignment vertical="top"/>
    </xf>
    <xf numFmtId="0" fontId="9" fillId="0" borderId="0" xfId="1" applyFont="1" applyFill="1" applyAlignment="1">
      <alignment vertical="top" wrapText="1"/>
    </xf>
    <xf numFmtId="0" fontId="7" fillId="0" borderId="0" xfId="1" applyFont="1" applyFill="1"/>
    <xf numFmtId="0" fontId="15" fillId="0" borderId="0" xfId="1" applyFont="1" applyFill="1"/>
    <xf numFmtId="0" fontId="14" fillId="0" borderId="0" xfId="1" applyFont="1" applyFill="1" applyAlignment="1">
      <alignment vertical="top"/>
    </xf>
    <xf numFmtId="0" fontId="15" fillId="0" borderId="0" xfId="1" applyFont="1" applyFill="1" applyBorder="1"/>
    <xf numFmtId="2" fontId="9" fillId="0" borderId="0" xfId="1" applyNumberFormat="1" applyFont="1" applyFill="1"/>
    <xf numFmtId="0" fontId="14" fillId="0" borderId="0" xfId="1" applyFont="1" applyFill="1" applyBorder="1" applyAlignment="1">
      <alignment vertical="top"/>
    </xf>
    <xf numFmtId="0" fontId="7" fillId="0" borderId="0" xfId="1" applyFont="1" applyFill="1" applyBorder="1"/>
    <xf numFmtId="2" fontId="22" fillId="0" borderId="6" xfId="1" applyNumberFormat="1" applyFont="1" applyFill="1" applyBorder="1" applyAlignment="1">
      <alignment vertical="top" wrapText="1"/>
    </xf>
    <xf numFmtId="2" fontId="7" fillId="0" borderId="0" xfId="1" applyNumberFormat="1" applyFont="1" applyFill="1" applyBorder="1" applyAlignment="1">
      <alignment vertical="top"/>
    </xf>
    <xf numFmtId="166" fontId="15" fillId="0" borderId="0" xfId="1" applyNumberFormat="1" applyFont="1" applyFill="1" applyBorder="1" applyAlignment="1">
      <alignment vertical="top"/>
    </xf>
    <xf numFmtId="0" fontId="24" fillId="0" borderId="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vertical="top"/>
    </xf>
    <xf numFmtId="0" fontId="26" fillId="0" borderId="0" xfId="1" applyFont="1" applyFill="1" applyBorder="1" applyAlignment="1">
      <alignment vertical="top"/>
    </xf>
    <xf numFmtId="0" fontId="9" fillId="0" borderId="0" xfId="1" applyFont="1" applyFill="1" applyBorder="1"/>
    <xf numFmtId="0" fontId="26" fillId="0" borderId="0" xfId="1" applyFont="1" applyFill="1" applyAlignment="1">
      <alignment vertical="top"/>
    </xf>
    <xf numFmtId="1" fontId="25" fillId="0" borderId="0" xfId="1" applyNumberFormat="1" applyFont="1" applyFill="1" applyAlignment="1">
      <alignment vertical="top"/>
    </xf>
    <xf numFmtId="0" fontId="7" fillId="0" borderId="0" xfId="1" applyFont="1" applyFill="1" applyAlignment="1">
      <alignment vertical="top"/>
    </xf>
    <xf numFmtId="0" fontId="15" fillId="0" borderId="0" xfId="1" applyFont="1" applyFill="1" applyAlignment="1">
      <alignment vertical="top"/>
    </xf>
    <xf numFmtId="2" fontId="7" fillId="0" borderId="0" xfId="3" applyNumberFormat="1" applyFont="1" applyFill="1" applyBorder="1" applyAlignment="1">
      <alignment vertical="top"/>
    </xf>
    <xf numFmtId="0" fontId="15" fillId="0" borderId="0" xfId="1" applyNumberFormat="1" applyFont="1" applyFill="1" applyAlignment="1">
      <alignment vertical="top"/>
    </xf>
    <xf numFmtId="0" fontId="7" fillId="0" borderId="3" xfId="1" applyFont="1" applyFill="1" applyBorder="1" applyAlignment="1">
      <alignment vertical="top"/>
    </xf>
    <xf numFmtId="0" fontId="15" fillId="0" borderId="3" xfId="1" applyFont="1" applyFill="1" applyBorder="1" applyAlignment="1">
      <alignment vertical="top"/>
    </xf>
    <xf numFmtId="2" fontId="7" fillId="0" borderId="3" xfId="3" applyNumberFormat="1" applyFont="1" applyFill="1" applyBorder="1" applyAlignment="1">
      <alignment vertical="top"/>
    </xf>
    <xf numFmtId="2" fontId="9" fillId="0" borderId="3" xfId="1" applyNumberFormat="1" applyFont="1" applyFill="1" applyBorder="1"/>
    <xf numFmtId="166" fontId="15" fillId="0" borderId="0" xfId="1" applyNumberFormat="1" applyFont="1" applyFill="1" applyAlignment="1">
      <alignment vertical="top"/>
    </xf>
    <xf numFmtId="1" fontId="7" fillId="0" borderId="0" xfId="1" applyNumberFormat="1" applyFont="1" applyFill="1" applyAlignment="1">
      <alignment vertical="top"/>
    </xf>
    <xf numFmtId="1" fontId="14" fillId="0" borderId="0" xfId="1" applyNumberFormat="1" applyFont="1" applyFill="1" applyBorder="1" applyAlignment="1">
      <alignment vertical="top"/>
    </xf>
    <xf numFmtId="2" fontId="7" fillId="0" borderId="0" xfId="1" applyNumberFormat="1" applyFont="1" applyFill="1" applyAlignment="1">
      <alignment vertical="top"/>
    </xf>
    <xf numFmtId="0" fontId="7" fillId="0" borderId="0" xfId="1" applyNumberFormat="1" applyFont="1" applyFill="1" applyBorder="1" applyAlignment="1">
      <alignment vertical="top"/>
    </xf>
    <xf numFmtId="1" fontId="14" fillId="0" borderId="3" xfId="1" applyNumberFormat="1" applyFont="1" applyFill="1" applyBorder="1" applyAlignment="1">
      <alignment vertical="top"/>
    </xf>
    <xf numFmtId="0" fontId="7" fillId="0" borderId="3" xfId="1" applyNumberFormat="1" applyFont="1" applyFill="1" applyBorder="1" applyAlignment="1">
      <alignment vertical="top"/>
    </xf>
    <xf numFmtId="1" fontId="9" fillId="0" borderId="0" xfId="1" applyNumberFormat="1" applyFont="1" applyFill="1" applyBorder="1" applyAlignment="1">
      <alignment vertical="top"/>
    </xf>
    <xf numFmtId="1" fontId="9" fillId="0" borderId="0" xfId="1" applyNumberFormat="1" applyFont="1" applyFill="1" applyAlignment="1">
      <alignment vertical="top"/>
    </xf>
    <xf numFmtId="0" fontId="14" fillId="0" borderId="3" xfId="1" applyFont="1" applyFill="1" applyBorder="1" applyAlignment="1">
      <alignment vertical="top"/>
    </xf>
    <xf numFmtId="0" fontId="22" fillId="0" borderId="0" xfId="1" applyFont="1" applyFill="1" applyAlignment="1">
      <alignment vertical="top"/>
    </xf>
    <xf numFmtId="0" fontId="17" fillId="0" borderId="6" xfId="1" applyFont="1" applyFill="1" applyBorder="1" applyAlignment="1">
      <alignment vertical="top" wrapText="1"/>
    </xf>
    <xf numFmtId="0" fontId="26" fillId="0" borderId="3" xfId="1" applyFont="1" applyFill="1" applyBorder="1" applyAlignment="1">
      <alignment vertical="top"/>
    </xf>
    <xf numFmtId="1" fontId="23" fillId="0" borderId="0" xfId="1" applyNumberFormat="1" applyFont="1" applyFill="1" applyAlignment="1">
      <alignment vertical="top"/>
    </xf>
    <xf numFmtId="0" fontId="14" fillId="0" borderId="6" xfId="1" applyFont="1" applyFill="1" applyBorder="1" applyAlignment="1">
      <alignment vertical="top" wrapText="1"/>
    </xf>
    <xf numFmtId="2" fontId="7" fillId="0" borderId="3" xfId="1" applyNumberFormat="1" applyFont="1" applyFill="1" applyBorder="1" applyAlignment="1">
      <alignment vertical="top"/>
    </xf>
    <xf numFmtId="166" fontId="15" fillId="0" borderId="3" xfId="1" applyNumberFormat="1" applyFont="1" applyFill="1" applyBorder="1" applyAlignment="1">
      <alignment vertical="top"/>
    </xf>
    <xf numFmtId="2" fontId="9" fillId="0" borderId="0" xfId="1" applyNumberFormat="1" applyFont="1" applyFill="1" applyBorder="1"/>
    <xf numFmtId="0" fontId="15" fillId="0" borderId="0" xfId="1" applyNumberFormat="1" applyFont="1" applyFill="1" applyBorder="1" applyAlignment="1">
      <alignment vertical="top"/>
    </xf>
    <xf numFmtId="166" fontId="15" fillId="0" borderId="7" xfId="1" applyNumberFormat="1" applyFont="1" applyFill="1" applyBorder="1" applyAlignment="1">
      <alignment vertical="top"/>
    </xf>
    <xf numFmtId="0" fontId="22" fillId="0" borderId="3" xfId="1" applyFont="1" applyFill="1" applyBorder="1" applyAlignment="1">
      <alignment vertical="top"/>
    </xf>
    <xf numFmtId="0" fontId="15" fillId="0" borderId="7" xfId="1" applyFont="1" applyFill="1" applyBorder="1"/>
    <xf numFmtId="2" fontId="9" fillId="0" borderId="7" xfId="1" applyNumberFormat="1" applyFont="1" applyFill="1" applyBorder="1"/>
    <xf numFmtId="2" fontId="7" fillId="0" borderId="7" xfId="1" applyNumberFormat="1" applyFont="1" applyFill="1" applyBorder="1" applyAlignment="1">
      <alignment vertical="top"/>
    </xf>
    <xf numFmtId="1" fontId="23" fillId="0" borderId="3" xfId="1" applyNumberFormat="1" applyFont="1" applyFill="1" applyBorder="1" applyAlignment="1">
      <alignment vertical="top"/>
    </xf>
    <xf numFmtId="1" fontId="23" fillId="0" borderId="0" xfId="1" applyNumberFormat="1" applyFont="1" applyFill="1" applyBorder="1" applyAlignment="1">
      <alignment vertical="top"/>
    </xf>
    <xf numFmtId="0" fontId="25" fillId="0" borderId="0" xfId="1" applyFont="1" applyFill="1" applyBorder="1"/>
    <xf numFmtId="1" fontId="26" fillId="0" borderId="0" xfId="1" applyNumberFormat="1" applyFont="1" applyFill="1" applyBorder="1" applyAlignment="1">
      <alignment vertical="top"/>
    </xf>
    <xf numFmtId="166" fontId="30" fillId="0" borderId="0" xfId="1" applyNumberFormat="1" applyFont="1" applyFill="1" applyAlignment="1">
      <alignment vertical="top"/>
    </xf>
    <xf numFmtId="166" fontId="30" fillId="0" borderId="3" xfId="1" applyNumberFormat="1" applyFont="1" applyFill="1" applyBorder="1" applyAlignment="1">
      <alignment vertical="top"/>
    </xf>
    <xf numFmtId="166" fontId="30" fillId="0" borderId="0" xfId="1" applyNumberFormat="1" applyFont="1" applyFill="1" applyBorder="1" applyAlignment="1">
      <alignment vertical="top"/>
    </xf>
    <xf numFmtId="166" fontId="30" fillId="0" borderId="7" xfId="1" applyNumberFormat="1" applyFont="1" applyFill="1" applyBorder="1" applyAlignment="1">
      <alignment vertical="top"/>
    </xf>
    <xf numFmtId="0" fontId="14" fillId="0" borderId="8" xfId="1" applyFont="1" applyFill="1" applyBorder="1" applyAlignment="1">
      <alignment vertical="top" wrapText="1"/>
    </xf>
    <xf numFmtId="1" fontId="26" fillId="0" borderId="3" xfId="1" applyNumberFormat="1" applyFont="1" applyFill="1" applyBorder="1" applyAlignment="1">
      <alignment vertical="top"/>
    </xf>
    <xf numFmtId="1" fontId="25" fillId="0" borderId="0" xfId="1" applyNumberFormat="1" applyFont="1" applyFill="1" applyBorder="1" applyAlignment="1">
      <alignment vertical="top"/>
    </xf>
    <xf numFmtId="0" fontId="15" fillId="0" borderId="0" xfId="1" applyFont="1" applyFill="1"/>
    <xf numFmtId="0" fontId="14" fillId="0" borderId="0" xfId="1" applyFont="1" applyFill="1"/>
    <xf numFmtId="0" fontId="14" fillId="0" borderId="0" xfId="1" applyFont="1" applyFill="1" applyAlignment="1">
      <alignment vertical="top"/>
    </xf>
    <xf numFmtId="0" fontId="14" fillId="0" borderId="0" xfId="1" applyFont="1" applyFill="1" applyBorder="1" applyAlignment="1">
      <alignment vertical="top"/>
    </xf>
    <xf numFmtId="0" fontId="25" fillId="0" borderId="0" xfId="1" applyFont="1"/>
    <xf numFmtId="0" fontId="15" fillId="0" borderId="0" xfId="1" applyFont="1" applyFill="1" applyAlignment="1">
      <alignment vertical="top"/>
    </xf>
    <xf numFmtId="0" fontId="22" fillId="0" borderId="0" xfId="1" applyFont="1" applyFill="1" applyAlignment="1">
      <alignment vertical="top"/>
    </xf>
    <xf numFmtId="165" fontId="7" fillId="0" borderId="0" xfId="1" applyNumberFormat="1" applyFill="1" applyBorder="1" applyAlignment="1"/>
    <xf numFmtId="0" fontId="22" fillId="0" borderId="0" xfId="1" applyFont="1" applyFill="1"/>
    <xf numFmtId="165" fontId="27" fillId="0" borderId="0" xfId="1" applyNumberFormat="1" applyFont="1" applyFill="1" applyBorder="1" applyAlignment="1"/>
    <xf numFmtId="0" fontId="28" fillId="0" borderId="0" xfId="1" applyFont="1"/>
    <xf numFmtId="0" fontId="28" fillId="0" borderId="0" xfId="1" applyFont="1" applyFill="1"/>
    <xf numFmtId="165" fontId="28" fillId="0" borderId="0" xfId="1" applyNumberFormat="1" applyFont="1" applyFill="1" applyBorder="1" applyAlignment="1"/>
    <xf numFmtId="166" fontId="0" fillId="0" borderId="0" xfId="0" applyNumberFormat="1"/>
    <xf numFmtId="0" fontId="0" fillId="0" borderId="9" xfId="0" applyBorder="1"/>
    <xf numFmtId="2" fontId="32" fillId="0" borderId="0" xfId="4" applyNumberFormat="1" applyFont="1" applyAlignment="1">
      <alignment horizontal="center"/>
    </xf>
    <xf numFmtId="2" fontId="0" fillId="0" borderId="0" xfId="0" applyNumberFormat="1"/>
    <xf numFmtId="0" fontId="32" fillId="0" borderId="0" xfId="4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Fill="1" applyAlignment="1">
      <alignment horizontal="center"/>
    </xf>
    <xf numFmtId="0" fontId="0" fillId="0" borderId="9" xfId="0" applyFill="1" applyBorder="1"/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9" xfId="4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49" fontId="0" fillId="0" borderId="0" xfId="0" applyNumberFormat="1"/>
    <xf numFmtId="49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49" fontId="0" fillId="4" borderId="3" xfId="0" applyNumberFormat="1" applyFill="1" applyBorder="1"/>
    <xf numFmtId="2" fontId="0" fillId="4" borderId="3" xfId="0" applyNumberFormat="1" applyFill="1" applyBorder="1"/>
    <xf numFmtId="0" fontId="0" fillId="4" borderId="3" xfId="0" applyFill="1" applyBorder="1"/>
    <xf numFmtId="49" fontId="0" fillId="5" borderId="0" xfId="0" applyNumberFormat="1" applyFill="1"/>
    <xf numFmtId="0" fontId="35" fillId="5" borderId="0" xfId="1" applyFont="1" applyFill="1"/>
    <xf numFmtId="0" fontId="0" fillId="5" borderId="0" xfId="0" applyFill="1"/>
    <xf numFmtId="49" fontId="0" fillId="5" borderId="3" xfId="0" applyNumberFormat="1" applyFill="1" applyBorder="1"/>
    <xf numFmtId="0" fontId="35" fillId="5" borderId="3" xfId="1" applyFont="1" applyFill="1" applyBorder="1"/>
    <xf numFmtId="0" fontId="0" fillId="5" borderId="3" xfId="0" applyFill="1" applyBorder="1"/>
    <xf numFmtId="0" fontId="36" fillId="0" borderId="0" xfId="1" applyFont="1"/>
    <xf numFmtId="2" fontId="36" fillId="0" borderId="0" xfId="1" applyNumberFormat="1" applyFont="1"/>
    <xf numFmtId="166" fontId="36" fillId="0" borderId="0" xfId="1" applyNumberFormat="1" applyFont="1"/>
    <xf numFmtId="0" fontId="36" fillId="0" borderId="0" xfId="1" applyFont="1" applyFill="1" applyBorder="1"/>
    <xf numFmtId="0" fontId="36" fillId="0" borderId="0" xfId="1" applyFont="1" applyBorder="1"/>
    <xf numFmtId="2" fontId="36" fillId="0" borderId="0" xfId="1" applyNumberFormat="1" applyFont="1" applyBorder="1"/>
    <xf numFmtId="2" fontId="36" fillId="0" borderId="0" xfId="1" applyNumberFormat="1" applyFont="1" applyFill="1"/>
    <xf numFmtId="1" fontId="0" fillId="0" borderId="0" xfId="0" applyNumberFormat="1"/>
    <xf numFmtId="166" fontId="14" fillId="0" borderId="0" xfId="1" applyNumberFormat="1" applyFont="1" applyFill="1" applyAlignment="1">
      <alignment vertical="top"/>
    </xf>
    <xf numFmtId="11" fontId="0" fillId="0" borderId="0" xfId="0" applyNumberFormat="1"/>
    <xf numFmtId="0" fontId="7" fillId="0" borderId="0" xfId="1" applyBorder="1"/>
    <xf numFmtId="0" fontId="7" fillId="2" borderId="0" xfId="1" applyFill="1" applyBorder="1"/>
    <xf numFmtId="0" fontId="7" fillId="0" borderId="0" xfId="1" applyBorder="1" applyAlignment="1">
      <alignment horizontal="center"/>
    </xf>
    <xf numFmtId="2" fontId="7" fillId="0" borderId="0" xfId="1" applyNumberFormat="1" applyBorder="1" applyAlignment="1">
      <alignment horizontal="center"/>
    </xf>
    <xf numFmtId="166" fontId="7" fillId="0" borderId="0" xfId="1" applyNumberFormat="1" applyBorder="1" applyAlignment="1">
      <alignment horizontal="center"/>
    </xf>
    <xf numFmtId="0" fontId="7" fillId="6" borderId="0" xfId="1" applyFont="1" applyFill="1" applyBorder="1" applyAlignment="1">
      <alignment vertical="top"/>
    </xf>
    <xf numFmtId="0" fontId="7" fillId="6" borderId="0" xfId="1" applyFont="1" applyFill="1" applyAlignment="1">
      <alignment vertical="top"/>
    </xf>
    <xf numFmtId="0" fontId="15" fillId="7" borderId="0" xfId="1" applyFont="1" applyFill="1" applyBorder="1"/>
    <xf numFmtId="0" fontId="7" fillId="7" borderId="0" xfId="1" applyFont="1" applyFill="1" applyBorder="1" applyAlignment="1">
      <alignment vertical="top"/>
    </xf>
    <xf numFmtId="0" fontId="15" fillId="7" borderId="0" xfId="1" applyFont="1" applyFill="1" applyBorder="1" applyAlignment="1">
      <alignment vertical="top"/>
    </xf>
    <xf numFmtId="0" fontId="15" fillId="7" borderId="0" xfId="1" applyNumberFormat="1" applyFont="1" applyFill="1" applyBorder="1" applyAlignment="1">
      <alignment vertical="top"/>
    </xf>
    <xf numFmtId="0" fontId="14" fillId="7" borderId="0" xfId="1" applyFont="1" applyFill="1" applyBorder="1" applyAlignment="1">
      <alignment vertical="top"/>
    </xf>
    <xf numFmtId="0" fontId="26" fillId="7" borderId="0" xfId="1" applyFont="1" applyFill="1" applyBorder="1" applyAlignment="1">
      <alignment vertical="top"/>
    </xf>
    <xf numFmtId="0" fontId="22" fillId="7" borderId="0" xfId="1" applyFont="1" applyFill="1" applyBorder="1" applyAlignment="1">
      <alignment vertical="top"/>
    </xf>
    <xf numFmtId="1" fontId="23" fillId="7" borderId="0" xfId="1" applyNumberFormat="1" applyFont="1" applyFill="1" applyBorder="1" applyAlignment="1">
      <alignment vertical="top"/>
    </xf>
    <xf numFmtId="166" fontId="30" fillId="7" borderId="0" xfId="1" applyNumberFormat="1" applyFont="1" applyFill="1" applyAlignment="1">
      <alignment vertical="top"/>
    </xf>
    <xf numFmtId="166" fontId="15" fillId="7" borderId="0" xfId="1" applyNumberFormat="1" applyFont="1" applyFill="1" applyBorder="1" applyAlignment="1">
      <alignment vertical="top"/>
    </xf>
    <xf numFmtId="2" fontId="9" fillId="7" borderId="0" xfId="1" applyNumberFormat="1" applyFont="1" applyFill="1" applyBorder="1"/>
    <xf numFmtId="2" fontId="7" fillId="7" borderId="0" xfId="1" applyNumberFormat="1" applyFont="1" applyFill="1" applyBorder="1" applyAlignment="1">
      <alignment vertical="top"/>
    </xf>
    <xf numFmtId="0" fontId="0" fillId="7" borderId="0" xfId="0" applyFill="1"/>
    <xf numFmtId="0" fontId="7" fillId="7" borderId="0" xfId="1" applyFont="1" applyFill="1" applyAlignment="1">
      <alignment vertical="top"/>
    </xf>
    <xf numFmtId="0" fontId="15" fillId="7" borderId="0" xfId="1" applyFont="1" applyFill="1" applyAlignment="1">
      <alignment vertical="top"/>
    </xf>
    <xf numFmtId="0" fontId="15" fillId="7" borderId="0" xfId="1" applyNumberFormat="1" applyFont="1" applyFill="1" applyAlignment="1">
      <alignment vertical="top"/>
    </xf>
    <xf numFmtId="0" fontId="14" fillId="7" borderId="0" xfId="1" applyFont="1" applyFill="1" applyAlignment="1">
      <alignment vertical="top"/>
    </xf>
    <xf numFmtId="0" fontId="26" fillId="7" borderId="0" xfId="1" applyFont="1" applyFill="1" applyAlignment="1">
      <alignment vertical="top"/>
    </xf>
    <xf numFmtId="0" fontId="22" fillId="7" borderId="0" xfId="1" applyFont="1" applyFill="1" applyAlignment="1">
      <alignment vertical="top"/>
    </xf>
    <xf numFmtId="1" fontId="23" fillId="7" borderId="0" xfId="1" applyNumberFormat="1" applyFont="1" applyFill="1" applyAlignment="1">
      <alignment vertical="top"/>
    </xf>
    <xf numFmtId="166" fontId="15" fillId="7" borderId="0" xfId="1" applyNumberFormat="1" applyFont="1" applyFill="1" applyAlignment="1">
      <alignment vertical="top"/>
    </xf>
    <xf numFmtId="2" fontId="9" fillId="7" borderId="0" xfId="1" applyNumberFormat="1" applyFont="1" applyFill="1"/>
    <xf numFmtId="2" fontId="7" fillId="7" borderId="0" xfId="1" applyNumberFormat="1" applyFont="1" applyFill="1" applyAlignment="1">
      <alignment vertical="top"/>
    </xf>
    <xf numFmtId="0" fontId="15" fillId="8" borderId="0" xfId="1" applyFont="1" applyFill="1" applyAlignment="1">
      <alignment vertical="top"/>
    </xf>
    <xf numFmtId="0" fontId="7" fillId="8" borderId="0" xfId="1" applyFont="1" applyFill="1" applyAlignment="1">
      <alignment vertical="top"/>
    </xf>
    <xf numFmtId="0" fontId="15" fillId="8" borderId="0" xfId="1" applyNumberFormat="1" applyFont="1" applyFill="1" applyAlignment="1">
      <alignment vertical="top"/>
    </xf>
    <xf numFmtId="0" fontId="14" fillId="8" borderId="0" xfId="1" applyFont="1" applyFill="1" applyAlignment="1">
      <alignment vertical="top"/>
    </xf>
    <xf numFmtId="0" fontId="26" fillId="8" borderId="0" xfId="1" applyFont="1" applyFill="1" applyAlignment="1">
      <alignment vertical="top"/>
    </xf>
    <xf numFmtId="0" fontId="22" fillId="8" borderId="0" xfId="1" applyFont="1" applyFill="1" applyAlignment="1">
      <alignment vertical="top"/>
    </xf>
    <xf numFmtId="1" fontId="23" fillId="8" borderId="0" xfId="1" applyNumberFormat="1" applyFont="1" applyFill="1" applyAlignment="1">
      <alignment vertical="top"/>
    </xf>
    <xf numFmtId="166" fontId="30" fillId="8" borderId="0" xfId="1" applyNumberFormat="1" applyFont="1" applyFill="1" applyAlignment="1">
      <alignment vertical="top"/>
    </xf>
    <xf numFmtId="166" fontId="15" fillId="8" borderId="0" xfId="1" applyNumberFormat="1" applyFont="1" applyFill="1" applyAlignment="1">
      <alignment vertical="top"/>
    </xf>
    <xf numFmtId="2" fontId="9" fillId="8" borderId="0" xfId="1" applyNumberFormat="1" applyFont="1" applyFill="1"/>
    <xf numFmtId="2" fontId="7" fillId="8" borderId="0" xfId="1" applyNumberFormat="1" applyFont="1" applyFill="1" applyAlignment="1">
      <alignment vertical="top"/>
    </xf>
    <xf numFmtId="0" fontId="0" fillId="8" borderId="0" xfId="0" applyFill="1"/>
    <xf numFmtId="0" fontId="15" fillId="8" borderId="0" xfId="1" applyFont="1" applyFill="1" applyBorder="1" applyAlignment="1">
      <alignment vertical="top"/>
    </xf>
    <xf numFmtId="2" fontId="7" fillId="8" borderId="0" xfId="3" applyNumberFormat="1" applyFont="1" applyFill="1" applyBorder="1" applyAlignment="1">
      <alignment vertical="top"/>
    </xf>
    <xf numFmtId="0" fontId="7" fillId="8" borderId="0" xfId="1" applyNumberFormat="1" applyFont="1" applyFill="1" applyBorder="1" applyAlignment="1">
      <alignment vertical="top"/>
    </xf>
    <xf numFmtId="2" fontId="14" fillId="8" borderId="0" xfId="1" applyNumberFormat="1" applyFont="1" applyFill="1" applyBorder="1" applyAlignment="1">
      <alignment vertical="top"/>
    </xf>
    <xf numFmtId="2" fontId="14" fillId="8" borderId="0" xfId="1" applyNumberFormat="1" applyFont="1" applyFill="1" applyBorder="1"/>
    <xf numFmtId="166" fontId="15" fillId="8" borderId="0" xfId="1" applyNumberFormat="1" applyFont="1" applyFill="1" applyBorder="1" applyAlignment="1">
      <alignment vertical="top"/>
    </xf>
    <xf numFmtId="165" fontId="15" fillId="8" borderId="0" xfId="1" applyNumberFormat="1" applyFont="1" applyFill="1" applyBorder="1" applyAlignment="1">
      <alignment vertical="top"/>
    </xf>
    <xf numFmtId="0" fontId="15" fillId="8" borderId="7" xfId="1" applyFont="1" applyFill="1" applyBorder="1" applyAlignment="1">
      <alignment vertical="top"/>
    </xf>
    <xf numFmtId="0" fontId="7" fillId="8" borderId="7" xfId="1" applyNumberFormat="1" applyFont="1" applyFill="1" applyBorder="1" applyAlignment="1">
      <alignment vertical="top"/>
    </xf>
    <xf numFmtId="2" fontId="14" fillId="8" borderId="7" xfId="1" applyNumberFormat="1" applyFont="1" applyFill="1" applyBorder="1" applyAlignment="1">
      <alignment vertical="top"/>
    </xf>
    <xf numFmtId="2" fontId="14" fillId="8" borderId="7" xfId="1" applyNumberFormat="1" applyFont="1" applyFill="1" applyBorder="1"/>
    <xf numFmtId="166" fontId="15" fillId="8" borderId="7" xfId="1" applyNumberFormat="1" applyFont="1" applyFill="1" applyBorder="1" applyAlignment="1">
      <alignment vertical="top"/>
    </xf>
    <xf numFmtId="165" fontId="15" fillId="8" borderId="7" xfId="1" applyNumberFormat="1" applyFont="1" applyFill="1" applyBorder="1" applyAlignment="1">
      <alignment vertical="top"/>
    </xf>
    <xf numFmtId="1" fontId="7" fillId="8" borderId="0" xfId="1" applyNumberFormat="1" applyFont="1" applyFill="1" applyBorder="1" applyAlignment="1">
      <alignment vertical="top"/>
    </xf>
    <xf numFmtId="166" fontId="7" fillId="8" borderId="0" xfId="1" applyNumberFormat="1" applyFont="1" applyFill="1" applyBorder="1" applyAlignment="1">
      <alignment vertical="top"/>
    </xf>
    <xf numFmtId="2" fontId="9" fillId="8" borderId="0" xfId="1" applyNumberFormat="1" applyFont="1" applyFill="1" applyBorder="1" applyAlignment="1">
      <alignment vertical="top"/>
    </xf>
    <xf numFmtId="0" fontId="7" fillId="8" borderId="0" xfId="1" applyFont="1" applyFill="1" applyBorder="1" applyAlignment="1">
      <alignment vertical="top"/>
    </xf>
    <xf numFmtId="0" fontId="15" fillId="8" borderId="0" xfId="1" applyNumberFormat="1" applyFont="1" applyFill="1" applyBorder="1" applyAlignment="1">
      <alignment vertical="top"/>
    </xf>
    <xf numFmtId="0" fontId="14" fillId="8" borderId="0" xfId="1" applyFont="1" applyFill="1" applyBorder="1" applyAlignment="1">
      <alignment vertical="top"/>
    </xf>
    <xf numFmtId="0" fontId="26" fillId="8" borderId="0" xfId="1" applyFont="1" applyFill="1" applyBorder="1" applyAlignment="1">
      <alignment vertical="top"/>
    </xf>
    <xf numFmtId="0" fontId="22" fillId="8" borderId="0" xfId="1" applyFont="1" applyFill="1" applyBorder="1" applyAlignment="1">
      <alignment vertical="top"/>
    </xf>
    <xf numFmtId="1" fontId="23" fillId="8" borderId="0" xfId="1" applyNumberFormat="1" applyFont="1" applyFill="1" applyBorder="1" applyAlignment="1">
      <alignment vertical="top"/>
    </xf>
    <xf numFmtId="2" fontId="9" fillId="8" borderId="0" xfId="1" applyNumberFormat="1" applyFont="1" applyFill="1" applyBorder="1"/>
    <xf numFmtId="2" fontId="7" fillId="8" borderId="0" xfId="1" applyNumberFormat="1" applyFont="1" applyFill="1" applyBorder="1" applyAlignment="1">
      <alignment vertical="top"/>
    </xf>
    <xf numFmtId="0" fontId="15" fillId="8" borderId="0" xfId="1" applyFont="1" applyFill="1"/>
    <xf numFmtId="0" fontId="9" fillId="8" borderId="0" xfId="1" applyFont="1" applyFill="1"/>
    <xf numFmtId="0" fontId="25" fillId="8" borderId="0" xfId="1" applyFont="1" applyFill="1"/>
    <xf numFmtId="0" fontId="7" fillId="8" borderId="0" xfId="1" applyFont="1" applyFill="1" applyBorder="1"/>
    <xf numFmtId="1" fontId="9" fillId="8" borderId="0" xfId="1" applyNumberFormat="1" applyFont="1" applyFill="1" applyBorder="1" applyAlignment="1">
      <alignment vertical="top"/>
    </xf>
    <xf numFmtId="1" fontId="25" fillId="8" borderId="0" xfId="1" applyNumberFormat="1" applyFont="1" applyFill="1" applyBorder="1" applyAlignment="1">
      <alignment vertical="top"/>
    </xf>
    <xf numFmtId="0" fontId="23" fillId="8" borderId="0" xfId="1" applyFont="1" applyFill="1" applyBorder="1" applyAlignment="1">
      <alignment vertical="top"/>
    </xf>
    <xf numFmtId="0" fontId="7" fillId="8" borderId="0" xfId="1" applyFont="1" applyFill="1"/>
    <xf numFmtId="1" fontId="9" fillId="8" borderId="0" xfId="1" applyNumberFormat="1" applyFont="1" applyFill="1" applyAlignment="1">
      <alignment vertical="top"/>
    </xf>
    <xf numFmtId="1" fontId="25" fillId="8" borderId="0" xfId="1" applyNumberFormat="1" applyFont="1" applyFill="1" applyAlignment="1">
      <alignment vertical="top"/>
    </xf>
    <xf numFmtId="0" fontId="23" fillId="8" borderId="0" xfId="1" applyFont="1" applyFill="1" applyAlignment="1">
      <alignment vertical="top"/>
    </xf>
    <xf numFmtId="166" fontId="9" fillId="8" borderId="0" xfId="1" applyNumberFormat="1" applyFont="1" applyFill="1" applyAlignment="1">
      <alignment vertical="top"/>
    </xf>
    <xf numFmtId="166" fontId="25" fillId="8" borderId="0" xfId="1" applyNumberFormat="1" applyFont="1" applyFill="1" applyAlignment="1">
      <alignment vertical="top"/>
    </xf>
    <xf numFmtId="0" fontId="36" fillId="0" borderId="0" xfId="1" applyFont="1" applyFill="1"/>
  </cellXfs>
  <cellStyles count="5">
    <cellStyle name="Normal" xfId="0" builtinId="0"/>
    <cellStyle name="Normal 2" xfId="1" xr:uid="{16A73434-5847-4C52-B19A-CA09E12522AC}"/>
    <cellStyle name="Normal 3" xfId="2" xr:uid="{C541EC44-E6F7-410E-A6BB-BAA33A5BCA62}"/>
    <cellStyle name="Normal 4" xfId="4" xr:uid="{16FE1133-0E0E-4BFF-8A0E-CE16BA60876D}"/>
    <cellStyle name="Normal_Sheet1" xfId="3" xr:uid="{78D132CC-E8A9-41C5-B730-7301A6A9A4F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4-4523-840A-E3E80E68E351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4-4523-840A-E3E80E68E351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4-4523-840A-E3E80E68E351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4-4523-840A-E3E80E68E351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4-4523-840A-E3E80E68E351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4-4523-840A-E3E80E68E351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84-4523-840A-E3E80E68E351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84-4523-840A-E3E80E68E351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84-4523-840A-E3E80E68E351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84-4523-840A-E3E80E68E351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84-4523-840A-E3E80E68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1920"/>
        <c:axId val="1095355392"/>
      </c:scatterChart>
      <c:valAx>
        <c:axId val="1095361920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5392"/>
        <c:crosses val="autoZero"/>
        <c:crossBetween val="midCat"/>
      </c:valAx>
      <c:valAx>
        <c:axId val="1095355392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1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B-4455-B7F3-03EE8C36774C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B-4455-B7F3-03EE8C36774C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B-4455-B7F3-03EE8C36774C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1B-4455-B7F3-03EE8C36774C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B-4455-B7F3-03EE8C36774C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1B-4455-B7F3-03EE8C36774C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1B-4455-B7F3-03EE8C36774C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1B-4455-B7F3-03EE8C36774C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1B-4455-B7F3-03EE8C36774C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1B-4455-B7F3-03EE8C36774C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1B-4455-B7F3-03EE8C36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5184"/>
        <c:axId val="1095377152"/>
      </c:scatterChart>
      <c:valAx>
        <c:axId val="1095365184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7152"/>
        <c:crosses val="autoZero"/>
        <c:crossBetween val="midCat"/>
      </c:valAx>
      <c:valAx>
        <c:axId val="10953771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51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[1]NBO!$AD$11:$AD$157</c:f>
              <c:numCache>
                <c:formatCode>General</c:formatCode>
                <c:ptCount val="147"/>
                <c:pt idx="0">
                  <c:v>49.892674046239378</c:v>
                </c:pt>
                <c:pt idx="1">
                  <c:v>49.892674046239378</c:v>
                </c:pt>
                <c:pt idx="2">
                  <c:v>49.892674046239378</c:v>
                </c:pt>
                <c:pt idx="3">
                  <c:v>49.892674046239378</c:v>
                </c:pt>
                <c:pt idx="4">
                  <c:v>49.892674046239378</c:v>
                </c:pt>
                <c:pt idx="5">
                  <c:v>49.892674046239378</c:v>
                </c:pt>
                <c:pt idx="6">
                  <c:v>49.892674046239378</c:v>
                </c:pt>
                <c:pt idx="7">
                  <c:v>49.892674046239378</c:v>
                </c:pt>
                <c:pt idx="8">
                  <c:v>49.892674046239378</c:v>
                </c:pt>
                <c:pt idx="9">
                  <c:v>49.892674046239378</c:v>
                </c:pt>
                <c:pt idx="10">
                  <c:v>49.892674046239378</c:v>
                </c:pt>
                <c:pt idx="11">
                  <c:v>48.882596824754785</c:v>
                </c:pt>
                <c:pt idx="12">
                  <c:v>48.882596824754785</c:v>
                </c:pt>
                <c:pt idx="13">
                  <c:v>48.882596824754785</c:v>
                </c:pt>
                <c:pt idx="14">
                  <c:v>48.882596824754785</c:v>
                </c:pt>
                <c:pt idx="15">
                  <c:v>48.882596824754785</c:v>
                </c:pt>
                <c:pt idx="16">
                  <c:v>48.882596824754785</c:v>
                </c:pt>
                <c:pt idx="17">
                  <c:v>48.882596824754785</c:v>
                </c:pt>
                <c:pt idx="18">
                  <c:v>48.882596824754785</c:v>
                </c:pt>
                <c:pt idx="19">
                  <c:v>48.882596824754785</c:v>
                </c:pt>
                <c:pt idx="20">
                  <c:v>49.115044247787608</c:v>
                </c:pt>
                <c:pt idx="21">
                  <c:v>49.115044247787608</c:v>
                </c:pt>
                <c:pt idx="22">
                  <c:v>49.115044247787608</c:v>
                </c:pt>
                <c:pt idx="23">
                  <c:v>57.503253578936828</c:v>
                </c:pt>
                <c:pt idx="24">
                  <c:v>57.503253578936828</c:v>
                </c:pt>
                <c:pt idx="25">
                  <c:v>57.503253578936828</c:v>
                </c:pt>
                <c:pt idx="26">
                  <c:v>57.503253578936828</c:v>
                </c:pt>
                <c:pt idx="27">
                  <c:v>57.503253578936828</c:v>
                </c:pt>
                <c:pt idx="28">
                  <c:v>57.503253578936828</c:v>
                </c:pt>
                <c:pt idx="29">
                  <c:v>57.503253578936828</c:v>
                </c:pt>
                <c:pt idx="30">
                  <c:v>57.503253578936828</c:v>
                </c:pt>
                <c:pt idx="31">
                  <c:v>57.503253578936828</c:v>
                </c:pt>
                <c:pt idx="32">
                  <c:v>57.503253578936828</c:v>
                </c:pt>
                <c:pt idx="33">
                  <c:v>57.503253578936828</c:v>
                </c:pt>
                <c:pt idx="34">
                  <c:v>57.503253578936828</c:v>
                </c:pt>
                <c:pt idx="35">
                  <c:v>57.503253578936828</c:v>
                </c:pt>
                <c:pt idx="36">
                  <c:v>57.503253578936828</c:v>
                </c:pt>
                <c:pt idx="37">
                  <c:v>57.503253578936828</c:v>
                </c:pt>
                <c:pt idx="38">
                  <c:v>57.503253578936828</c:v>
                </c:pt>
                <c:pt idx="39">
                  <c:v>57.503253578936828</c:v>
                </c:pt>
                <c:pt idx="40">
                  <c:v>57.503253578936828</c:v>
                </c:pt>
                <c:pt idx="41">
                  <c:v>57.503253578936828</c:v>
                </c:pt>
                <c:pt idx="42">
                  <c:v>57.503253578936828</c:v>
                </c:pt>
                <c:pt idx="43">
                  <c:v>57.503253578936828</c:v>
                </c:pt>
                <c:pt idx="44">
                  <c:v>51.039887471114234</c:v>
                </c:pt>
                <c:pt idx="45">
                  <c:v>51.039887471114234</c:v>
                </c:pt>
                <c:pt idx="46">
                  <c:v>51.039887471114234</c:v>
                </c:pt>
                <c:pt idx="47">
                  <c:v>51.039887471114234</c:v>
                </c:pt>
                <c:pt idx="48">
                  <c:v>51.039887471114234</c:v>
                </c:pt>
                <c:pt idx="49">
                  <c:v>51.039887471114234</c:v>
                </c:pt>
                <c:pt idx="50">
                  <c:v>51.039887471114234</c:v>
                </c:pt>
                <c:pt idx="51">
                  <c:v>51.039887471114234</c:v>
                </c:pt>
                <c:pt idx="52">
                  <c:v>51.039887471114234</c:v>
                </c:pt>
                <c:pt idx="53">
                  <c:v>48.701825557809329</c:v>
                </c:pt>
                <c:pt idx="54">
                  <c:v>48.701825557809329</c:v>
                </c:pt>
                <c:pt idx="55">
                  <c:v>48.701825557809329</c:v>
                </c:pt>
                <c:pt idx="56">
                  <c:v>48.701825557809329</c:v>
                </c:pt>
                <c:pt idx="57">
                  <c:v>48.036741697789445</c:v>
                </c:pt>
                <c:pt idx="58">
                  <c:v>48.036741697789445</c:v>
                </c:pt>
                <c:pt idx="59">
                  <c:v>48.036741697789445</c:v>
                </c:pt>
                <c:pt idx="60">
                  <c:v>48.036741697789445</c:v>
                </c:pt>
                <c:pt idx="61">
                  <c:v>49.929250050535671</c:v>
                </c:pt>
                <c:pt idx="62">
                  <c:v>49.929250050535671</c:v>
                </c:pt>
                <c:pt idx="63">
                  <c:v>49.929250050535671</c:v>
                </c:pt>
                <c:pt idx="64">
                  <c:v>49.929250050535671</c:v>
                </c:pt>
                <c:pt idx="65">
                  <c:v>49.184918491849174</c:v>
                </c:pt>
                <c:pt idx="66">
                  <c:v>46.84</c:v>
                </c:pt>
                <c:pt idx="67">
                  <c:v>50.260000000000005</c:v>
                </c:pt>
                <c:pt idx="68">
                  <c:v>49.070000000000007</c:v>
                </c:pt>
                <c:pt idx="69">
                  <c:v>47.75522447755224</c:v>
                </c:pt>
                <c:pt idx="70">
                  <c:v>45.04</c:v>
                </c:pt>
                <c:pt idx="71">
                  <c:v>48.953010720368688</c:v>
                </c:pt>
                <c:pt idx="72">
                  <c:v>48.953010720368688</c:v>
                </c:pt>
                <c:pt idx="73">
                  <c:v>48.953010720368688</c:v>
                </c:pt>
                <c:pt idx="74">
                  <c:v>48.953010720368688</c:v>
                </c:pt>
                <c:pt idx="75">
                  <c:v>48.953010720368688</c:v>
                </c:pt>
                <c:pt idx="76">
                  <c:v>48.953010720368688</c:v>
                </c:pt>
                <c:pt idx="77">
                  <c:v>48.953010720368688</c:v>
                </c:pt>
                <c:pt idx="78">
                  <c:v>48.953010720368688</c:v>
                </c:pt>
                <c:pt idx="79">
                  <c:v>54.482559918068873</c:v>
                </c:pt>
                <c:pt idx="80">
                  <c:v>51.71140491100963</c:v>
                </c:pt>
                <c:pt idx="81">
                  <c:v>47.355538555262271</c:v>
                </c:pt>
                <c:pt idx="82">
                  <c:v>49.400930785226265</c:v>
                </c:pt>
                <c:pt idx="83">
                  <c:v>49.400930785226265</c:v>
                </c:pt>
                <c:pt idx="84">
                  <c:v>49.400930785226265</c:v>
                </c:pt>
                <c:pt idx="85">
                  <c:v>49.400930785226265</c:v>
                </c:pt>
                <c:pt idx="86">
                  <c:v>49.400930785226265</c:v>
                </c:pt>
                <c:pt idx="87">
                  <c:v>49.400930785226265</c:v>
                </c:pt>
                <c:pt idx="88">
                  <c:v>49.400930785226265</c:v>
                </c:pt>
                <c:pt idx="89">
                  <c:v>49.400930785226265</c:v>
                </c:pt>
                <c:pt idx="90">
                  <c:v>49.400930785226265</c:v>
                </c:pt>
                <c:pt idx="91">
                  <c:v>49.400930785226265</c:v>
                </c:pt>
                <c:pt idx="92">
                  <c:v>49.400930785226265</c:v>
                </c:pt>
                <c:pt idx="93">
                  <c:v>49.400930785226265</c:v>
                </c:pt>
                <c:pt idx="94">
                  <c:v>49.400930785226265</c:v>
                </c:pt>
                <c:pt idx="95">
                  <c:v>49.400930785226265</c:v>
                </c:pt>
                <c:pt idx="96">
                  <c:v>49.400930785226265</c:v>
                </c:pt>
                <c:pt idx="97">
                  <c:v>49.400930785226265</c:v>
                </c:pt>
                <c:pt idx="98">
                  <c:v>49.400930785226265</c:v>
                </c:pt>
                <c:pt idx="99">
                  <c:v>49.400930785226265</c:v>
                </c:pt>
                <c:pt idx="100">
                  <c:v>49.400930785226265</c:v>
                </c:pt>
                <c:pt idx="101">
                  <c:v>49.400930785226265</c:v>
                </c:pt>
                <c:pt idx="102">
                  <c:v>50.26046884391905</c:v>
                </c:pt>
                <c:pt idx="103">
                  <c:v>50.26046884391905</c:v>
                </c:pt>
                <c:pt idx="104">
                  <c:v>50.26046884391905</c:v>
                </c:pt>
                <c:pt idx="105">
                  <c:v>50.26046884391905</c:v>
                </c:pt>
                <c:pt idx="106">
                  <c:v>50.26046884391905</c:v>
                </c:pt>
                <c:pt idx="107">
                  <c:v>50.26046884391905</c:v>
                </c:pt>
                <c:pt idx="108">
                  <c:v>50.26046884391905</c:v>
                </c:pt>
                <c:pt idx="109">
                  <c:v>50.26046884391905</c:v>
                </c:pt>
                <c:pt idx="110">
                  <c:v>50.26046884391905</c:v>
                </c:pt>
                <c:pt idx="111">
                  <c:v>50.26046884391905</c:v>
                </c:pt>
                <c:pt idx="112">
                  <c:v>50.26046884391905</c:v>
                </c:pt>
                <c:pt idx="113">
                  <c:v>50.26046884391905</c:v>
                </c:pt>
                <c:pt idx="114">
                  <c:v>50.26046884391905</c:v>
                </c:pt>
                <c:pt idx="115">
                  <c:v>50.26046884391905</c:v>
                </c:pt>
                <c:pt idx="116">
                  <c:v>50.26046884391905</c:v>
                </c:pt>
                <c:pt idx="117">
                  <c:v>50.26046884391905</c:v>
                </c:pt>
                <c:pt idx="118">
                  <c:v>50.26046884391905</c:v>
                </c:pt>
                <c:pt idx="119">
                  <c:v>50.26046884391905</c:v>
                </c:pt>
                <c:pt idx="120">
                  <c:v>50.26046884391905</c:v>
                </c:pt>
                <c:pt idx="121">
                  <c:v>50.26046884391905</c:v>
                </c:pt>
                <c:pt idx="122">
                  <c:v>50.26046884391905</c:v>
                </c:pt>
                <c:pt idx="123">
                  <c:v>50.26046884391905</c:v>
                </c:pt>
                <c:pt idx="124">
                  <c:v>50.26046884391905</c:v>
                </c:pt>
                <c:pt idx="125">
                  <c:v>50.26046884391905</c:v>
                </c:pt>
                <c:pt idx="126">
                  <c:v>50.26046884391905</c:v>
                </c:pt>
                <c:pt idx="127">
                  <c:v>50.26046884391905</c:v>
                </c:pt>
                <c:pt idx="128">
                  <c:v>55.158809214436154</c:v>
                </c:pt>
                <c:pt idx="129">
                  <c:v>55.158809214436154</c:v>
                </c:pt>
                <c:pt idx="130">
                  <c:v>55.158809214436154</c:v>
                </c:pt>
                <c:pt idx="131">
                  <c:v>55.158809214436154</c:v>
                </c:pt>
                <c:pt idx="132">
                  <c:v>55.158809214436154</c:v>
                </c:pt>
                <c:pt idx="133">
                  <c:v>55.158809214436154</c:v>
                </c:pt>
                <c:pt idx="134">
                  <c:v>55.158809214436154</c:v>
                </c:pt>
                <c:pt idx="135">
                  <c:v>55.158809214436154</c:v>
                </c:pt>
                <c:pt idx="136">
                  <c:v>52.477545665556555</c:v>
                </c:pt>
                <c:pt idx="137">
                  <c:v>52.477545665556555</c:v>
                </c:pt>
                <c:pt idx="138">
                  <c:v>52.477545665556555</c:v>
                </c:pt>
                <c:pt idx="139">
                  <c:v>52.477545665556555</c:v>
                </c:pt>
                <c:pt idx="140">
                  <c:v>52.477545665556555</c:v>
                </c:pt>
                <c:pt idx="141">
                  <c:v>52.477545665556555</c:v>
                </c:pt>
                <c:pt idx="142">
                  <c:v>52.477545665556555</c:v>
                </c:pt>
                <c:pt idx="143">
                  <c:v>52.477545665556555</c:v>
                </c:pt>
                <c:pt idx="144">
                  <c:v>52.477545665556555</c:v>
                </c:pt>
                <c:pt idx="145">
                  <c:v>52.477545665556555</c:v>
                </c:pt>
                <c:pt idx="146">
                  <c:v>52.477545665556555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A-43DF-983D-4558CF79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8112"/>
        <c:axId val="1095348864"/>
      </c:scatterChart>
      <c:valAx>
        <c:axId val="10953581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48864"/>
        <c:crosses val="autoZero"/>
        <c:crossBetween val="midCat"/>
      </c:valAx>
      <c:valAx>
        <c:axId val="1095348864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SiO2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8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[1]NBO!$D$11:$D$157</c:f>
              <c:numCache>
                <c:formatCode>General</c:formatCode>
                <c:ptCount val="147"/>
                <c:pt idx="0">
                  <c:v>503</c:v>
                </c:pt>
                <c:pt idx="1">
                  <c:v>1008</c:v>
                </c:pt>
                <c:pt idx="2">
                  <c:v>1008</c:v>
                </c:pt>
                <c:pt idx="3">
                  <c:v>1503</c:v>
                </c:pt>
                <c:pt idx="4">
                  <c:v>1503</c:v>
                </c:pt>
                <c:pt idx="5">
                  <c:v>503</c:v>
                </c:pt>
                <c:pt idx="6">
                  <c:v>495</c:v>
                </c:pt>
                <c:pt idx="7">
                  <c:v>503</c:v>
                </c:pt>
                <c:pt idx="8">
                  <c:v>1000</c:v>
                </c:pt>
                <c:pt idx="9">
                  <c:v>1005</c:v>
                </c:pt>
                <c:pt idx="10">
                  <c:v>1496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2000</c:v>
                </c:pt>
                <c:pt idx="40">
                  <c:v>2000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717</c:v>
                </c:pt>
                <c:pt idx="45">
                  <c:v>980</c:v>
                </c:pt>
                <c:pt idx="46">
                  <c:v>310</c:v>
                </c:pt>
                <c:pt idx="47">
                  <c:v>507</c:v>
                </c:pt>
                <c:pt idx="48">
                  <c:v>515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504</c:v>
                </c:pt>
                <c:pt idx="53">
                  <c:v>2059</c:v>
                </c:pt>
                <c:pt idx="54">
                  <c:v>524</c:v>
                </c:pt>
                <c:pt idx="55">
                  <c:v>269</c:v>
                </c:pt>
                <c:pt idx="56">
                  <c:v>1062</c:v>
                </c:pt>
                <c:pt idx="57">
                  <c:v>2059</c:v>
                </c:pt>
                <c:pt idx="58">
                  <c:v>1013</c:v>
                </c:pt>
                <c:pt idx="59">
                  <c:v>524</c:v>
                </c:pt>
                <c:pt idx="60">
                  <c:v>1062</c:v>
                </c:pt>
                <c:pt idx="61">
                  <c:v>2059</c:v>
                </c:pt>
                <c:pt idx="62">
                  <c:v>524</c:v>
                </c:pt>
                <c:pt idx="63">
                  <c:v>269</c:v>
                </c:pt>
                <c:pt idx="64">
                  <c:v>1062</c:v>
                </c:pt>
                <c:pt idx="65">
                  <c:v>2140</c:v>
                </c:pt>
                <c:pt idx="66">
                  <c:v>2140</c:v>
                </c:pt>
                <c:pt idx="67">
                  <c:v>2130</c:v>
                </c:pt>
                <c:pt idx="68">
                  <c:v>2130</c:v>
                </c:pt>
                <c:pt idx="69">
                  <c:v>2130</c:v>
                </c:pt>
                <c:pt idx="70">
                  <c:v>2130</c:v>
                </c:pt>
                <c:pt idx="71">
                  <c:v>1010</c:v>
                </c:pt>
                <c:pt idx="72">
                  <c:v>1010</c:v>
                </c:pt>
                <c:pt idx="73">
                  <c:v>2135</c:v>
                </c:pt>
                <c:pt idx="74">
                  <c:v>1530</c:v>
                </c:pt>
                <c:pt idx="75">
                  <c:v>1530</c:v>
                </c:pt>
                <c:pt idx="76">
                  <c:v>485</c:v>
                </c:pt>
                <c:pt idx="77">
                  <c:v>485</c:v>
                </c:pt>
                <c:pt idx="78">
                  <c:v>2754</c:v>
                </c:pt>
                <c:pt idx="79">
                  <c:v>3510</c:v>
                </c:pt>
                <c:pt idx="80">
                  <c:v>3510</c:v>
                </c:pt>
                <c:pt idx="81">
                  <c:v>3510</c:v>
                </c:pt>
                <c:pt idx="82">
                  <c:v>5000</c:v>
                </c:pt>
                <c:pt idx="83">
                  <c:v>2000</c:v>
                </c:pt>
                <c:pt idx="84">
                  <c:v>2000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2000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250</c:v>
                </c:pt>
                <c:pt idx="137">
                  <c:v>375</c:v>
                </c:pt>
                <c:pt idx="138">
                  <c:v>500</c:v>
                </c:pt>
                <c:pt idx="139">
                  <c:v>500</c:v>
                </c:pt>
                <c:pt idx="140">
                  <c:v>750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1490</c:v>
                </c:pt>
                <c:pt idx="146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4-464F-BE51-66BFC399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0288"/>
        <c:axId val="1095378240"/>
      </c:scatterChart>
      <c:valAx>
        <c:axId val="10953602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8240"/>
        <c:crosses val="autoZero"/>
        <c:crossBetween val="midCat"/>
      </c:valAx>
      <c:valAx>
        <c:axId val="1095378240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 tot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0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[1]NBO!$CU$11:$CU$21</c:f>
              <c:numCache>
                <c:formatCode>General</c:formatCode>
                <c:ptCount val="11"/>
                <c:pt idx="0">
                  <c:v>254.93599418543084</c:v>
                </c:pt>
                <c:pt idx="1">
                  <c:v>464.76419864408678</c:v>
                </c:pt>
                <c:pt idx="2">
                  <c:v>464.76419864408678</c:v>
                </c:pt>
                <c:pt idx="3">
                  <c:v>768.49980879406621</c:v>
                </c:pt>
                <c:pt idx="4">
                  <c:v>764.93069616143521</c:v>
                </c:pt>
                <c:pt idx="5">
                  <c:v>110.68910704299753</c:v>
                </c:pt>
                <c:pt idx="6">
                  <c:v>109.08867754563582</c:v>
                </c:pt>
                <c:pt idx="7">
                  <c:v>110.68910704299753</c:v>
                </c:pt>
                <c:pt idx="8">
                  <c:v>298.30485562601177</c:v>
                </c:pt>
                <c:pt idx="9">
                  <c:v>299.80528739680636</c:v>
                </c:pt>
                <c:pt idx="10">
                  <c:v>543.91389413594311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6-4623-AB01-842D8DBF61BB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6-4623-AB01-842D8DBF61BB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[1]NBO!$CU$22:$CU$33</c:f>
              <c:numCache>
                <c:formatCode>General</c:formatCode>
                <c:ptCount val="12"/>
                <c:pt idx="0">
                  <c:v>706.68507606965795</c:v>
                </c:pt>
                <c:pt idx="1">
                  <c:v>818.80932251487684</c:v>
                </c:pt>
                <c:pt idx="2">
                  <c:v>1032.2502586600424</c:v>
                </c:pt>
                <c:pt idx="3">
                  <c:v>1020.5203207546529</c:v>
                </c:pt>
                <c:pt idx="4">
                  <c:v>1137.4759717144279</c:v>
                </c:pt>
                <c:pt idx="5">
                  <c:v>1132.7143634078295</c:v>
                </c:pt>
                <c:pt idx="6">
                  <c:v>1115.2628558831855</c:v>
                </c:pt>
                <c:pt idx="7">
                  <c:v>1133.6935259863535</c:v>
                </c:pt>
                <c:pt idx="8">
                  <c:v>1155.2087245223922</c:v>
                </c:pt>
                <c:pt idx="9">
                  <c:v>3829.9596862941885</c:v>
                </c:pt>
                <c:pt idx="10">
                  <c:v>5495.9410573833911</c:v>
                </c:pt>
                <c:pt idx="11">
                  <c:v>5972.315000435774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36-4623-AB01-842D8DBF61BB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[1]NBO!$CU$34:$CU$54</c:f>
              <c:numCache>
                <c:formatCode>General</c:formatCode>
                <c:ptCount val="21"/>
                <c:pt idx="0">
                  <c:v>1192.4151156916837</c:v>
                </c:pt>
                <c:pt idx="1">
                  <c:v>1127.6757452698932</c:v>
                </c:pt>
                <c:pt idx="2">
                  <c:v>961.61033203391867</c:v>
                </c:pt>
                <c:pt idx="3">
                  <c:v>1148.7863977200786</c:v>
                </c:pt>
                <c:pt idx="4">
                  <c:v>4356.6727543644647</c:v>
                </c:pt>
                <c:pt idx="5">
                  <c:v>3910.1793557615579</c:v>
                </c:pt>
                <c:pt idx="6">
                  <c:v>4731.0317252051018</c:v>
                </c:pt>
                <c:pt idx="7">
                  <c:v>4060.748997565443</c:v>
                </c:pt>
                <c:pt idx="8">
                  <c:v>1024.4676253599782</c:v>
                </c:pt>
                <c:pt idx="9">
                  <c:v>1349.1279297239089</c:v>
                </c:pt>
                <c:pt idx="10">
                  <c:v>1395.3253344287714</c:v>
                </c:pt>
                <c:pt idx="11">
                  <c:v>1129.0479742961932</c:v>
                </c:pt>
                <c:pt idx="12">
                  <c:v>4990.116626230868</c:v>
                </c:pt>
                <c:pt idx="13">
                  <c:v>4966.5425769077528</c:v>
                </c:pt>
                <c:pt idx="14">
                  <c:v>4770.8132060658772</c:v>
                </c:pt>
                <c:pt idx="15">
                  <c:v>5256.5547736454519</c:v>
                </c:pt>
                <c:pt idx="16">
                  <c:v>997.74402462747094</c:v>
                </c:pt>
                <c:pt idx="17">
                  <c:v>1279.4234695637022</c:v>
                </c:pt>
                <c:pt idx="18">
                  <c:v>5132.980420561008</c:v>
                </c:pt>
                <c:pt idx="19">
                  <c:v>5516.9923228568086</c:v>
                </c:pt>
                <c:pt idx="20">
                  <c:v>5751.3862548446414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6-4623-AB01-842D8DBF61BB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[1]NBO!$CU$55:$CU$63</c:f>
              <c:numCache>
                <c:formatCode>General</c:formatCode>
                <c:ptCount val="9"/>
                <c:pt idx="0">
                  <c:v>289.59633856338371</c:v>
                </c:pt>
                <c:pt idx="1">
                  <c:v>289.95929668316006</c:v>
                </c:pt>
                <c:pt idx="2">
                  <c:v>96.497803839008469</c:v>
                </c:pt>
                <c:pt idx="3">
                  <c:v>149.59626108494925</c:v>
                </c:pt>
                <c:pt idx="4">
                  <c:v>198.25119982191868</c:v>
                </c:pt>
                <c:pt idx="5">
                  <c:v>177.47498544969045</c:v>
                </c:pt>
                <c:pt idx="6">
                  <c:v>113.39220153347885</c:v>
                </c:pt>
                <c:pt idx="7">
                  <c:v>120.12447957969577</c:v>
                </c:pt>
                <c:pt idx="8">
                  <c:v>206.0522238193586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36-4623-AB01-842D8DBF61BB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[1]NBO!$CU$64:$CU$75</c:f>
              <c:numCache>
                <c:formatCode>General</c:formatCode>
                <c:ptCount val="12"/>
                <c:pt idx="0">
                  <c:v>2188.6670191673666</c:v>
                </c:pt>
                <c:pt idx="1">
                  <c:v>476.27164163943934</c:v>
                </c:pt>
                <c:pt idx="2">
                  <c:v>214.0525364666008</c:v>
                </c:pt>
                <c:pt idx="3">
                  <c:v>996.26565222676254</c:v>
                </c:pt>
                <c:pt idx="4">
                  <c:v>1537.3775383421607</c:v>
                </c:pt>
                <c:pt idx="5">
                  <c:v>624.31375764012796</c:v>
                </c:pt>
                <c:pt idx="6">
                  <c:v>354.81721102765857</c:v>
                </c:pt>
                <c:pt idx="7">
                  <c:v>666.96076191532495</c:v>
                </c:pt>
                <c:pt idx="8">
                  <c:v>1358.8573502962111</c:v>
                </c:pt>
                <c:pt idx="9">
                  <c:v>314.23989528820096</c:v>
                </c:pt>
                <c:pt idx="10">
                  <c:v>121.40089633858359</c:v>
                </c:pt>
                <c:pt idx="11">
                  <c:v>650.40917987085982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36-4623-AB01-842D8DBF61BB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[1]NBO!$CU$76:$CU$81</c:f>
              <c:numCache>
                <c:formatCode>General</c:formatCode>
                <c:ptCount val="6"/>
                <c:pt idx="0">
                  <c:v>2162.6847124433511</c:v>
                </c:pt>
                <c:pt idx="1">
                  <c:v>3843.4339397662466</c:v>
                </c:pt>
                <c:pt idx="2">
                  <c:v>1766.2038418216332</c:v>
                </c:pt>
                <c:pt idx="3">
                  <c:v>2267.7370838148672</c:v>
                </c:pt>
                <c:pt idx="4">
                  <c:v>3022.3878724246697</c:v>
                </c:pt>
                <c:pt idx="5">
                  <c:v>5721.563106311809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36-4623-AB01-842D8DBF61BB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[1]NBO!$CU$93:$CU$112</c:f>
              <c:numCache>
                <c:formatCode>General</c:formatCode>
                <c:ptCount val="20"/>
                <c:pt idx="0">
                  <c:v>9486.2099919461562</c:v>
                </c:pt>
                <c:pt idx="1">
                  <c:v>2411.3891392158403</c:v>
                </c:pt>
                <c:pt idx="2">
                  <c:v>2309.0285962759549</c:v>
                </c:pt>
                <c:pt idx="3">
                  <c:v>9036.2928383153194</c:v>
                </c:pt>
                <c:pt idx="4">
                  <c:v>9532.6026420931539</c:v>
                </c:pt>
                <c:pt idx="5">
                  <c:v>8241.2594009803415</c:v>
                </c:pt>
                <c:pt idx="6">
                  <c:v>913.1533007903065</c:v>
                </c:pt>
                <c:pt idx="7">
                  <c:v>6604.271302602755</c:v>
                </c:pt>
                <c:pt idx="8">
                  <c:v>6621.6614676364097</c:v>
                </c:pt>
                <c:pt idx="9">
                  <c:v>4641.7327472509924</c:v>
                </c:pt>
                <c:pt idx="10">
                  <c:v>4018.7699187165117</c:v>
                </c:pt>
                <c:pt idx="11">
                  <c:v>4192.3562449198016</c:v>
                </c:pt>
                <c:pt idx="12">
                  <c:v>2298.6139255380904</c:v>
                </c:pt>
                <c:pt idx="13">
                  <c:v>2669.2842692746431</c:v>
                </c:pt>
                <c:pt idx="14">
                  <c:v>1276.0974957156318</c:v>
                </c:pt>
                <c:pt idx="15">
                  <c:v>2070.252434918842</c:v>
                </c:pt>
                <c:pt idx="16">
                  <c:v>2374.0733868601815</c:v>
                </c:pt>
                <c:pt idx="17">
                  <c:v>2530.9344033582142</c:v>
                </c:pt>
                <c:pt idx="18">
                  <c:v>1768.4628142930044</c:v>
                </c:pt>
                <c:pt idx="19">
                  <c:v>2681.3919962653645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36-4623-AB01-842D8DBF61BB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[1]NBO!$CU$113:$CU$138</c:f>
              <c:numCache>
                <c:formatCode>General</c:formatCode>
                <c:ptCount val="26"/>
                <c:pt idx="0">
                  <c:v>134.31662828940676</c:v>
                </c:pt>
                <c:pt idx="1">
                  <c:v>174.12278010664838</c:v>
                </c:pt>
                <c:pt idx="2">
                  <c:v>95.77097449743593</c:v>
                </c:pt>
                <c:pt idx="3">
                  <c:v>165.86101912097476</c:v>
                </c:pt>
                <c:pt idx="4">
                  <c:v>182.61973044459924</c:v>
                </c:pt>
                <c:pt idx="5">
                  <c:v>186.31726813255477</c:v>
                </c:pt>
                <c:pt idx="6">
                  <c:v>266.28546842946093</c:v>
                </c:pt>
                <c:pt idx="7">
                  <c:v>378.89673836981768</c:v>
                </c:pt>
                <c:pt idx="8">
                  <c:v>387.04464172249777</c:v>
                </c:pt>
                <c:pt idx="9">
                  <c:v>46.081100834349563</c:v>
                </c:pt>
                <c:pt idx="10">
                  <c:v>484.70274896478196</c:v>
                </c:pt>
                <c:pt idx="11">
                  <c:v>611.17879481060572</c:v>
                </c:pt>
                <c:pt idx="12">
                  <c:v>832.20962055638893</c:v>
                </c:pt>
                <c:pt idx="13">
                  <c:v>390.2617571142078</c:v>
                </c:pt>
                <c:pt idx="14">
                  <c:v>932.72597683585423</c:v>
                </c:pt>
                <c:pt idx="15">
                  <c:v>1227.2392629697174</c:v>
                </c:pt>
                <c:pt idx="16">
                  <c:v>1406.9196943294053</c:v>
                </c:pt>
                <c:pt idx="17">
                  <c:v>553.61069387582847</c:v>
                </c:pt>
                <c:pt idx="18">
                  <c:v>1215.2437039985512</c:v>
                </c:pt>
                <c:pt idx="19">
                  <c:v>1935.6320651998431</c:v>
                </c:pt>
                <c:pt idx="20">
                  <c:v>3245.9430422747778</c:v>
                </c:pt>
                <c:pt idx="21">
                  <c:v>1973.4255109255305</c:v>
                </c:pt>
                <c:pt idx="22">
                  <c:v>3270.5104477580376</c:v>
                </c:pt>
                <c:pt idx="23">
                  <c:v>3234.2239317063004</c:v>
                </c:pt>
                <c:pt idx="24">
                  <c:v>3131.8363204003363</c:v>
                </c:pt>
                <c:pt idx="25">
                  <c:v>1526.1292123982209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36-4623-AB01-842D8DBF61BB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[1]NBO!$CU$139:$CU$146</c:f>
              <c:numCache>
                <c:formatCode>General</c:formatCode>
                <c:ptCount val="8"/>
                <c:pt idx="0">
                  <c:v>9367.4728961305082</c:v>
                </c:pt>
                <c:pt idx="1">
                  <c:v>10872.034489046513</c:v>
                </c:pt>
                <c:pt idx="2">
                  <c:v>11512.042510173689</c:v>
                </c:pt>
                <c:pt idx="3">
                  <c:v>12135.169864283002</c:v>
                </c:pt>
                <c:pt idx="4">
                  <c:v>11896.644937967105</c:v>
                </c:pt>
                <c:pt idx="5">
                  <c:v>12350.067426543694</c:v>
                </c:pt>
                <c:pt idx="6">
                  <c:v>12439.08053189929</c:v>
                </c:pt>
                <c:pt idx="7">
                  <c:v>12730.483632409085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36-4623-AB01-842D8DBF61BB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[1]NBO!$CU$147:$CU$157</c:f>
              <c:numCache>
                <c:formatCode>General</c:formatCode>
                <c:ptCount val="11"/>
                <c:pt idx="0">
                  <c:v>101.94956971859591</c:v>
                </c:pt>
                <c:pt idx="1">
                  <c:v>145.8731652873719</c:v>
                </c:pt>
                <c:pt idx="2">
                  <c:v>188.47104334300627</c:v>
                </c:pt>
                <c:pt idx="3">
                  <c:v>188.3497342185421</c:v>
                </c:pt>
                <c:pt idx="4">
                  <c:v>272.85230006580321</c:v>
                </c:pt>
                <c:pt idx="5">
                  <c:v>388.53977098821252</c:v>
                </c:pt>
                <c:pt idx="6">
                  <c:v>390.54624286364856</c:v>
                </c:pt>
                <c:pt idx="7">
                  <c:v>393.06891010168408</c:v>
                </c:pt>
                <c:pt idx="8">
                  <c:v>388.53977098821252</c:v>
                </c:pt>
                <c:pt idx="9">
                  <c:v>584.85617532367974</c:v>
                </c:pt>
                <c:pt idx="10">
                  <c:v>800.04804929504303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36-4623-AB01-842D8DBF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79328"/>
        <c:axId val="1095371168"/>
      </c:scatterChart>
      <c:valAx>
        <c:axId val="1095379328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1168"/>
        <c:crosses val="autoZero"/>
        <c:crossBetween val="midCat"/>
      </c:valAx>
      <c:valAx>
        <c:axId val="1095371168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93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[1]NBO!$FL$11:$FL$21</c:f>
              <c:numCache>
                <c:formatCode>General</c:formatCode>
                <c:ptCount val="11"/>
                <c:pt idx="0">
                  <c:v>224.45285236613839</c:v>
                </c:pt>
                <c:pt idx="1">
                  <c:v>447.64563631362859</c:v>
                </c:pt>
                <c:pt idx="2">
                  <c:v>447.64563631362859</c:v>
                </c:pt>
                <c:pt idx="3">
                  <c:v>807.83608841361138</c:v>
                </c:pt>
                <c:pt idx="4">
                  <c:v>798.97671154073805</c:v>
                </c:pt>
                <c:pt idx="5">
                  <c:v>112.1331715276804</c:v>
                </c:pt>
                <c:pt idx="6">
                  <c:v>110.40895515903573</c:v>
                </c:pt>
                <c:pt idx="7">
                  <c:v>112.1331715276804</c:v>
                </c:pt>
                <c:pt idx="8">
                  <c:v>333.82519717769264</c:v>
                </c:pt>
                <c:pt idx="9">
                  <c:v>335.57440295083745</c:v>
                </c:pt>
                <c:pt idx="10">
                  <c:v>643.86742409125475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B-493A-BA3C-50A19354D605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B-493A-BA3C-50A19354D605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[1]NBO!$FL$22:$FL$33</c:f>
              <c:numCache>
                <c:formatCode>General</c:formatCode>
                <c:ptCount val="12"/>
                <c:pt idx="0">
                  <c:v>640.29604961496977</c:v>
                </c:pt>
                <c:pt idx="1">
                  <c:v>734.94263078971244</c:v>
                </c:pt>
                <c:pt idx="2">
                  <c:v>916.84482061081076</c:v>
                </c:pt>
                <c:pt idx="3">
                  <c:v>913.27010445341739</c:v>
                </c:pt>
                <c:pt idx="4">
                  <c:v>975.16822537787755</c:v>
                </c:pt>
                <c:pt idx="5">
                  <c:v>957.58293894065162</c:v>
                </c:pt>
                <c:pt idx="6">
                  <c:v>943.44958810914443</c:v>
                </c:pt>
                <c:pt idx="7">
                  <c:v>950.44724499785764</c:v>
                </c:pt>
                <c:pt idx="8">
                  <c:v>963.22387449989947</c:v>
                </c:pt>
                <c:pt idx="9">
                  <c:v>3400.5995468643323</c:v>
                </c:pt>
                <c:pt idx="10">
                  <c:v>4854.2365119648275</c:v>
                </c:pt>
                <c:pt idx="11">
                  <c:v>5158.7728538272559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B-493A-BA3C-50A19354D605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[1]NBO!$FL$34:$FL$54</c:f>
              <c:numCache>
                <c:formatCode>General</c:formatCode>
                <c:ptCount val="21"/>
                <c:pt idx="0">
                  <c:v>1162.9179857378713</c:v>
                </c:pt>
                <c:pt idx="1">
                  <c:v>1113.1051752865085</c:v>
                </c:pt>
                <c:pt idx="2">
                  <c:v>948.02239524124752</c:v>
                </c:pt>
                <c:pt idx="3">
                  <c:v>1162.0597662067996</c:v>
                </c:pt>
                <c:pt idx="4">
                  <c:v>3373.6914068304172</c:v>
                </c:pt>
                <c:pt idx="5">
                  <c:v>3358.8503942380826</c:v>
                </c:pt>
                <c:pt idx="6">
                  <c:v>4512.3858511061053</c:v>
                </c:pt>
                <c:pt idx="7">
                  <c:v>4003.8487663234077</c:v>
                </c:pt>
                <c:pt idx="8">
                  <c:v>1010.2143153397167</c:v>
                </c:pt>
                <c:pt idx="9">
                  <c:v>1375.760147751414</c:v>
                </c:pt>
                <c:pt idx="10">
                  <c:v>1471.2064713393822</c:v>
                </c:pt>
                <c:pt idx="11">
                  <c:v>1178.4477220575538</c:v>
                </c:pt>
                <c:pt idx="12">
                  <c:v>4064.6366891500024</c:v>
                </c:pt>
                <c:pt idx="13">
                  <c:v>4759.9992574038943</c:v>
                </c:pt>
                <c:pt idx="14">
                  <c:v>4798.1961717339664</c:v>
                </c:pt>
                <c:pt idx="15">
                  <c:v>5437.4162392639382</c:v>
                </c:pt>
                <c:pt idx="16">
                  <c:v>1036.8571760926857</c:v>
                </c:pt>
                <c:pt idx="17">
                  <c:v>1393.7231592686594</c:v>
                </c:pt>
                <c:pt idx="18">
                  <c:v>4357.7121041642704</c:v>
                </c:pt>
                <c:pt idx="19">
                  <c:v>5425.3382269455042</c:v>
                </c:pt>
                <c:pt idx="20">
                  <c:v>5955.1518040576648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B-493A-BA3C-50A19354D605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[1]NBO!$FL$55:$FL$63</c:f>
              <c:numCache>
                <c:formatCode>General</c:formatCode>
                <c:ptCount val="9"/>
                <c:pt idx="0">
                  <c:v>311.27207073628477</c:v>
                </c:pt>
                <c:pt idx="1">
                  <c:v>340.32615313549189</c:v>
                </c:pt>
                <c:pt idx="2">
                  <c:v>99.972647903895407</c:v>
                </c:pt>
                <c:pt idx="3">
                  <c:v>164.41245578458782</c:v>
                </c:pt>
                <c:pt idx="4">
                  <c:v>213.93952367127602</c:v>
                </c:pt>
                <c:pt idx="5">
                  <c:v>190.15460518522048</c:v>
                </c:pt>
                <c:pt idx="6">
                  <c:v>123.75415577560581</c:v>
                </c:pt>
                <c:pt idx="7">
                  <c:v>130.95667015620347</c:v>
                </c:pt>
                <c:pt idx="8">
                  <c:v>214.97380598174627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6B-493A-BA3C-50A19354D605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[1]NBO!$FL$64:$FL$75</c:f>
              <c:numCache>
                <c:formatCode>General</c:formatCode>
                <c:ptCount val="12"/>
                <c:pt idx="0">
                  <c:v>2201.9488080834849</c:v>
                </c:pt>
                <c:pt idx="1">
                  <c:v>450.78660893273462</c:v>
                </c:pt>
                <c:pt idx="2">
                  <c:v>191.22085166513423</c:v>
                </c:pt>
                <c:pt idx="3">
                  <c:v>998.6589057371192</c:v>
                </c:pt>
                <c:pt idx="4">
                  <c:v>1545.4175793000347</c:v>
                </c:pt>
                <c:pt idx="5">
                  <c:v>610.70428083073057</c:v>
                </c:pt>
                <c:pt idx="6">
                  <c:v>323.45600317833043</c:v>
                </c:pt>
                <c:pt idx="7">
                  <c:v>653.511015783483</c:v>
                </c:pt>
                <c:pt idx="8">
                  <c:v>1469.0130064793186</c:v>
                </c:pt>
                <c:pt idx="9">
                  <c:v>302.30443489346328</c:v>
                </c:pt>
                <c:pt idx="10">
                  <c:v>110.57533588290163</c:v>
                </c:pt>
                <c:pt idx="11">
                  <c:v>660.52877659870012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6B-493A-BA3C-50A19354D605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[1]NBO!$FL$76:$FL$81</c:f>
              <c:numCache>
                <c:formatCode>General</c:formatCode>
                <c:ptCount val="6"/>
                <c:pt idx="0">
                  <c:v>2508.3696342271355</c:v>
                </c:pt>
                <c:pt idx="1">
                  <c:v>4081.1593410354226</c:v>
                </c:pt>
                <c:pt idx="2">
                  <c:v>2082.9113312930704</c:v>
                </c:pt>
                <c:pt idx="3">
                  <c:v>2417.6142784204039</c:v>
                </c:pt>
                <c:pt idx="4">
                  <c:v>3235.5209916837371</c:v>
                </c:pt>
                <c:pt idx="5">
                  <c:v>4511.3187291055656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6B-493A-BA3C-50A19354D605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[1]NBO!$FL$93:$FL$112</c:f>
              <c:numCache>
                <c:formatCode>General</c:formatCode>
                <c:ptCount val="20"/>
                <c:pt idx="0">
                  <c:v>8877.4552771625204</c:v>
                </c:pt>
                <c:pt idx="1">
                  <c:v>2255.0765186176836</c:v>
                </c:pt>
                <c:pt idx="2">
                  <c:v>2224.6810082160596</c:v>
                </c:pt>
                <c:pt idx="3">
                  <c:v>9000.3817389067699</c:v>
                </c:pt>
                <c:pt idx="4">
                  <c:v>9954.6716238601948</c:v>
                </c:pt>
                <c:pt idx="5">
                  <c:v>8510.1765530986213</c:v>
                </c:pt>
                <c:pt idx="6">
                  <c:v>903.87797336878555</c:v>
                </c:pt>
                <c:pt idx="7">
                  <c:v>7298.1112760809983</c:v>
                </c:pt>
                <c:pt idx="8">
                  <c:v>7214.4859514000582</c:v>
                </c:pt>
                <c:pt idx="9">
                  <c:v>4990.6306911993915</c:v>
                </c:pt>
                <c:pt idx="10">
                  <c:v>4262.703061408406</c:v>
                </c:pt>
                <c:pt idx="11">
                  <c:v>4544.6021950104205</c:v>
                </c:pt>
                <c:pt idx="12">
                  <c:v>2430.7166490883219</c:v>
                </c:pt>
                <c:pt idx="13">
                  <c:v>2666.3876409606769</c:v>
                </c:pt>
                <c:pt idx="14">
                  <c:v>1378.8566569945233</c:v>
                </c:pt>
                <c:pt idx="15">
                  <c:v>2179.8885635734155</c:v>
                </c:pt>
                <c:pt idx="16">
                  <c:v>2426.7575109279237</c:v>
                </c:pt>
                <c:pt idx="17">
                  <c:v>2541.3096194040331</c:v>
                </c:pt>
                <c:pt idx="18">
                  <c:v>1840.6933938119762</c:v>
                </c:pt>
                <c:pt idx="19">
                  <c:v>2621.949191052272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6B-493A-BA3C-50A19354D605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[1]NBO!$FL$113:$FL$138</c:f>
              <c:numCache>
                <c:formatCode>General</c:formatCode>
                <c:ptCount val="26"/>
                <c:pt idx="0">
                  <c:v>129.20937622000102</c:v>
                </c:pt>
                <c:pt idx="1">
                  <c:v>161.10685618338161</c:v>
                </c:pt>
                <c:pt idx="2">
                  <c:v>90.810704263840179</c:v>
                </c:pt>
                <c:pt idx="3">
                  <c:v>160.85596681984532</c:v>
                </c:pt>
                <c:pt idx="4">
                  <c:v>175.91198524143854</c:v>
                </c:pt>
                <c:pt idx="5">
                  <c:v>179.80274015982135</c:v>
                </c:pt>
                <c:pt idx="6">
                  <c:v>272.28993100992847</c:v>
                </c:pt>
                <c:pt idx="7">
                  <c:v>379.8321864732016</c:v>
                </c:pt>
                <c:pt idx="8">
                  <c:v>384.64489678098806</c:v>
                </c:pt>
                <c:pt idx="9">
                  <c:v>39.818736020571464</c:v>
                </c:pt>
                <c:pt idx="10">
                  <c:v>517.66981683465883</c:v>
                </c:pt>
                <c:pt idx="11">
                  <c:v>655.51979396845309</c:v>
                </c:pt>
                <c:pt idx="12">
                  <c:v>843.97466395141271</c:v>
                </c:pt>
                <c:pt idx="13">
                  <c:v>394.24276524580318</c:v>
                </c:pt>
                <c:pt idx="14">
                  <c:v>1011.0420310265686</c:v>
                </c:pt>
                <c:pt idx="15">
                  <c:v>1337.9438878577373</c:v>
                </c:pt>
                <c:pt idx="16">
                  <c:v>1426.4049990973374</c:v>
                </c:pt>
                <c:pt idx="17">
                  <c:v>548.29280261938106</c:v>
                </c:pt>
                <c:pt idx="18">
                  <c:v>1295.7611503111339</c:v>
                </c:pt>
                <c:pt idx="19">
                  <c:v>2095.3745652704274</c:v>
                </c:pt>
                <c:pt idx="20">
                  <c:v>3520.1122860860546</c:v>
                </c:pt>
                <c:pt idx="21">
                  <c:v>2099.0244427284356</c:v>
                </c:pt>
                <c:pt idx="22">
                  <c:v>3405.600315635354</c:v>
                </c:pt>
                <c:pt idx="23">
                  <c:v>3477.703849928022</c:v>
                </c:pt>
                <c:pt idx="24">
                  <c:v>3438.0146987048383</c:v>
                </c:pt>
                <c:pt idx="25">
                  <c:v>1577.8251235433083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6B-493A-BA3C-50A19354D605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[1]NBO!$FL$139:$FL$146</c:f>
              <c:numCache>
                <c:formatCode>General</c:formatCode>
                <c:ptCount val="8"/>
                <c:pt idx="0">
                  <c:v>8759.2325265114468</c:v>
                </c:pt>
                <c:pt idx="1">
                  <c:v>10496.773228430868</c:v>
                </c:pt>
                <c:pt idx="2">
                  <c:v>11343.858089871395</c:v>
                </c:pt>
                <c:pt idx="3">
                  <c:v>12551.626853167994</c:v>
                </c:pt>
                <c:pt idx="4">
                  <c:v>12675.488492322986</c:v>
                </c:pt>
                <c:pt idx="5">
                  <c:v>13329.602493699005</c:v>
                </c:pt>
                <c:pt idx="6">
                  <c:v>13443.495536942411</c:v>
                </c:pt>
                <c:pt idx="7">
                  <c:v>13792.333314500545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6B-493A-BA3C-50A19354D605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[1]NBO!$FL$147:$FL$157</c:f>
              <c:numCache>
                <c:formatCode>General</c:formatCode>
                <c:ptCount val="11"/>
                <c:pt idx="0">
                  <c:v>94.667345593947502</c:v>
                </c:pt>
                <c:pt idx="1">
                  <c:v>140.16734135924978</c:v>
                </c:pt>
                <c:pt idx="2">
                  <c:v>184.30904929671721</c:v>
                </c:pt>
                <c:pt idx="3">
                  <c:v>184.04604247361837</c:v>
                </c:pt>
                <c:pt idx="4">
                  <c:v>271.40729699714018</c:v>
                </c:pt>
                <c:pt idx="5">
                  <c:v>415.86680270286615</c:v>
                </c:pt>
                <c:pt idx="6">
                  <c:v>420.59361991471883</c:v>
                </c:pt>
                <c:pt idx="7">
                  <c:v>426.52738752882004</c:v>
                </c:pt>
                <c:pt idx="8">
                  <c:v>415.86680270286615</c:v>
                </c:pt>
                <c:pt idx="9">
                  <c:v>627.26815592254036</c:v>
                </c:pt>
                <c:pt idx="10">
                  <c:v>868.63078204079488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6B-493A-BA3C-50A19354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82592"/>
        <c:axId val="1095360832"/>
      </c:scatterChart>
      <c:valAx>
        <c:axId val="1095382592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0832"/>
        <c:crosses val="autoZero"/>
        <c:crossBetween val="midCat"/>
      </c:valAx>
      <c:valAx>
        <c:axId val="1095360832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825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PapaleH2O_TASdiagram!$A$2:$A$150</c:f>
              <c:numCache>
                <c:formatCode>General</c:formatCode>
                <c:ptCount val="149"/>
                <c:pt idx="0">
                  <c:v>85.213068181818102</c:v>
                </c:pt>
                <c:pt idx="1">
                  <c:v>75.980113636363598</c:v>
                </c:pt>
                <c:pt idx="2">
                  <c:v>79.460227272727195</c:v>
                </c:pt>
                <c:pt idx="3">
                  <c:v>77.684659090909093</c:v>
                </c:pt>
                <c:pt idx="4">
                  <c:v>78.181818181818102</c:v>
                </c:pt>
                <c:pt idx="5">
                  <c:v>80.099431818181799</c:v>
                </c:pt>
                <c:pt idx="6">
                  <c:v>80.099431818181799</c:v>
                </c:pt>
                <c:pt idx="7">
                  <c:v>80.880681818181799</c:v>
                </c:pt>
                <c:pt idx="8">
                  <c:v>81.519886363636303</c:v>
                </c:pt>
                <c:pt idx="9">
                  <c:v>82.017045454545396</c:v>
                </c:pt>
                <c:pt idx="10">
                  <c:v>81.590909090909093</c:v>
                </c:pt>
                <c:pt idx="11">
                  <c:v>82.301136363636303</c:v>
                </c:pt>
                <c:pt idx="12">
                  <c:v>82.869318181818102</c:v>
                </c:pt>
                <c:pt idx="13">
                  <c:v>82.727272727272705</c:v>
                </c:pt>
                <c:pt idx="14">
                  <c:v>78.678977272727195</c:v>
                </c:pt>
                <c:pt idx="15">
                  <c:v>78.821022727272705</c:v>
                </c:pt>
                <c:pt idx="16">
                  <c:v>78.110795454545396</c:v>
                </c:pt>
                <c:pt idx="17">
                  <c:v>73.565340909090907</c:v>
                </c:pt>
                <c:pt idx="18">
                  <c:v>75.056818181818102</c:v>
                </c:pt>
                <c:pt idx="19">
                  <c:v>73.28125</c:v>
                </c:pt>
                <c:pt idx="20">
                  <c:v>72.997159090909093</c:v>
                </c:pt>
                <c:pt idx="21">
                  <c:v>74.417613636363598</c:v>
                </c:pt>
                <c:pt idx="22">
                  <c:v>74.417613636363598</c:v>
                </c:pt>
                <c:pt idx="23">
                  <c:v>74.417613636363598</c:v>
                </c:pt>
                <c:pt idx="24">
                  <c:v>74.630681818181799</c:v>
                </c:pt>
                <c:pt idx="25">
                  <c:v>75.269886363636303</c:v>
                </c:pt>
                <c:pt idx="26">
                  <c:v>75.340909090909093</c:v>
                </c:pt>
                <c:pt idx="27">
                  <c:v>76.051136363636303</c:v>
                </c:pt>
                <c:pt idx="28">
                  <c:v>75.767045454545396</c:v>
                </c:pt>
                <c:pt idx="29">
                  <c:v>75.625</c:v>
                </c:pt>
                <c:pt idx="30">
                  <c:v>75.909090909090907</c:v>
                </c:pt>
                <c:pt idx="31">
                  <c:v>75.909090909090907</c:v>
                </c:pt>
                <c:pt idx="32">
                  <c:v>77.471590909090907</c:v>
                </c:pt>
                <c:pt idx="33">
                  <c:v>76.761363636363598</c:v>
                </c:pt>
                <c:pt idx="34">
                  <c:v>77.755681818181799</c:v>
                </c:pt>
                <c:pt idx="35">
                  <c:v>80.028409090909093</c:v>
                </c:pt>
                <c:pt idx="36">
                  <c:v>79.886363636363598</c:v>
                </c:pt>
                <c:pt idx="37">
                  <c:v>78.821022727272705</c:v>
                </c:pt>
                <c:pt idx="38">
                  <c:v>77.116477272727195</c:v>
                </c:pt>
                <c:pt idx="39">
                  <c:v>74.133522727272705</c:v>
                </c:pt>
                <c:pt idx="40">
                  <c:v>74.985795454545396</c:v>
                </c:pt>
                <c:pt idx="41">
                  <c:v>75.269886363636303</c:v>
                </c:pt>
                <c:pt idx="42">
                  <c:v>74.630681818181799</c:v>
                </c:pt>
                <c:pt idx="43">
                  <c:v>72.5</c:v>
                </c:pt>
                <c:pt idx="44">
                  <c:v>72.571022727272705</c:v>
                </c:pt>
                <c:pt idx="45">
                  <c:v>72.571022727272705</c:v>
                </c:pt>
                <c:pt idx="46">
                  <c:v>72.997159090909093</c:v>
                </c:pt>
                <c:pt idx="47">
                  <c:v>73.636363636363598</c:v>
                </c:pt>
                <c:pt idx="48">
                  <c:v>73.920454545454504</c:v>
                </c:pt>
                <c:pt idx="49">
                  <c:v>73.068181818181799</c:v>
                </c:pt>
                <c:pt idx="50">
                  <c:v>73.210227272727195</c:v>
                </c:pt>
                <c:pt idx="51">
                  <c:v>73.565340909090907</c:v>
                </c:pt>
                <c:pt idx="52">
                  <c:v>74.133522727272705</c:v>
                </c:pt>
                <c:pt idx="53">
                  <c:v>74.346590909090907</c:v>
                </c:pt>
                <c:pt idx="54">
                  <c:v>72.784090909090907</c:v>
                </c:pt>
                <c:pt idx="55">
                  <c:v>73.565340909090907</c:v>
                </c:pt>
                <c:pt idx="56">
                  <c:v>69.161931818181799</c:v>
                </c:pt>
                <c:pt idx="57">
                  <c:v>69.232954545454504</c:v>
                </c:pt>
                <c:pt idx="58">
                  <c:v>67.8125</c:v>
                </c:pt>
                <c:pt idx="59">
                  <c:v>69.161931818181799</c:v>
                </c:pt>
                <c:pt idx="60">
                  <c:v>68.877840909090907</c:v>
                </c:pt>
                <c:pt idx="61">
                  <c:v>68.735795454545396</c:v>
                </c:pt>
                <c:pt idx="62">
                  <c:v>68.877840909090907</c:v>
                </c:pt>
                <c:pt idx="63">
                  <c:v>68.59375</c:v>
                </c:pt>
                <c:pt idx="64">
                  <c:v>68.735795454545396</c:v>
                </c:pt>
                <c:pt idx="65">
                  <c:v>68.948863636363598</c:v>
                </c:pt>
                <c:pt idx="66">
                  <c:v>68.451704545454504</c:v>
                </c:pt>
                <c:pt idx="67">
                  <c:v>67.457386363636303</c:v>
                </c:pt>
                <c:pt idx="68">
                  <c:v>67.670454545454504</c:v>
                </c:pt>
                <c:pt idx="69">
                  <c:v>67.457386363636303</c:v>
                </c:pt>
                <c:pt idx="70">
                  <c:v>67.03125</c:v>
                </c:pt>
                <c:pt idx="71">
                  <c:v>66.960227272727195</c:v>
                </c:pt>
                <c:pt idx="72">
                  <c:v>66.392045454545396</c:v>
                </c:pt>
                <c:pt idx="73">
                  <c:v>66.036931818181799</c:v>
                </c:pt>
                <c:pt idx="74">
                  <c:v>65.823863636363598</c:v>
                </c:pt>
                <c:pt idx="75">
                  <c:v>65.610795454545396</c:v>
                </c:pt>
                <c:pt idx="76">
                  <c:v>64.971590909090907</c:v>
                </c:pt>
                <c:pt idx="77">
                  <c:v>64.545454545454504</c:v>
                </c:pt>
                <c:pt idx="78">
                  <c:v>64.758522727272705</c:v>
                </c:pt>
                <c:pt idx="79">
                  <c:v>58.721590909090899</c:v>
                </c:pt>
                <c:pt idx="80">
                  <c:v>55.525568181818102</c:v>
                </c:pt>
                <c:pt idx="81">
                  <c:v>54.460227272727202</c:v>
                </c:pt>
                <c:pt idx="82">
                  <c:v>61.349431818181799</c:v>
                </c:pt>
                <c:pt idx="83">
                  <c:v>59.360795454545404</c:v>
                </c:pt>
                <c:pt idx="84">
                  <c:v>59.289772727272698</c:v>
                </c:pt>
                <c:pt idx="85">
                  <c:v>59.644886363636303</c:v>
                </c:pt>
                <c:pt idx="86">
                  <c:v>59.360795454545404</c:v>
                </c:pt>
                <c:pt idx="87">
                  <c:v>78.181818181818102</c:v>
                </c:pt>
                <c:pt idx="88">
                  <c:v>77.329545454545396</c:v>
                </c:pt>
                <c:pt idx="89">
                  <c:v>76.903409090909093</c:v>
                </c:pt>
                <c:pt idx="90">
                  <c:v>76.619318181818102</c:v>
                </c:pt>
                <c:pt idx="91">
                  <c:v>76.903409090909093</c:v>
                </c:pt>
                <c:pt idx="92">
                  <c:v>79.247159090909093</c:v>
                </c:pt>
                <c:pt idx="93">
                  <c:v>78.892045454545396</c:v>
                </c:pt>
                <c:pt idx="94">
                  <c:v>79.247159090909093</c:v>
                </c:pt>
                <c:pt idx="95">
                  <c:v>78.821022727272705</c:v>
                </c:pt>
                <c:pt idx="96">
                  <c:v>78.394886363636303</c:v>
                </c:pt>
                <c:pt idx="97">
                  <c:v>77.755681818181799</c:v>
                </c:pt>
                <c:pt idx="98">
                  <c:v>76.974431818181799</c:v>
                </c:pt>
                <c:pt idx="99">
                  <c:v>76.477272727272705</c:v>
                </c:pt>
                <c:pt idx="100">
                  <c:v>76.40625</c:v>
                </c:pt>
                <c:pt idx="101">
                  <c:v>76.335227272727195</c:v>
                </c:pt>
                <c:pt idx="102">
                  <c:v>76.335227272727195</c:v>
                </c:pt>
                <c:pt idx="103">
                  <c:v>76.477272727272705</c:v>
                </c:pt>
                <c:pt idx="104">
                  <c:v>77.045454545454504</c:v>
                </c:pt>
                <c:pt idx="105">
                  <c:v>77.045454545454504</c:v>
                </c:pt>
                <c:pt idx="106">
                  <c:v>77.329545454545396</c:v>
                </c:pt>
                <c:pt idx="107">
                  <c:v>77.471590909090907</c:v>
                </c:pt>
                <c:pt idx="108">
                  <c:v>77.684659090909093</c:v>
                </c:pt>
                <c:pt idx="109">
                  <c:v>78.181818181818102</c:v>
                </c:pt>
                <c:pt idx="110">
                  <c:v>78.607954545454504</c:v>
                </c:pt>
                <c:pt idx="111">
                  <c:v>78.181818181818102</c:v>
                </c:pt>
                <c:pt idx="112">
                  <c:v>77.897727272727195</c:v>
                </c:pt>
                <c:pt idx="113">
                  <c:v>78.536931818181799</c:v>
                </c:pt>
                <c:pt idx="114">
                  <c:v>77.897727272727195</c:v>
                </c:pt>
                <c:pt idx="115">
                  <c:v>77.045454545454504</c:v>
                </c:pt>
                <c:pt idx="116">
                  <c:v>77.116477272727195</c:v>
                </c:pt>
                <c:pt idx="117">
                  <c:v>76.974431818181799</c:v>
                </c:pt>
                <c:pt idx="118">
                  <c:v>77.1875</c:v>
                </c:pt>
                <c:pt idx="119">
                  <c:v>76.40625</c:v>
                </c:pt>
                <c:pt idx="120">
                  <c:v>64.474431818181799</c:v>
                </c:pt>
                <c:pt idx="121">
                  <c:v>63.480113636363598</c:v>
                </c:pt>
                <c:pt idx="122">
                  <c:v>59.715909090909001</c:v>
                </c:pt>
                <c:pt idx="123">
                  <c:v>55.241477272727202</c:v>
                </c:pt>
                <c:pt idx="124">
                  <c:v>43.167613636363598</c:v>
                </c:pt>
                <c:pt idx="125">
                  <c:v>43.451704545454497</c:v>
                </c:pt>
                <c:pt idx="126">
                  <c:v>42.883522727272698</c:v>
                </c:pt>
                <c:pt idx="127">
                  <c:v>42.457386363636303</c:v>
                </c:pt>
                <c:pt idx="128">
                  <c:v>45.653409090909001</c:v>
                </c:pt>
                <c:pt idx="129">
                  <c:v>46.221590909090899</c:v>
                </c:pt>
                <c:pt idx="130">
                  <c:v>49.559659090909001</c:v>
                </c:pt>
                <c:pt idx="131">
                  <c:v>50.340909090909001</c:v>
                </c:pt>
                <c:pt idx="132">
                  <c:v>52.045454545454497</c:v>
                </c:pt>
                <c:pt idx="133">
                  <c:v>51.761363636363598</c:v>
                </c:pt>
                <c:pt idx="134">
                  <c:v>51.264204545454497</c:v>
                </c:pt>
                <c:pt idx="135">
                  <c:v>49.275568181818102</c:v>
                </c:pt>
                <c:pt idx="136">
                  <c:v>48.707386363636303</c:v>
                </c:pt>
                <c:pt idx="137">
                  <c:v>49.204545454545404</c:v>
                </c:pt>
                <c:pt idx="138">
                  <c:v>49.133522727272698</c:v>
                </c:pt>
                <c:pt idx="139">
                  <c:v>56.732954545454497</c:v>
                </c:pt>
                <c:pt idx="140">
                  <c:v>58.934659090909001</c:v>
                </c:pt>
                <c:pt idx="141">
                  <c:v>63.480113636363598</c:v>
                </c:pt>
                <c:pt idx="142">
                  <c:v>63.90625</c:v>
                </c:pt>
                <c:pt idx="143">
                  <c:v>55.170454545454497</c:v>
                </c:pt>
                <c:pt idx="144">
                  <c:v>56.022727272727202</c:v>
                </c:pt>
                <c:pt idx="145">
                  <c:v>54.957386363636303</c:v>
                </c:pt>
                <c:pt idx="146">
                  <c:v>56.946022727272698</c:v>
                </c:pt>
                <c:pt idx="147">
                  <c:v>42.954545454545404</c:v>
                </c:pt>
                <c:pt idx="148">
                  <c:v>42.173295454545404</c:v>
                </c:pt>
              </c:numCache>
            </c:numRef>
          </c:xVal>
          <c:yVal>
            <c:numRef>
              <c:f>PapaleH2O_TASdiagram!$B$2:$B$150</c:f>
              <c:numCache>
                <c:formatCode>General</c:formatCode>
                <c:ptCount val="149"/>
                <c:pt idx="0">
                  <c:v>14.687499999999901</c:v>
                </c:pt>
                <c:pt idx="1">
                  <c:v>13.0803571428571</c:v>
                </c:pt>
                <c:pt idx="2">
                  <c:v>10.714285714285699</c:v>
                </c:pt>
                <c:pt idx="3">
                  <c:v>10.4464285714285</c:v>
                </c:pt>
                <c:pt idx="4">
                  <c:v>9.9107142857142794</c:v>
                </c:pt>
                <c:pt idx="5">
                  <c:v>9.2857142857142794</c:v>
                </c:pt>
                <c:pt idx="6">
                  <c:v>9.4196428571428505</c:v>
                </c:pt>
                <c:pt idx="7">
                  <c:v>8.9285714285714199</c:v>
                </c:pt>
                <c:pt idx="8">
                  <c:v>8.3035714285714199</c:v>
                </c:pt>
                <c:pt idx="9">
                  <c:v>7.7232142857142803</c:v>
                </c:pt>
                <c:pt idx="10">
                  <c:v>8.3928571428571406</c:v>
                </c:pt>
                <c:pt idx="11">
                  <c:v>7.1874999999999902</c:v>
                </c:pt>
                <c:pt idx="12">
                  <c:v>6.33928571428571</c:v>
                </c:pt>
                <c:pt idx="13">
                  <c:v>6.65178571428571</c:v>
                </c:pt>
                <c:pt idx="14">
                  <c:v>6.2053571428571397</c:v>
                </c:pt>
                <c:pt idx="15">
                  <c:v>6.1160714285714199</c:v>
                </c:pt>
                <c:pt idx="16">
                  <c:v>6.33928571428571</c:v>
                </c:pt>
                <c:pt idx="17">
                  <c:v>5.08928571428571</c:v>
                </c:pt>
                <c:pt idx="18">
                  <c:v>6.96428571428571</c:v>
                </c:pt>
                <c:pt idx="19">
                  <c:v>7.90178571428571</c:v>
                </c:pt>
                <c:pt idx="20">
                  <c:v>7.6785714285714199</c:v>
                </c:pt>
                <c:pt idx="21">
                  <c:v>8.2589285714285694</c:v>
                </c:pt>
                <c:pt idx="22">
                  <c:v>8.7053571428571406</c:v>
                </c:pt>
                <c:pt idx="23">
                  <c:v>9.0178571428571406</c:v>
                </c:pt>
                <c:pt idx="24">
                  <c:v>11.651785714285699</c:v>
                </c:pt>
                <c:pt idx="25">
                  <c:v>11.026785714285699</c:v>
                </c:pt>
                <c:pt idx="26">
                  <c:v>10.535714285714199</c:v>
                </c:pt>
                <c:pt idx="27">
                  <c:v>9.9999999999999893</c:v>
                </c:pt>
                <c:pt idx="28">
                  <c:v>10.2678571428571</c:v>
                </c:pt>
                <c:pt idx="29">
                  <c:v>9.0624999999999893</c:v>
                </c:pt>
                <c:pt idx="30">
                  <c:v>8.4821428571428505</c:v>
                </c:pt>
                <c:pt idx="31">
                  <c:v>8.0803571428571406</c:v>
                </c:pt>
                <c:pt idx="32">
                  <c:v>8.1696428571428505</c:v>
                </c:pt>
                <c:pt idx="33">
                  <c:v>6.8303571428571397</c:v>
                </c:pt>
                <c:pt idx="34">
                  <c:v>7.0089285714285596</c:v>
                </c:pt>
                <c:pt idx="35">
                  <c:v>7.4107142857142803</c:v>
                </c:pt>
                <c:pt idx="36">
                  <c:v>7.8571428571428497</c:v>
                </c:pt>
                <c:pt idx="37">
                  <c:v>9.375</c:v>
                </c:pt>
                <c:pt idx="38">
                  <c:v>9.5982142857142794</c:v>
                </c:pt>
                <c:pt idx="39">
                  <c:v>9.5535714285714199</c:v>
                </c:pt>
                <c:pt idx="40">
                  <c:v>9.375</c:v>
                </c:pt>
                <c:pt idx="41">
                  <c:v>9.5982142857142794</c:v>
                </c:pt>
                <c:pt idx="42">
                  <c:v>9.8214285714285694</c:v>
                </c:pt>
                <c:pt idx="43">
                  <c:v>10.312499999999901</c:v>
                </c:pt>
                <c:pt idx="44">
                  <c:v>10.401785714285699</c:v>
                </c:pt>
                <c:pt idx="45">
                  <c:v>10.312499999999901</c:v>
                </c:pt>
                <c:pt idx="46">
                  <c:v>10.4910714285714</c:v>
                </c:pt>
                <c:pt idx="47">
                  <c:v>10.4910714285714</c:v>
                </c:pt>
                <c:pt idx="48">
                  <c:v>10.2678571428571</c:v>
                </c:pt>
                <c:pt idx="49">
                  <c:v>10.044642857142801</c:v>
                </c:pt>
                <c:pt idx="50">
                  <c:v>10.223214285714199</c:v>
                </c:pt>
                <c:pt idx="51">
                  <c:v>9.9999999999999893</c:v>
                </c:pt>
                <c:pt idx="52">
                  <c:v>9.9999999999999893</c:v>
                </c:pt>
                <c:pt idx="53">
                  <c:v>10.2678571428571</c:v>
                </c:pt>
                <c:pt idx="54">
                  <c:v>10.1339285714285</c:v>
                </c:pt>
                <c:pt idx="55">
                  <c:v>10.223214285714199</c:v>
                </c:pt>
                <c:pt idx="56">
                  <c:v>10.401785714285699</c:v>
                </c:pt>
                <c:pt idx="57">
                  <c:v>10.8928571428571</c:v>
                </c:pt>
                <c:pt idx="58">
                  <c:v>11.249999999999901</c:v>
                </c:pt>
                <c:pt idx="59">
                  <c:v>11.294642857142801</c:v>
                </c:pt>
                <c:pt idx="60">
                  <c:v>11.339285714285699</c:v>
                </c:pt>
                <c:pt idx="61">
                  <c:v>11.6964285714285</c:v>
                </c:pt>
                <c:pt idx="62">
                  <c:v>11.874999999999901</c:v>
                </c:pt>
                <c:pt idx="63">
                  <c:v>11.8303571428571</c:v>
                </c:pt>
                <c:pt idx="64">
                  <c:v>12.0089285714285</c:v>
                </c:pt>
                <c:pt idx="65">
                  <c:v>12.098214285714199</c:v>
                </c:pt>
                <c:pt idx="66">
                  <c:v>12.6785714285714</c:v>
                </c:pt>
                <c:pt idx="67">
                  <c:v>13.437499999999901</c:v>
                </c:pt>
                <c:pt idx="68">
                  <c:v>13.6160714285714</c:v>
                </c:pt>
                <c:pt idx="69">
                  <c:v>13.526785714285699</c:v>
                </c:pt>
                <c:pt idx="70">
                  <c:v>14.107142857142801</c:v>
                </c:pt>
                <c:pt idx="71">
                  <c:v>14.3303571428571</c:v>
                </c:pt>
                <c:pt idx="72">
                  <c:v>14.6428571428571</c:v>
                </c:pt>
                <c:pt idx="73">
                  <c:v>15.223214285714199</c:v>
                </c:pt>
                <c:pt idx="74">
                  <c:v>15.8035714285714</c:v>
                </c:pt>
                <c:pt idx="75">
                  <c:v>15.8035714285714</c:v>
                </c:pt>
                <c:pt idx="76">
                  <c:v>16.383928571428498</c:v>
                </c:pt>
                <c:pt idx="77">
                  <c:v>16.651785714285701</c:v>
                </c:pt>
                <c:pt idx="78">
                  <c:v>16.8303571428571</c:v>
                </c:pt>
                <c:pt idx="79">
                  <c:v>16.8303571428571</c:v>
                </c:pt>
                <c:pt idx="80">
                  <c:v>16.473214285714199</c:v>
                </c:pt>
                <c:pt idx="81">
                  <c:v>15.312499999999901</c:v>
                </c:pt>
                <c:pt idx="82">
                  <c:v>21.116071428571399</c:v>
                </c:pt>
                <c:pt idx="83">
                  <c:v>15.312499999999901</c:v>
                </c:pt>
                <c:pt idx="84">
                  <c:v>15.312499999999901</c:v>
                </c:pt>
                <c:pt idx="85">
                  <c:v>15.535714285714199</c:v>
                </c:pt>
                <c:pt idx="86">
                  <c:v>15.714285714285699</c:v>
                </c:pt>
                <c:pt idx="87">
                  <c:v>7.90178571428571</c:v>
                </c:pt>
                <c:pt idx="88">
                  <c:v>7.4553571428571397</c:v>
                </c:pt>
                <c:pt idx="89">
                  <c:v>7.8571428571428497</c:v>
                </c:pt>
                <c:pt idx="90">
                  <c:v>8.1696428571428505</c:v>
                </c:pt>
                <c:pt idx="91">
                  <c:v>8.3482142857142794</c:v>
                </c:pt>
                <c:pt idx="92">
                  <c:v>8.3035714285714199</c:v>
                </c:pt>
                <c:pt idx="93">
                  <c:v>8.6607142857142794</c:v>
                </c:pt>
                <c:pt idx="94">
                  <c:v>8.9732142857142794</c:v>
                </c:pt>
                <c:pt idx="95">
                  <c:v>8.9285714285714199</c:v>
                </c:pt>
                <c:pt idx="96">
                  <c:v>9.0178571428571406</c:v>
                </c:pt>
                <c:pt idx="97">
                  <c:v>9.2410714285714199</c:v>
                </c:pt>
                <c:pt idx="98">
                  <c:v>9.2410714285714199</c:v>
                </c:pt>
                <c:pt idx="99">
                  <c:v>9.3303571428571406</c:v>
                </c:pt>
                <c:pt idx="100">
                  <c:v>9.1964285714285694</c:v>
                </c:pt>
                <c:pt idx="101">
                  <c:v>8.9732142857142794</c:v>
                </c:pt>
                <c:pt idx="102">
                  <c:v>8.7053571428571406</c:v>
                </c:pt>
                <c:pt idx="103">
                  <c:v>8.4821428571428505</c:v>
                </c:pt>
                <c:pt idx="104">
                  <c:v>8.52678571428571</c:v>
                </c:pt>
                <c:pt idx="105">
                  <c:v>8.83928571428571</c:v>
                </c:pt>
                <c:pt idx="106">
                  <c:v>8.9285714285714199</c:v>
                </c:pt>
                <c:pt idx="107">
                  <c:v>8.7499999999999893</c:v>
                </c:pt>
                <c:pt idx="108">
                  <c:v>8.52678571428571</c:v>
                </c:pt>
                <c:pt idx="109">
                  <c:v>8.3482142857142794</c:v>
                </c:pt>
                <c:pt idx="110">
                  <c:v>8.4375</c:v>
                </c:pt>
                <c:pt idx="111">
                  <c:v>8.6607142857142794</c:v>
                </c:pt>
                <c:pt idx="112">
                  <c:v>8.8839285714285694</c:v>
                </c:pt>
                <c:pt idx="113">
                  <c:v>8.7499999999999893</c:v>
                </c:pt>
                <c:pt idx="114">
                  <c:v>8.21428571428571</c:v>
                </c:pt>
                <c:pt idx="115">
                  <c:v>8.1696428571428505</c:v>
                </c:pt>
                <c:pt idx="116">
                  <c:v>2.0535714285714199</c:v>
                </c:pt>
                <c:pt idx="117">
                  <c:v>2.0982142857142798</c:v>
                </c:pt>
                <c:pt idx="118">
                  <c:v>2.1875</c:v>
                </c:pt>
                <c:pt idx="119">
                  <c:v>2.3214285714285698</c:v>
                </c:pt>
                <c:pt idx="120" formatCode="0.00E+00">
                  <c:v>-3.5527136788005001E-15</c:v>
                </c:pt>
                <c:pt idx="121" formatCode="0.00E+00">
                  <c:v>-3.5527136788005001E-15</c:v>
                </c:pt>
                <c:pt idx="122" formatCode="0.00E+00">
                  <c:v>-3.5527136788005001E-15</c:v>
                </c:pt>
                <c:pt idx="123" formatCode="0.00E+00">
                  <c:v>-3.5527136788005001E-15</c:v>
                </c:pt>
                <c:pt idx="124" formatCode="0.00E+00">
                  <c:v>-3.5527136788005001E-15</c:v>
                </c:pt>
                <c:pt idx="125" formatCode="0.00E+00">
                  <c:v>-3.5527136788005001E-15</c:v>
                </c:pt>
                <c:pt idx="126" formatCode="0.00E+00">
                  <c:v>-3.5527136788005001E-15</c:v>
                </c:pt>
                <c:pt idx="127" formatCode="0.00E+00">
                  <c:v>-3.5527136788005001E-15</c:v>
                </c:pt>
                <c:pt idx="128">
                  <c:v>1.4285714285714299</c:v>
                </c:pt>
                <c:pt idx="129">
                  <c:v>1.2946428571428501</c:v>
                </c:pt>
                <c:pt idx="130">
                  <c:v>2.3660714285714199</c:v>
                </c:pt>
                <c:pt idx="131">
                  <c:v>2.1428571428571401</c:v>
                </c:pt>
                <c:pt idx="132">
                  <c:v>3.3482142857142798</c:v>
                </c:pt>
                <c:pt idx="133">
                  <c:v>4.0624999999999902</c:v>
                </c:pt>
                <c:pt idx="134">
                  <c:v>5.3125</c:v>
                </c:pt>
                <c:pt idx="135">
                  <c:v>4.9553571428571397</c:v>
                </c:pt>
                <c:pt idx="136">
                  <c:v>3.7053571428571299</c:v>
                </c:pt>
                <c:pt idx="137">
                  <c:v>4.46428571428571</c:v>
                </c:pt>
                <c:pt idx="138">
                  <c:v>4.2857142857142803</c:v>
                </c:pt>
                <c:pt idx="139">
                  <c:v>4.8660714285714199</c:v>
                </c:pt>
                <c:pt idx="140">
                  <c:v>5.2232142857142803</c:v>
                </c:pt>
                <c:pt idx="141">
                  <c:v>5.7589285714285596</c:v>
                </c:pt>
                <c:pt idx="142">
                  <c:v>6.6964285714285596</c:v>
                </c:pt>
                <c:pt idx="143">
                  <c:v>9.0178571428571406</c:v>
                </c:pt>
                <c:pt idx="144">
                  <c:v>9.6875</c:v>
                </c:pt>
                <c:pt idx="145">
                  <c:v>9.8214285714285694</c:v>
                </c:pt>
                <c:pt idx="146">
                  <c:v>11.5178571428571</c:v>
                </c:pt>
                <c:pt idx="147">
                  <c:v>21.5178571428571</c:v>
                </c:pt>
                <c:pt idx="148">
                  <c:v>21.8303571428571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A-477D-B5E7-45465122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45256"/>
        <c:axId val="753045576"/>
      </c:scatterChart>
      <c:valAx>
        <c:axId val="75304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5576"/>
        <c:crosses val="autoZero"/>
        <c:crossBetween val="midCat"/>
      </c:valAx>
      <c:valAx>
        <c:axId val="7530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PapaleCO2_TASdiagram!$A$2:$A$35</c:f>
              <c:numCache>
                <c:formatCode>General</c:formatCode>
                <c:ptCount val="34"/>
                <c:pt idx="0">
                  <c:v>76.122159090909093</c:v>
                </c:pt>
                <c:pt idx="1">
                  <c:v>73.139204545454504</c:v>
                </c:pt>
                <c:pt idx="2">
                  <c:v>56.235795454545404</c:v>
                </c:pt>
                <c:pt idx="3">
                  <c:v>58.579545454545404</c:v>
                </c:pt>
                <c:pt idx="4">
                  <c:v>56.661931818181799</c:v>
                </c:pt>
                <c:pt idx="5">
                  <c:v>55.170454545454497</c:v>
                </c:pt>
                <c:pt idx="6">
                  <c:v>53.465909090909001</c:v>
                </c:pt>
                <c:pt idx="7">
                  <c:v>50.625</c:v>
                </c:pt>
                <c:pt idx="8">
                  <c:v>50.482954545454497</c:v>
                </c:pt>
                <c:pt idx="9">
                  <c:v>53.607954545454497</c:v>
                </c:pt>
                <c:pt idx="10">
                  <c:v>57.372159090909001</c:v>
                </c:pt>
                <c:pt idx="11">
                  <c:v>56.448863636363598</c:v>
                </c:pt>
                <c:pt idx="12">
                  <c:v>56.803977272727202</c:v>
                </c:pt>
                <c:pt idx="13">
                  <c:v>57.301136363636303</c:v>
                </c:pt>
                <c:pt idx="14">
                  <c:v>47.002840909090899</c:v>
                </c:pt>
                <c:pt idx="15">
                  <c:v>65.681818181818102</c:v>
                </c:pt>
                <c:pt idx="16">
                  <c:v>58.579545454545404</c:v>
                </c:pt>
                <c:pt idx="17">
                  <c:v>51.548295454545404</c:v>
                </c:pt>
                <c:pt idx="18">
                  <c:v>51.40625</c:v>
                </c:pt>
                <c:pt idx="19">
                  <c:v>45.866477272727202</c:v>
                </c:pt>
                <c:pt idx="20">
                  <c:v>46.008522727272698</c:v>
                </c:pt>
                <c:pt idx="21">
                  <c:v>44.375</c:v>
                </c:pt>
                <c:pt idx="22">
                  <c:v>43.025568181818102</c:v>
                </c:pt>
                <c:pt idx="23">
                  <c:v>40.965909090909001</c:v>
                </c:pt>
                <c:pt idx="24">
                  <c:v>39.829545454545404</c:v>
                </c:pt>
                <c:pt idx="25">
                  <c:v>38.764204545454497</c:v>
                </c:pt>
                <c:pt idx="26">
                  <c:v>37.272727272727202</c:v>
                </c:pt>
                <c:pt idx="27">
                  <c:v>69.232954545454504</c:v>
                </c:pt>
                <c:pt idx="28">
                  <c:v>81.377840909090907</c:v>
                </c:pt>
                <c:pt idx="29">
                  <c:v>42.244318181818102</c:v>
                </c:pt>
                <c:pt idx="30">
                  <c:v>58.792613636363598</c:v>
                </c:pt>
                <c:pt idx="31">
                  <c:v>59.21875</c:v>
                </c:pt>
                <c:pt idx="32">
                  <c:v>60.355113636363598</c:v>
                </c:pt>
                <c:pt idx="33">
                  <c:v>48.991477272727202</c:v>
                </c:pt>
              </c:numCache>
            </c:numRef>
          </c:xVal>
          <c:yVal>
            <c:numRef>
              <c:f>PapaleCO2_TASdiagram!$B$2:$B$35</c:f>
              <c:numCache>
                <c:formatCode>General</c:formatCode>
                <c:ptCount val="34"/>
                <c:pt idx="0">
                  <c:v>19.6875</c:v>
                </c:pt>
                <c:pt idx="1">
                  <c:v>18.973214285714199</c:v>
                </c:pt>
                <c:pt idx="2">
                  <c:v>19.464285714285701</c:v>
                </c:pt>
                <c:pt idx="3">
                  <c:v>21.383928571428498</c:v>
                </c:pt>
                <c:pt idx="4">
                  <c:v>21.160714285714199</c:v>
                </c:pt>
                <c:pt idx="5">
                  <c:v>21.071428571428498</c:v>
                </c:pt>
                <c:pt idx="6">
                  <c:v>21.026785714285701</c:v>
                </c:pt>
                <c:pt idx="7">
                  <c:v>21.651785714285701</c:v>
                </c:pt>
                <c:pt idx="8">
                  <c:v>20.2678571428571</c:v>
                </c:pt>
                <c:pt idx="9">
                  <c:v>18.794642857142801</c:v>
                </c:pt>
                <c:pt idx="10">
                  <c:v>15.357142857142801</c:v>
                </c:pt>
                <c:pt idx="11">
                  <c:v>15.9375</c:v>
                </c:pt>
                <c:pt idx="12">
                  <c:v>13.973214285714199</c:v>
                </c:pt>
                <c:pt idx="13">
                  <c:v>13.348214285714199</c:v>
                </c:pt>
                <c:pt idx="14">
                  <c:v>11.607142857142801</c:v>
                </c:pt>
                <c:pt idx="15">
                  <c:v>1.8303571428571399</c:v>
                </c:pt>
                <c:pt idx="16">
                  <c:v>5.1785714285714199</c:v>
                </c:pt>
                <c:pt idx="17">
                  <c:v>2.27678571428571</c:v>
                </c:pt>
                <c:pt idx="18">
                  <c:v>0</c:v>
                </c:pt>
                <c:pt idx="19" formatCode="0.00E+00">
                  <c:v>0</c:v>
                </c:pt>
                <c:pt idx="20">
                  <c:v>5.8928571428571397</c:v>
                </c:pt>
                <c:pt idx="21">
                  <c:v>6.6964285714285596</c:v>
                </c:pt>
                <c:pt idx="22">
                  <c:v>5.7589285714285596</c:v>
                </c:pt>
                <c:pt idx="23">
                  <c:v>4.6428571428571397</c:v>
                </c:pt>
                <c:pt idx="24">
                  <c:v>0</c:v>
                </c:pt>
                <c:pt idx="25">
                  <c:v>5.625</c:v>
                </c:pt>
                <c:pt idx="26">
                  <c:v>5.71428571428571</c:v>
                </c:pt>
                <c:pt idx="27">
                  <c:v>10.312499999999901</c:v>
                </c:pt>
                <c:pt idx="28">
                  <c:v>7.0089285714285596</c:v>
                </c:pt>
                <c:pt idx="29">
                  <c:v>21.875</c:v>
                </c:pt>
                <c:pt idx="30">
                  <c:v>16.8303571428571</c:v>
                </c:pt>
                <c:pt idx="31">
                  <c:v>15.312499999999901</c:v>
                </c:pt>
                <c:pt idx="32">
                  <c:v>13.169642857142801</c:v>
                </c:pt>
                <c:pt idx="33">
                  <c:v>2.6339285714285601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F-4ECC-9177-8E01D3AC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34096"/>
        <c:axId val="513929296"/>
      </c:scatterChart>
      <c:valAx>
        <c:axId val="5139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29296"/>
        <c:crosses val="autoZero"/>
        <c:crossBetween val="midCat"/>
      </c:valAx>
      <c:valAx>
        <c:axId val="5139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2-4FDB-A395-272499100576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2-4FDB-A395-272499100576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2-4FDB-A395-272499100576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2-4FDB-A395-272499100576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2-4FDB-A395-272499100576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2-4FDB-A395-272499100576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02-4FDB-A395-272499100576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02-4FDB-A395-272499100576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02-4FDB-A395-272499100576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02-4FDB-A395-272499100576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02-4FDB-A395-27249910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5936"/>
        <c:axId val="1095352128"/>
      </c:scatterChart>
      <c:valAx>
        <c:axId val="1095355936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2128"/>
        <c:crosses val="autoZero"/>
        <c:crossBetween val="midCat"/>
      </c:valAx>
      <c:valAx>
        <c:axId val="1095352128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59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[1]NBO!$CU$11:$CU$21</c:f>
              <c:numCache>
                <c:formatCode>General</c:formatCode>
                <c:ptCount val="11"/>
                <c:pt idx="0">
                  <c:v>254.93599418543084</c:v>
                </c:pt>
                <c:pt idx="1">
                  <c:v>464.76419864408678</c:v>
                </c:pt>
                <c:pt idx="2">
                  <c:v>464.76419864408678</c:v>
                </c:pt>
                <c:pt idx="3">
                  <c:v>768.49980879406621</c:v>
                </c:pt>
                <c:pt idx="4">
                  <c:v>764.93069616143521</c:v>
                </c:pt>
                <c:pt idx="5">
                  <c:v>110.68910704299753</c:v>
                </c:pt>
                <c:pt idx="6">
                  <c:v>109.08867754563582</c:v>
                </c:pt>
                <c:pt idx="7">
                  <c:v>110.68910704299753</c:v>
                </c:pt>
                <c:pt idx="8">
                  <c:v>298.30485562601177</c:v>
                </c:pt>
                <c:pt idx="9">
                  <c:v>299.80528739680636</c:v>
                </c:pt>
                <c:pt idx="10">
                  <c:v>543.91389413594311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A-40E8-8EA8-50B3D1039739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A-40E8-8EA8-50B3D1039739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[1]NBO!$CU$22:$CU$33</c:f>
              <c:numCache>
                <c:formatCode>General</c:formatCode>
                <c:ptCount val="12"/>
                <c:pt idx="0">
                  <c:v>706.68507606965795</c:v>
                </c:pt>
                <c:pt idx="1">
                  <c:v>818.80932251487684</c:v>
                </c:pt>
                <c:pt idx="2">
                  <c:v>1032.2502586600424</c:v>
                </c:pt>
                <c:pt idx="3">
                  <c:v>1020.5203207546529</c:v>
                </c:pt>
                <c:pt idx="4">
                  <c:v>1137.4759717144279</c:v>
                </c:pt>
                <c:pt idx="5">
                  <c:v>1132.7143634078295</c:v>
                </c:pt>
                <c:pt idx="6">
                  <c:v>1115.2628558831855</c:v>
                </c:pt>
                <c:pt idx="7">
                  <c:v>1133.6935259863535</c:v>
                </c:pt>
                <c:pt idx="8">
                  <c:v>1155.2087245223922</c:v>
                </c:pt>
                <c:pt idx="9">
                  <c:v>3829.9596862941885</c:v>
                </c:pt>
                <c:pt idx="10">
                  <c:v>5495.9410573833911</c:v>
                </c:pt>
                <c:pt idx="11">
                  <c:v>5972.315000435774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A-40E8-8EA8-50B3D1039739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[1]NBO!$CU$34:$CU$54</c:f>
              <c:numCache>
                <c:formatCode>General</c:formatCode>
                <c:ptCount val="21"/>
                <c:pt idx="0">
                  <c:v>1192.4151156916837</c:v>
                </c:pt>
                <c:pt idx="1">
                  <c:v>1127.6757452698932</c:v>
                </c:pt>
                <c:pt idx="2">
                  <c:v>961.61033203391867</c:v>
                </c:pt>
                <c:pt idx="3">
                  <c:v>1148.7863977200786</c:v>
                </c:pt>
                <c:pt idx="4">
                  <c:v>4356.6727543644647</c:v>
                </c:pt>
                <c:pt idx="5">
                  <c:v>3910.1793557615579</c:v>
                </c:pt>
                <c:pt idx="6">
                  <c:v>4731.0317252051018</c:v>
                </c:pt>
                <c:pt idx="7">
                  <c:v>4060.748997565443</c:v>
                </c:pt>
                <c:pt idx="8">
                  <c:v>1024.4676253599782</c:v>
                </c:pt>
                <c:pt idx="9">
                  <c:v>1349.1279297239089</c:v>
                </c:pt>
                <c:pt idx="10">
                  <c:v>1395.3253344287714</c:v>
                </c:pt>
                <c:pt idx="11">
                  <c:v>1129.0479742961932</c:v>
                </c:pt>
                <c:pt idx="12">
                  <c:v>4990.116626230868</c:v>
                </c:pt>
                <c:pt idx="13">
                  <c:v>4966.5425769077528</c:v>
                </c:pt>
                <c:pt idx="14">
                  <c:v>4770.8132060658772</c:v>
                </c:pt>
                <c:pt idx="15">
                  <c:v>5256.5547736454519</c:v>
                </c:pt>
                <c:pt idx="16">
                  <c:v>997.74402462747094</c:v>
                </c:pt>
                <c:pt idx="17">
                  <c:v>1279.4234695637022</c:v>
                </c:pt>
                <c:pt idx="18">
                  <c:v>5132.980420561008</c:v>
                </c:pt>
                <c:pt idx="19">
                  <c:v>5516.9923228568086</c:v>
                </c:pt>
                <c:pt idx="20">
                  <c:v>5751.3862548446414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A-40E8-8EA8-50B3D1039739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[1]NBO!$CU$55:$CU$63</c:f>
              <c:numCache>
                <c:formatCode>General</c:formatCode>
                <c:ptCount val="9"/>
                <c:pt idx="0">
                  <c:v>289.59633856338371</c:v>
                </c:pt>
                <c:pt idx="1">
                  <c:v>289.95929668316006</c:v>
                </c:pt>
                <c:pt idx="2">
                  <c:v>96.497803839008469</c:v>
                </c:pt>
                <c:pt idx="3">
                  <c:v>149.59626108494925</c:v>
                </c:pt>
                <c:pt idx="4">
                  <c:v>198.25119982191868</c:v>
                </c:pt>
                <c:pt idx="5">
                  <c:v>177.47498544969045</c:v>
                </c:pt>
                <c:pt idx="6">
                  <c:v>113.39220153347885</c:v>
                </c:pt>
                <c:pt idx="7">
                  <c:v>120.12447957969577</c:v>
                </c:pt>
                <c:pt idx="8">
                  <c:v>206.0522238193586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1A-40E8-8EA8-50B3D1039739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[1]NBO!$CU$64:$CU$75</c:f>
              <c:numCache>
                <c:formatCode>General</c:formatCode>
                <c:ptCount val="12"/>
                <c:pt idx="0">
                  <c:v>2188.6670191673666</c:v>
                </c:pt>
                <c:pt idx="1">
                  <c:v>476.27164163943934</c:v>
                </c:pt>
                <c:pt idx="2">
                  <c:v>214.0525364666008</c:v>
                </c:pt>
                <c:pt idx="3">
                  <c:v>996.26565222676254</c:v>
                </c:pt>
                <c:pt idx="4">
                  <c:v>1537.3775383421607</c:v>
                </c:pt>
                <c:pt idx="5">
                  <c:v>624.31375764012796</c:v>
                </c:pt>
                <c:pt idx="6">
                  <c:v>354.81721102765857</c:v>
                </c:pt>
                <c:pt idx="7">
                  <c:v>666.96076191532495</c:v>
                </c:pt>
                <c:pt idx="8">
                  <c:v>1358.8573502962111</c:v>
                </c:pt>
                <c:pt idx="9">
                  <c:v>314.23989528820096</c:v>
                </c:pt>
                <c:pt idx="10">
                  <c:v>121.40089633858359</c:v>
                </c:pt>
                <c:pt idx="11">
                  <c:v>650.40917987085982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1A-40E8-8EA8-50B3D1039739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[1]NBO!$CU$76:$CU$81</c:f>
              <c:numCache>
                <c:formatCode>General</c:formatCode>
                <c:ptCount val="6"/>
                <c:pt idx="0">
                  <c:v>2162.6847124433511</c:v>
                </c:pt>
                <c:pt idx="1">
                  <c:v>3843.4339397662466</c:v>
                </c:pt>
                <c:pt idx="2">
                  <c:v>1766.2038418216332</c:v>
                </c:pt>
                <c:pt idx="3">
                  <c:v>2267.7370838148672</c:v>
                </c:pt>
                <c:pt idx="4">
                  <c:v>3022.3878724246697</c:v>
                </c:pt>
                <c:pt idx="5">
                  <c:v>5721.563106311809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1A-40E8-8EA8-50B3D1039739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[1]NBO!$CU$93:$CU$112</c:f>
              <c:numCache>
                <c:formatCode>General</c:formatCode>
                <c:ptCount val="20"/>
                <c:pt idx="0">
                  <c:v>9486.2099919461562</c:v>
                </c:pt>
                <c:pt idx="1">
                  <c:v>2411.3891392158403</c:v>
                </c:pt>
                <c:pt idx="2">
                  <c:v>2309.0285962759549</c:v>
                </c:pt>
                <c:pt idx="3">
                  <c:v>9036.2928383153194</c:v>
                </c:pt>
                <c:pt idx="4">
                  <c:v>9532.6026420931539</c:v>
                </c:pt>
                <c:pt idx="5">
                  <c:v>8241.2594009803415</c:v>
                </c:pt>
                <c:pt idx="6">
                  <c:v>913.1533007903065</c:v>
                </c:pt>
                <c:pt idx="7">
                  <c:v>6604.271302602755</c:v>
                </c:pt>
                <c:pt idx="8">
                  <c:v>6621.6614676364097</c:v>
                </c:pt>
                <c:pt idx="9">
                  <c:v>4641.7327472509924</c:v>
                </c:pt>
                <c:pt idx="10">
                  <c:v>4018.7699187165117</c:v>
                </c:pt>
                <c:pt idx="11">
                  <c:v>4192.3562449198016</c:v>
                </c:pt>
                <c:pt idx="12">
                  <c:v>2298.6139255380904</c:v>
                </c:pt>
                <c:pt idx="13">
                  <c:v>2669.2842692746431</c:v>
                </c:pt>
                <c:pt idx="14">
                  <c:v>1276.0974957156318</c:v>
                </c:pt>
                <c:pt idx="15">
                  <c:v>2070.252434918842</c:v>
                </c:pt>
                <c:pt idx="16">
                  <c:v>2374.0733868601815</c:v>
                </c:pt>
                <c:pt idx="17">
                  <c:v>2530.9344033582142</c:v>
                </c:pt>
                <c:pt idx="18">
                  <c:v>1768.4628142930044</c:v>
                </c:pt>
                <c:pt idx="19">
                  <c:v>2681.3919962653645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1A-40E8-8EA8-50B3D1039739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[1]NBO!$CU$113:$CU$138</c:f>
              <c:numCache>
                <c:formatCode>General</c:formatCode>
                <c:ptCount val="26"/>
                <c:pt idx="0">
                  <c:v>134.31662828940676</c:v>
                </c:pt>
                <c:pt idx="1">
                  <c:v>174.12278010664838</c:v>
                </c:pt>
                <c:pt idx="2">
                  <c:v>95.77097449743593</c:v>
                </c:pt>
                <c:pt idx="3">
                  <c:v>165.86101912097476</c:v>
                </c:pt>
                <c:pt idx="4">
                  <c:v>182.61973044459924</c:v>
                </c:pt>
                <c:pt idx="5">
                  <c:v>186.31726813255477</c:v>
                </c:pt>
                <c:pt idx="6">
                  <c:v>266.28546842946093</c:v>
                </c:pt>
                <c:pt idx="7">
                  <c:v>378.89673836981768</c:v>
                </c:pt>
                <c:pt idx="8">
                  <c:v>387.04464172249777</c:v>
                </c:pt>
                <c:pt idx="9">
                  <c:v>46.081100834349563</c:v>
                </c:pt>
                <c:pt idx="10">
                  <c:v>484.70274896478196</c:v>
                </c:pt>
                <c:pt idx="11">
                  <c:v>611.17879481060572</c:v>
                </c:pt>
                <c:pt idx="12">
                  <c:v>832.20962055638893</c:v>
                </c:pt>
                <c:pt idx="13">
                  <c:v>390.2617571142078</c:v>
                </c:pt>
                <c:pt idx="14">
                  <c:v>932.72597683585423</c:v>
                </c:pt>
                <c:pt idx="15">
                  <c:v>1227.2392629697174</c:v>
                </c:pt>
                <c:pt idx="16">
                  <c:v>1406.9196943294053</c:v>
                </c:pt>
                <c:pt idx="17">
                  <c:v>553.61069387582847</c:v>
                </c:pt>
                <c:pt idx="18">
                  <c:v>1215.2437039985512</c:v>
                </c:pt>
                <c:pt idx="19">
                  <c:v>1935.6320651998431</c:v>
                </c:pt>
                <c:pt idx="20">
                  <c:v>3245.9430422747778</c:v>
                </c:pt>
                <c:pt idx="21">
                  <c:v>1973.4255109255305</c:v>
                </c:pt>
                <c:pt idx="22">
                  <c:v>3270.5104477580376</c:v>
                </c:pt>
                <c:pt idx="23">
                  <c:v>3234.2239317063004</c:v>
                </c:pt>
                <c:pt idx="24">
                  <c:v>3131.8363204003363</c:v>
                </c:pt>
                <c:pt idx="25">
                  <c:v>1526.1292123982209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1A-40E8-8EA8-50B3D1039739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[1]NBO!$CU$139:$CU$146</c:f>
              <c:numCache>
                <c:formatCode>General</c:formatCode>
                <c:ptCount val="8"/>
                <c:pt idx="0">
                  <c:v>9367.4728961305082</c:v>
                </c:pt>
                <c:pt idx="1">
                  <c:v>10872.034489046513</c:v>
                </c:pt>
                <c:pt idx="2">
                  <c:v>11512.042510173689</c:v>
                </c:pt>
                <c:pt idx="3">
                  <c:v>12135.169864283002</c:v>
                </c:pt>
                <c:pt idx="4">
                  <c:v>11896.644937967105</c:v>
                </c:pt>
                <c:pt idx="5">
                  <c:v>12350.067426543694</c:v>
                </c:pt>
                <c:pt idx="6">
                  <c:v>12439.08053189929</c:v>
                </c:pt>
                <c:pt idx="7">
                  <c:v>12730.483632409085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1A-40E8-8EA8-50B3D1039739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[1]NBO!$CU$147:$CU$157</c:f>
              <c:numCache>
                <c:formatCode>General</c:formatCode>
                <c:ptCount val="11"/>
                <c:pt idx="0">
                  <c:v>101.94956971859591</c:v>
                </c:pt>
                <c:pt idx="1">
                  <c:v>145.8731652873719</c:v>
                </c:pt>
                <c:pt idx="2">
                  <c:v>188.47104334300627</c:v>
                </c:pt>
                <c:pt idx="3">
                  <c:v>188.3497342185421</c:v>
                </c:pt>
                <c:pt idx="4">
                  <c:v>272.85230006580321</c:v>
                </c:pt>
                <c:pt idx="5">
                  <c:v>388.53977098821252</c:v>
                </c:pt>
                <c:pt idx="6">
                  <c:v>390.54624286364856</c:v>
                </c:pt>
                <c:pt idx="7">
                  <c:v>393.06891010168408</c:v>
                </c:pt>
                <c:pt idx="8">
                  <c:v>388.53977098821252</c:v>
                </c:pt>
                <c:pt idx="9">
                  <c:v>584.85617532367974</c:v>
                </c:pt>
                <c:pt idx="10">
                  <c:v>800.04804929504303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1A-40E8-8EA8-50B3D103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6816"/>
        <c:axId val="1095351040"/>
      </c:scatterChart>
      <c:valAx>
        <c:axId val="1095366816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1040"/>
        <c:crosses val="autoZero"/>
        <c:crossBetween val="midCat"/>
      </c:valAx>
      <c:valAx>
        <c:axId val="1095351040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68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[1]NBO!$CK$11:$CK$239</c:f>
              <c:numCache>
                <c:formatCode>General</c:formatCode>
                <c:ptCount val="229"/>
                <c:pt idx="0">
                  <c:v>0.56600206520521745</c:v>
                </c:pt>
                <c:pt idx="1">
                  <c:v>0.56714850801581251</c:v>
                </c:pt>
                <c:pt idx="2">
                  <c:v>0.56714850801581251</c:v>
                </c:pt>
                <c:pt idx="3">
                  <c:v>0.56714850801581251</c:v>
                </c:pt>
                <c:pt idx="4">
                  <c:v>0.56714850801581251</c:v>
                </c:pt>
                <c:pt idx="5">
                  <c:v>0.56714850801581251</c:v>
                </c:pt>
                <c:pt idx="6">
                  <c:v>0.56714850801581251</c:v>
                </c:pt>
                <c:pt idx="7">
                  <c:v>0.56714850801581251</c:v>
                </c:pt>
                <c:pt idx="8">
                  <c:v>0.56714850801581251</c:v>
                </c:pt>
                <c:pt idx="9">
                  <c:v>0.56714850801581251</c:v>
                </c:pt>
                <c:pt idx="10">
                  <c:v>0.56714850801581251</c:v>
                </c:pt>
                <c:pt idx="11">
                  <c:v>0.53284423466472275</c:v>
                </c:pt>
                <c:pt idx="12">
                  <c:v>0.53284423466472275</c:v>
                </c:pt>
                <c:pt idx="13">
                  <c:v>0.53284423466472275</c:v>
                </c:pt>
                <c:pt idx="14">
                  <c:v>0.53284423466472275</c:v>
                </c:pt>
                <c:pt idx="15">
                  <c:v>0.53284423466472275</c:v>
                </c:pt>
                <c:pt idx="16">
                  <c:v>0.53284423466472275</c:v>
                </c:pt>
                <c:pt idx="17">
                  <c:v>0.53284423466472275</c:v>
                </c:pt>
                <c:pt idx="18">
                  <c:v>0.53284423466472275</c:v>
                </c:pt>
                <c:pt idx="19">
                  <c:v>0.53284423466472275</c:v>
                </c:pt>
                <c:pt idx="20">
                  <c:v>0.47773960165206086</c:v>
                </c:pt>
                <c:pt idx="21">
                  <c:v>0.47773960165206086</c:v>
                </c:pt>
                <c:pt idx="22">
                  <c:v>0.47773960165206086</c:v>
                </c:pt>
                <c:pt idx="23">
                  <c:v>0.29821956765940105</c:v>
                </c:pt>
                <c:pt idx="24">
                  <c:v>0.29821956765940105</c:v>
                </c:pt>
                <c:pt idx="25">
                  <c:v>0.29821956765940105</c:v>
                </c:pt>
                <c:pt idx="26">
                  <c:v>0.29821956765940105</c:v>
                </c:pt>
                <c:pt idx="27">
                  <c:v>0.29821956765940105</c:v>
                </c:pt>
                <c:pt idx="28">
                  <c:v>0.29821956765940105</c:v>
                </c:pt>
                <c:pt idx="29">
                  <c:v>0.29821956765940105</c:v>
                </c:pt>
                <c:pt idx="30">
                  <c:v>0.29821956765940105</c:v>
                </c:pt>
                <c:pt idx="31">
                  <c:v>0.29821956765940105</c:v>
                </c:pt>
                <c:pt idx="32">
                  <c:v>0.29821956765940105</c:v>
                </c:pt>
                <c:pt idx="33">
                  <c:v>0.29821956765940105</c:v>
                </c:pt>
                <c:pt idx="34">
                  <c:v>0.29821956765940105</c:v>
                </c:pt>
                <c:pt idx="35">
                  <c:v>0.29821956765940105</c:v>
                </c:pt>
                <c:pt idx="36">
                  <c:v>0.29821956765940105</c:v>
                </c:pt>
                <c:pt idx="37">
                  <c:v>0.29821956765940105</c:v>
                </c:pt>
                <c:pt idx="38">
                  <c:v>0.29821956765940105</c:v>
                </c:pt>
                <c:pt idx="39">
                  <c:v>0.29821956765940105</c:v>
                </c:pt>
                <c:pt idx="40">
                  <c:v>0.29821956765940105</c:v>
                </c:pt>
                <c:pt idx="41">
                  <c:v>0.29821956765940105</c:v>
                </c:pt>
                <c:pt idx="42">
                  <c:v>0.29821956765940105</c:v>
                </c:pt>
                <c:pt idx="43">
                  <c:v>0.29821956765940105</c:v>
                </c:pt>
                <c:pt idx="44">
                  <c:v>0.56115767163123775</c:v>
                </c:pt>
                <c:pt idx="45">
                  <c:v>0.56115767163123775</c:v>
                </c:pt>
                <c:pt idx="46">
                  <c:v>0.56115767163123775</c:v>
                </c:pt>
                <c:pt idx="47">
                  <c:v>0.56115767163123775</c:v>
                </c:pt>
                <c:pt idx="48">
                  <c:v>0.56115767163123775</c:v>
                </c:pt>
                <c:pt idx="49">
                  <c:v>0.56115767163123775</c:v>
                </c:pt>
                <c:pt idx="50">
                  <c:v>0.56115767163123775</c:v>
                </c:pt>
                <c:pt idx="51">
                  <c:v>0.56115767163123775</c:v>
                </c:pt>
                <c:pt idx="52">
                  <c:v>0.56115767163123775</c:v>
                </c:pt>
                <c:pt idx="53">
                  <c:v>0.56941942975918003</c:v>
                </c:pt>
                <c:pt idx="54">
                  <c:v>0.56941942975918003</c:v>
                </c:pt>
                <c:pt idx="55">
                  <c:v>0.56941942975918003</c:v>
                </c:pt>
                <c:pt idx="56">
                  <c:v>0.56941942975918003</c:v>
                </c:pt>
                <c:pt idx="57">
                  <c:v>0.4858164738924301</c:v>
                </c:pt>
                <c:pt idx="58">
                  <c:v>0.4858164738924301</c:v>
                </c:pt>
                <c:pt idx="59">
                  <c:v>0.4858164738924301</c:v>
                </c:pt>
                <c:pt idx="60">
                  <c:v>0.4858164738924301</c:v>
                </c:pt>
                <c:pt idx="61">
                  <c:v>0.54255972149595999</c:v>
                </c:pt>
                <c:pt idx="62">
                  <c:v>0.54255972149595999</c:v>
                </c:pt>
                <c:pt idx="63">
                  <c:v>0.54255972149595999</c:v>
                </c:pt>
                <c:pt idx="64">
                  <c:v>0.54255972149595999</c:v>
                </c:pt>
                <c:pt idx="65">
                  <c:v>0.59068505001711036</c:v>
                </c:pt>
                <c:pt idx="66">
                  <c:v>0.65193509031792873</c:v>
                </c:pt>
                <c:pt idx="67">
                  <c:v>0.53639402637588485</c:v>
                </c:pt>
                <c:pt idx="68">
                  <c:v>0.59171992283825114</c:v>
                </c:pt>
                <c:pt idx="69">
                  <c:v>0.60301132139490865</c:v>
                </c:pt>
                <c:pt idx="70">
                  <c:v>0.69352137841210826</c:v>
                </c:pt>
                <c:pt idx="71">
                  <c:v>0.48650726427638014</c:v>
                </c:pt>
                <c:pt idx="72">
                  <c:v>0.48650726427638014</c:v>
                </c:pt>
                <c:pt idx="73">
                  <c:v>0.48650726427638014</c:v>
                </c:pt>
                <c:pt idx="74">
                  <c:v>0.48650726427638014</c:v>
                </c:pt>
                <c:pt idx="75">
                  <c:v>0.48650726427638014</c:v>
                </c:pt>
                <c:pt idx="76">
                  <c:v>0.48650726427638014</c:v>
                </c:pt>
                <c:pt idx="77">
                  <c:v>0.48650726427638014</c:v>
                </c:pt>
                <c:pt idx="78">
                  <c:v>0.48650726427638014</c:v>
                </c:pt>
                <c:pt idx="79">
                  <c:v>0.49078399211671409</c:v>
                </c:pt>
                <c:pt idx="80">
                  <c:v>0.58598011287382967</c:v>
                </c:pt>
                <c:pt idx="81">
                  <c:v>0.71995038574803472</c:v>
                </c:pt>
                <c:pt idx="82">
                  <c:v>0.52429748571313328</c:v>
                </c:pt>
                <c:pt idx="83">
                  <c:v>0.52429748571313328</c:v>
                </c:pt>
                <c:pt idx="84">
                  <c:v>0.52429748571313328</c:v>
                </c:pt>
                <c:pt idx="85">
                  <c:v>0.52429748571313328</c:v>
                </c:pt>
                <c:pt idx="86">
                  <c:v>0.52429748571313328</c:v>
                </c:pt>
                <c:pt idx="87">
                  <c:v>0.52429748571313328</c:v>
                </c:pt>
                <c:pt idx="88">
                  <c:v>0.52429748571313328</c:v>
                </c:pt>
                <c:pt idx="89">
                  <c:v>0.52429748571313328</c:v>
                </c:pt>
                <c:pt idx="90">
                  <c:v>0.52429748571313328</c:v>
                </c:pt>
                <c:pt idx="91">
                  <c:v>0.52429748571313328</c:v>
                </c:pt>
                <c:pt idx="92">
                  <c:v>0.52429748571313328</c:v>
                </c:pt>
                <c:pt idx="93">
                  <c:v>0.52429748571313328</c:v>
                </c:pt>
                <c:pt idx="94">
                  <c:v>0.52429748571313328</c:v>
                </c:pt>
                <c:pt idx="95">
                  <c:v>0.52429748571313328</c:v>
                </c:pt>
                <c:pt idx="96">
                  <c:v>0.52429748571313328</c:v>
                </c:pt>
                <c:pt idx="97">
                  <c:v>0.52429748571313328</c:v>
                </c:pt>
                <c:pt idx="98">
                  <c:v>0.52429748571313328</c:v>
                </c:pt>
                <c:pt idx="99">
                  <c:v>0.52429748571313328</c:v>
                </c:pt>
                <c:pt idx="100">
                  <c:v>0.52429748571313328</c:v>
                </c:pt>
                <c:pt idx="101">
                  <c:v>0.52429748571313328</c:v>
                </c:pt>
                <c:pt idx="102">
                  <c:v>0.4594272160873708</c:v>
                </c:pt>
                <c:pt idx="103">
                  <c:v>0.4594272160873708</c:v>
                </c:pt>
                <c:pt idx="104">
                  <c:v>0.4594272160873708</c:v>
                </c:pt>
                <c:pt idx="105">
                  <c:v>0.4594272160873708</c:v>
                </c:pt>
                <c:pt idx="106">
                  <c:v>0.4594272160873708</c:v>
                </c:pt>
                <c:pt idx="107">
                  <c:v>0.4594272160873708</c:v>
                </c:pt>
                <c:pt idx="108">
                  <c:v>0.4594272160873708</c:v>
                </c:pt>
                <c:pt idx="109">
                  <c:v>0.4594272160873708</c:v>
                </c:pt>
                <c:pt idx="110">
                  <c:v>0.4594272160873708</c:v>
                </c:pt>
                <c:pt idx="111">
                  <c:v>0.4594272160873708</c:v>
                </c:pt>
                <c:pt idx="112">
                  <c:v>0.4594272160873708</c:v>
                </c:pt>
                <c:pt idx="113">
                  <c:v>0.4594272160873708</c:v>
                </c:pt>
                <c:pt idx="114">
                  <c:v>0.4594272160873708</c:v>
                </c:pt>
                <c:pt idx="115">
                  <c:v>0.4594272160873708</c:v>
                </c:pt>
                <c:pt idx="116">
                  <c:v>0.4594272160873708</c:v>
                </c:pt>
                <c:pt idx="117">
                  <c:v>0.4594272160873708</c:v>
                </c:pt>
                <c:pt idx="118">
                  <c:v>0.4594272160873708</c:v>
                </c:pt>
                <c:pt idx="119">
                  <c:v>0.4594272160873708</c:v>
                </c:pt>
                <c:pt idx="120">
                  <c:v>0.4594272160873708</c:v>
                </c:pt>
                <c:pt idx="121">
                  <c:v>0.4594272160873708</c:v>
                </c:pt>
                <c:pt idx="122">
                  <c:v>0.4594272160873708</c:v>
                </c:pt>
                <c:pt idx="123">
                  <c:v>0.4594272160873708</c:v>
                </c:pt>
                <c:pt idx="124">
                  <c:v>0.4594272160873708</c:v>
                </c:pt>
                <c:pt idx="125">
                  <c:v>0.4594272160873708</c:v>
                </c:pt>
                <c:pt idx="126">
                  <c:v>0.4594272160873708</c:v>
                </c:pt>
                <c:pt idx="127">
                  <c:v>0.4594272160873708</c:v>
                </c:pt>
                <c:pt idx="128">
                  <c:v>0.37132957612472811</c:v>
                </c:pt>
                <c:pt idx="129">
                  <c:v>0.37132957612472811</c:v>
                </c:pt>
                <c:pt idx="130">
                  <c:v>0.37132957612472811</c:v>
                </c:pt>
                <c:pt idx="131">
                  <c:v>0.37132957612472811</c:v>
                </c:pt>
                <c:pt idx="132">
                  <c:v>0.37132957612472811</c:v>
                </c:pt>
                <c:pt idx="133">
                  <c:v>0.37132957612472811</c:v>
                </c:pt>
                <c:pt idx="134">
                  <c:v>0.37132957612472811</c:v>
                </c:pt>
                <c:pt idx="135">
                  <c:v>0.37132957612472811</c:v>
                </c:pt>
                <c:pt idx="136">
                  <c:v>0.53010108163235092</c:v>
                </c:pt>
                <c:pt idx="137">
                  <c:v>0.53010108163235092</c:v>
                </c:pt>
                <c:pt idx="138">
                  <c:v>0.53010108163235092</c:v>
                </c:pt>
                <c:pt idx="139">
                  <c:v>0.53010108163235092</c:v>
                </c:pt>
                <c:pt idx="140">
                  <c:v>0.53010108163235092</c:v>
                </c:pt>
                <c:pt idx="141">
                  <c:v>0.53010108163235092</c:v>
                </c:pt>
                <c:pt idx="142">
                  <c:v>0.53010108163235092</c:v>
                </c:pt>
                <c:pt idx="143">
                  <c:v>0.53010108163235092</c:v>
                </c:pt>
                <c:pt idx="144">
                  <c:v>0.53010108163235092</c:v>
                </c:pt>
                <c:pt idx="145">
                  <c:v>0.53010108163235092</c:v>
                </c:pt>
                <c:pt idx="146">
                  <c:v>0.53010108163235092</c:v>
                </c:pt>
                <c:pt idx="147">
                  <c:v>0.61926754373981541</c:v>
                </c:pt>
                <c:pt idx="148">
                  <c:v>0.61926754373981541</c:v>
                </c:pt>
                <c:pt idx="149">
                  <c:v>0.61926754373981541</c:v>
                </c:pt>
                <c:pt idx="150">
                  <c:v>0.61926754373981541</c:v>
                </c:pt>
                <c:pt idx="151">
                  <c:v>0.61926754373981541</c:v>
                </c:pt>
                <c:pt idx="152">
                  <c:v>0.61926754373981541</c:v>
                </c:pt>
                <c:pt idx="153">
                  <c:v>0.61926754373981541</c:v>
                </c:pt>
                <c:pt idx="154">
                  <c:v>0.61926754373981541</c:v>
                </c:pt>
                <c:pt idx="155">
                  <c:v>0.61926754373981541</c:v>
                </c:pt>
                <c:pt idx="156">
                  <c:v>0.63354475085619844</c:v>
                </c:pt>
                <c:pt idx="157">
                  <c:v>0.63354475085619844</c:v>
                </c:pt>
                <c:pt idx="158">
                  <c:v>0.63354475085619844</c:v>
                </c:pt>
                <c:pt idx="159">
                  <c:v>0.63354475085619844</c:v>
                </c:pt>
                <c:pt idx="160">
                  <c:v>0.63354475085619844</c:v>
                </c:pt>
                <c:pt idx="161">
                  <c:v>0.63354475085619844</c:v>
                </c:pt>
                <c:pt idx="162">
                  <c:v>0.69660984570962292</c:v>
                </c:pt>
                <c:pt idx="163">
                  <c:v>0.69660984570962292</c:v>
                </c:pt>
                <c:pt idx="164">
                  <c:v>0.69660984570962292</c:v>
                </c:pt>
                <c:pt idx="165">
                  <c:v>0.69660984570962292</c:v>
                </c:pt>
                <c:pt idx="166">
                  <c:v>0.69660984570962292</c:v>
                </c:pt>
                <c:pt idx="167">
                  <c:v>0.69660984570962292</c:v>
                </c:pt>
                <c:pt idx="168">
                  <c:v>0.69660984570962292</c:v>
                </c:pt>
                <c:pt idx="169">
                  <c:v>0.69660984570962292</c:v>
                </c:pt>
                <c:pt idx="170">
                  <c:v>0.69660984570962292</c:v>
                </c:pt>
                <c:pt idx="171">
                  <c:v>0.69660984570962292</c:v>
                </c:pt>
                <c:pt idx="172">
                  <c:v>0.69660984570962292</c:v>
                </c:pt>
                <c:pt idx="173">
                  <c:v>0.69660984570962292</c:v>
                </c:pt>
                <c:pt idx="174">
                  <c:v>0.69660984570962292</c:v>
                </c:pt>
                <c:pt idx="175">
                  <c:v>0.69660984570962292</c:v>
                </c:pt>
                <c:pt idx="176">
                  <c:v>0.69660984570962292</c:v>
                </c:pt>
                <c:pt idx="177">
                  <c:v>0.69660984570962292</c:v>
                </c:pt>
                <c:pt idx="178">
                  <c:v>1.1657802137044218</c:v>
                </c:pt>
                <c:pt idx="179">
                  <c:v>1.1652978583864517</c:v>
                </c:pt>
                <c:pt idx="180">
                  <c:v>1.1648157368633572</c:v>
                </c:pt>
                <c:pt idx="181">
                  <c:v>1.1643338489651986</c:v>
                </c:pt>
                <c:pt idx="182">
                  <c:v>1.1638521945222053</c:v>
                </c:pt>
                <c:pt idx="183">
                  <c:v>1.1091798362867547</c:v>
                </c:pt>
                <c:pt idx="184">
                  <c:v>1.1095113385052713</c:v>
                </c:pt>
                <c:pt idx="185">
                  <c:v>1.1098425297581698</c:v>
                </c:pt>
                <c:pt idx="186">
                  <c:v>1.1101734104827961</c:v>
                </c:pt>
                <c:pt idx="187">
                  <c:v>1.1105039811156774</c:v>
                </c:pt>
                <c:pt idx="188">
                  <c:v>1.110834242092523</c:v>
                </c:pt>
                <c:pt idx="189">
                  <c:v>0.80925600599653302</c:v>
                </c:pt>
                <c:pt idx="190">
                  <c:v>0.73420253032667493</c:v>
                </c:pt>
                <c:pt idx="191">
                  <c:v>0.26847401361561679</c:v>
                </c:pt>
                <c:pt idx="192">
                  <c:v>0.26870351691215422</c:v>
                </c:pt>
                <c:pt idx="193">
                  <c:v>0.26893223122544235</c:v>
                </c:pt>
                <c:pt idx="194">
                  <c:v>0.18066201372154334</c:v>
                </c:pt>
                <c:pt idx="195">
                  <c:v>0.18123971590693283</c:v>
                </c:pt>
                <c:pt idx="196">
                  <c:v>0.18181652072064378</c:v>
                </c:pt>
                <c:pt idx="197">
                  <c:v>1.0623287432584703</c:v>
                </c:pt>
                <c:pt idx="198">
                  <c:v>1.0194467494348618</c:v>
                </c:pt>
                <c:pt idx="199">
                  <c:v>0.98825398226353833</c:v>
                </c:pt>
                <c:pt idx="200">
                  <c:v>0.74285832727230461</c:v>
                </c:pt>
                <c:pt idx="201">
                  <c:v>0.56046370983584559</c:v>
                </c:pt>
                <c:pt idx="202">
                  <c:v>0.32908898263828656</c:v>
                </c:pt>
                <c:pt idx="203">
                  <c:v>0.27251710449771738</c:v>
                </c:pt>
                <c:pt idx="204">
                  <c:v>0.36118372502106777</c:v>
                </c:pt>
                <c:pt idx="205">
                  <c:v>0.35441838730533026</c:v>
                </c:pt>
                <c:pt idx="206">
                  <c:v>0.34139272621731587</c:v>
                </c:pt>
                <c:pt idx="207">
                  <c:v>0.28640026310708955</c:v>
                </c:pt>
                <c:pt idx="208">
                  <c:v>0.17470403899592524</c:v>
                </c:pt>
                <c:pt idx="209">
                  <c:v>0.19862180904230631</c:v>
                </c:pt>
                <c:pt idx="210">
                  <c:v>0.99846402999186035</c:v>
                </c:pt>
                <c:pt idx="211">
                  <c:v>1.0311434687683705</c:v>
                </c:pt>
                <c:pt idx="212">
                  <c:v>0.70400416487417683</c:v>
                </c:pt>
                <c:pt idx="213">
                  <c:v>0.95608613125972008</c:v>
                </c:pt>
                <c:pt idx="214">
                  <c:v>0.56432833478218158</c:v>
                </c:pt>
                <c:pt idx="215">
                  <c:v>1.0252315340328635</c:v>
                </c:pt>
                <c:pt idx="216">
                  <c:v>0.45399212034550562</c:v>
                </c:pt>
                <c:pt idx="217">
                  <c:v>0.36849925198735312</c:v>
                </c:pt>
                <c:pt idx="218">
                  <c:v>0.5851259287737407</c:v>
                </c:pt>
                <c:pt idx="219">
                  <c:v>0.31715103470660788</c:v>
                </c:pt>
                <c:pt idx="220">
                  <c:v>0.19529379923601298</c:v>
                </c:pt>
                <c:pt idx="221">
                  <c:v>0.20172890271839322</c:v>
                </c:pt>
                <c:pt idx="222">
                  <c:v>0.25135365398129639</c:v>
                </c:pt>
                <c:pt idx="223">
                  <c:v>-1.8918302133130727E-5</c:v>
                </c:pt>
                <c:pt idx="224">
                  <c:v>0.11765128091425131</c:v>
                </c:pt>
                <c:pt idx="225">
                  <c:v>0.28552533128246721</c:v>
                </c:pt>
                <c:pt idx="226">
                  <c:v>0.34113385892572146</c:v>
                </c:pt>
                <c:pt idx="227">
                  <c:v>5.7201616685237378E-5</c:v>
                </c:pt>
                <c:pt idx="228">
                  <c:v>6.850497049215587E-5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F-4E85-867D-8FB34E2D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3216"/>
        <c:axId val="1095370080"/>
      </c:scatterChart>
      <c:valAx>
        <c:axId val="1095353216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0080"/>
        <c:crosses val="autoZero"/>
        <c:crossBetween val="midCat"/>
      </c:valAx>
      <c:valAx>
        <c:axId val="109537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NBO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3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[1]NBO!$AI$11:$AI$239</c:f>
              <c:numCache>
                <c:formatCode>General</c:formatCode>
                <c:ptCount val="229"/>
                <c:pt idx="0">
                  <c:v>12.357162496288563</c:v>
                </c:pt>
                <c:pt idx="1">
                  <c:v>12.357162496288563</c:v>
                </c:pt>
                <c:pt idx="2">
                  <c:v>12.357162496288563</c:v>
                </c:pt>
                <c:pt idx="3">
                  <c:v>12.357162496288563</c:v>
                </c:pt>
                <c:pt idx="4">
                  <c:v>12.357162496288563</c:v>
                </c:pt>
                <c:pt idx="5">
                  <c:v>12.357162496288563</c:v>
                </c:pt>
                <c:pt idx="6">
                  <c:v>12.357162496288563</c:v>
                </c:pt>
                <c:pt idx="7">
                  <c:v>12.357162496288563</c:v>
                </c:pt>
                <c:pt idx="8">
                  <c:v>12.357162496288563</c:v>
                </c:pt>
                <c:pt idx="9">
                  <c:v>12.357162496288563</c:v>
                </c:pt>
                <c:pt idx="10">
                  <c:v>12.357162496288563</c:v>
                </c:pt>
                <c:pt idx="11">
                  <c:v>10.99201132571544</c:v>
                </c:pt>
                <c:pt idx="12">
                  <c:v>10.99201132571544</c:v>
                </c:pt>
                <c:pt idx="13">
                  <c:v>10.99201132571544</c:v>
                </c:pt>
                <c:pt idx="14">
                  <c:v>10.99201132571544</c:v>
                </c:pt>
                <c:pt idx="15">
                  <c:v>10.99201132571544</c:v>
                </c:pt>
                <c:pt idx="16">
                  <c:v>10.99201132571544</c:v>
                </c:pt>
                <c:pt idx="17">
                  <c:v>10.99201132571544</c:v>
                </c:pt>
                <c:pt idx="18">
                  <c:v>10.99201132571544</c:v>
                </c:pt>
                <c:pt idx="19">
                  <c:v>10.99201132571544</c:v>
                </c:pt>
                <c:pt idx="20">
                  <c:v>9.8149637972646815</c:v>
                </c:pt>
                <c:pt idx="21">
                  <c:v>9.8149637972646815</c:v>
                </c:pt>
                <c:pt idx="22">
                  <c:v>9.8149637972646815</c:v>
                </c:pt>
                <c:pt idx="23">
                  <c:v>7.4281709880868947</c:v>
                </c:pt>
                <c:pt idx="24">
                  <c:v>7.4281709880868947</c:v>
                </c:pt>
                <c:pt idx="25">
                  <c:v>7.4281709880868947</c:v>
                </c:pt>
                <c:pt idx="26">
                  <c:v>7.4281709880868947</c:v>
                </c:pt>
                <c:pt idx="27">
                  <c:v>7.4281709880868947</c:v>
                </c:pt>
                <c:pt idx="28">
                  <c:v>7.4281709880868947</c:v>
                </c:pt>
                <c:pt idx="29">
                  <c:v>7.4281709880868947</c:v>
                </c:pt>
                <c:pt idx="30">
                  <c:v>7.4281709880868947</c:v>
                </c:pt>
                <c:pt idx="31">
                  <c:v>7.4281709880868947</c:v>
                </c:pt>
                <c:pt idx="32">
                  <c:v>7.4281709880868947</c:v>
                </c:pt>
                <c:pt idx="33">
                  <c:v>7.4281709880868947</c:v>
                </c:pt>
                <c:pt idx="34">
                  <c:v>7.4281709880868947</c:v>
                </c:pt>
                <c:pt idx="35">
                  <c:v>7.4281709880868947</c:v>
                </c:pt>
                <c:pt idx="36">
                  <c:v>7.4281709880868947</c:v>
                </c:pt>
                <c:pt idx="37">
                  <c:v>7.4281709880868947</c:v>
                </c:pt>
                <c:pt idx="38">
                  <c:v>7.4281709880868947</c:v>
                </c:pt>
                <c:pt idx="39">
                  <c:v>7.4281709880868947</c:v>
                </c:pt>
                <c:pt idx="40">
                  <c:v>7.4281709880868947</c:v>
                </c:pt>
                <c:pt idx="41">
                  <c:v>7.4281709880868947</c:v>
                </c:pt>
                <c:pt idx="42">
                  <c:v>7.4281709880868947</c:v>
                </c:pt>
                <c:pt idx="43">
                  <c:v>7.4281709880868947</c:v>
                </c:pt>
                <c:pt idx="44">
                  <c:v>11.554305234602632</c:v>
                </c:pt>
                <c:pt idx="45">
                  <c:v>11.554305234602632</c:v>
                </c:pt>
                <c:pt idx="46">
                  <c:v>11.554305234602632</c:v>
                </c:pt>
                <c:pt idx="47">
                  <c:v>11.554305234602632</c:v>
                </c:pt>
                <c:pt idx="48">
                  <c:v>11.554305234602632</c:v>
                </c:pt>
                <c:pt idx="49">
                  <c:v>11.554305234602632</c:v>
                </c:pt>
                <c:pt idx="50">
                  <c:v>11.554305234602632</c:v>
                </c:pt>
                <c:pt idx="51">
                  <c:v>11.554305234602632</c:v>
                </c:pt>
                <c:pt idx="52">
                  <c:v>11.554305234602632</c:v>
                </c:pt>
                <c:pt idx="53">
                  <c:v>12.951318458417848</c:v>
                </c:pt>
                <c:pt idx="54">
                  <c:v>12.951318458417848</c:v>
                </c:pt>
                <c:pt idx="55">
                  <c:v>12.951318458417848</c:v>
                </c:pt>
                <c:pt idx="56">
                  <c:v>12.951318458417848</c:v>
                </c:pt>
                <c:pt idx="57">
                  <c:v>10.951852225699</c:v>
                </c:pt>
                <c:pt idx="58">
                  <c:v>10.951852225699</c:v>
                </c:pt>
                <c:pt idx="59">
                  <c:v>10.951852225699</c:v>
                </c:pt>
                <c:pt idx="60">
                  <c:v>10.951852225699</c:v>
                </c:pt>
                <c:pt idx="61">
                  <c:v>12.836062259955527</c:v>
                </c:pt>
                <c:pt idx="62">
                  <c:v>12.836062259955527</c:v>
                </c:pt>
                <c:pt idx="63">
                  <c:v>12.836062259955527</c:v>
                </c:pt>
                <c:pt idx="64">
                  <c:v>12.836062259955527</c:v>
                </c:pt>
                <c:pt idx="65">
                  <c:v>15.41154115411541</c:v>
                </c:pt>
                <c:pt idx="66">
                  <c:v>19.45</c:v>
                </c:pt>
                <c:pt idx="67">
                  <c:v>13.460000000000003</c:v>
                </c:pt>
                <c:pt idx="68">
                  <c:v>15.840000000000002</c:v>
                </c:pt>
                <c:pt idx="69">
                  <c:v>17.258274172582745</c:v>
                </c:pt>
                <c:pt idx="70">
                  <c:v>21.85</c:v>
                </c:pt>
                <c:pt idx="71">
                  <c:v>9.8787696623584793</c:v>
                </c:pt>
                <c:pt idx="72">
                  <c:v>9.8787696623584793</c:v>
                </c:pt>
                <c:pt idx="73">
                  <c:v>9.8787696623584793</c:v>
                </c:pt>
                <c:pt idx="74">
                  <c:v>9.8787696623584793</c:v>
                </c:pt>
                <c:pt idx="75">
                  <c:v>9.8787696623584793</c:v>
                </c:pt>
                <c:pt idx="76">
                  <c:v>9.8787696623584793</c:v>
                </c:pt>
                <c:pt idx="77">
                  <c:v>9.8787696623584793</c:v>
                </c:pt>
                <c:pt idx="78">
                  <c:v>9.8787696623584793</c:v>
                </c:pt>
                <c:pt idx="79">
                  <c:v>8.0687717850435945</c:v>
                </c:pt>
                <c:pt idx="80">
                  <c:v>11.412258067200433</c:v>
                </c:pt>
                <c:pt idx="81">
                  <c:v>15.917846926580559</c:v>
                </c:pt>
                <c:pt idx="82">
                  <c:v>11.288246361025847</c:v>
                </c:pt>
                <c:pt idx="83">
                  <c:v>11.288246361025847</c:v>
                </c:pt>
                <c:pt idx="84">
                  <c:v>11.288246361025847</c:v>
                </c:pt>
                <c:pt idx="85">
                  <c:v>11.288246361025847</c:v>
                </c:pt>
                <c:pt idx="86">
                  <c:v>11.288246361025847</c:v>
                </c:pt>
                <c:pt idx="87">
                  <c:v>11.288246361025847</c:v>
                </c:pt>
                <c:pt idx="88">
                  <c:v>11.288246361025847</c:v>
                </c:pt>
                <c:pt idx="89">
                  <c:v>11.288246361025847</c:v>
                </c:pt>
                <c:pt idx="90">
                  <c:v>11.288246361025847</c:v>
                </c:pt>
                <c:pt idx="91">
                  <c:v>11.288246361025847</c:v>
                </c:pt>
                <c:pt idx="92">
                  <c:v>11.288246361025847</c:v>
                </c:pt>
                <c:pt idx="93">
                  <c:v>11.288246361025847</c:v>
                </c:pt>
                <c:pt idx="94">
                  <c:v>11.288246361025847</c:v>
                </c:pt>
                <c:pt idx="95">
                  <c:v>11.288246361025847</c:v>
                </c:pt>
                <c:pt idx="96">
                  <c:v>11.288246361025847</c:v>
                </c:pt>
                <c:pt idx="97">
                  <c:v>11.288246361025847</c:v>
                </c:pt>
                <c:pt idx="98">
                  <c:v>11.288246361025847</c:v>
                </c:pt>
                <c:pt idx="99">
                  <c:v>11.288246361025847</c:v>
                </c:pt>
                <c:pt idx="100">
                  <c:v>11.288246361025847</c:v>
                </c:pt>
                <c:pt idx="101">
                  <c:v>11.288246361025847</c:v>
                </c:pt>
                <c:pt idx="102">
                  <c:v>11.390502905229409</c:v>
                </c:pt>
                <c:pt idx="103">
                  <c:v>11.390502905229409</c:v>
                </c:pt>
                <c:pt idx="104">
                  <c:v>11.390502905229409</c:v>
                </c:pt>
                <c:pt idx="105">
                  <c:v>11.390502905229409</c:v>
                </c:pt>
                <c:pt idx="106">
                  <c:v>11.390502905229409</c:v>
                </c:pt>
                <c:pt idx="107">
                  <c:v>11.390502905229409</c:v>
                </c:pt>
                <c:pt idx="108">
                  <c:v>11.390502905229409</c:v>
                </c:pt>
                <c:pt idx="109">
                  <c:v>11.390502905229409</c:v>
                </c:pt>
                <c:pt idx="110">
                  <c:v>11.390502905229409</c:v>
                </c:pt>
                <c:pt idx="111">
                  <c:v>11.390502905229409</c:v>
                </c:pt>
                <c:pt idx="112">
                  <c:v>11.390502905229409</c:v>
                </c:pt>
                <c:pt idx="113">
                  <c:v>11.390502905229409</c:v>
                </c:pt>
                <c:pt idx="114">
                  <c:v>11.390502905229409</c:v>
                </c:pt>
                <c:pt idx="115">
                  <c:v>11.390502905229409</c:v>
                </c:pt>
                <c:pt idx="116">
                  <c:v>11.390502905229409</c:v>
                </c:pt>
                <c:pt idx="117">
                  <c:v>11.390502905229409</c:v>
                </c:pt>
                <c:pt idx="118">
                  <c:v>11.390502905229409</c:v>
                </c:pt>
                <c:pt idx="119">
                  <c:v>11.390502905229409</c:v>
                </c:pt>
                <c:pt idx="120">
                  <c:v>11.390502905229409</c:v>
                </c:pt>
                <c:pt idx="121">
                  <c:v>11.390502905229409</c:v>
                </c:pt>
                <c:pt idx="122">
                  <c:v>11.390502905229409</c:v>
                </c:pt>
                <c:pt idx="123">
                  <c:v>11.390502905229409</c:v>
                </c:pt>
                <c:pt idx="124">
                  <c:v>11.390502905229409</c:v>
                </c:pt>
                <c:pt idx="125">
                  <c:v>11.390502905229409</c:v>
                </c:pt>
                <c:pt idx="126">
                  <c:v>11.390502905229409</c:v>
                </c:pt>
                <c:pt idx="127">
                  <c:v>11.390502905229409</c:v>
                </c:pt>
                <c:pt idx="128">
                  <c:v>7.0376775826301667</c:v>
                </c:pt>
                <c:pt idx="129">
                  <c:v>7.0376775826301667</c:v>
                </c:pt>
                <c:pt idx="130">
                  <c:v>7.0376775826301667</c:v>
                </c:pt>
                <c:pt idx="131">
                  <c:v>7.0376775826301667</c:v>
                </c:pt>
                <c:pt idx="132">
                  <c:v>7.0376775826301667</c:v>
                </c:pt>
                <c:pt idx="133">
                  <c:v>7.0376775826301667</c:v>
                </c:pt>
                <c:pt idx="134">
                  <c:v>7.0376775826301667</c:v>
                </c:pt>
                <c:pt idx="135">
                  <c:v>7.0376775826301667</c:v>
                </c:pt>
                <c:pt idx="136">
                  <c:v>11.807447774750226</c:v>
                </c:pt>
                <c:pt idx="137">
                  <c:v>11.807447774750226</c:v>
                </c:pt>
                <c:pt idx="138">
                  <c:v>11.807447774750226</c:v>
                </c:pt>
                <c:pt idx="139">
                  <c:v>11.807447774750226</c:v>
                </c:pt>
                <c:pt idx="140">
                  <c:v>11.807447774750226</c:v>
                </c:pt>
                <c:pt idx="141">
                  <c:v>11.807447774750226</c:v>
                </c:pt>
                <c:pt idx="142">
                  <c:v>11.807447774750226</c:v>
                </c:pt>
                <c:pt idx="143">
                  <c:v>11.807447774750226</c:v>
                </c:pt>
                <c:pt idx="144">
                  <c:v>11.807447774750226</c:v>
                </c:pt>
                <c:pt idx="145">
                  <c:v>11.807447774750226</c:v>
                </c:pt>
                <c:pt idx="146">
                  <c:v>11.807447774750226</c:v>
                </c:pt>
                <c:pt idx="147">
                  <c:v>10.931340522888922</c:v>
                </c:pt>
                <c:pt idx="148">
                  <c:v>10.931340522888922</c:v>
                </c:pt>
                <c:pt idx="149">
                  <c:v>10.931340522888922</c:v>
                </c:pt>
                <c:pt idx="150">
                  <c:v>10.931340522888922</c:v>
                </c:pt>
                <c:pt idx="151">
                  <c:v>10.931340522888922</c:v>
                </c:pt>
                <c:pt idx="152">
                  <c:v>10.931340522888922</c:v>
                </c:pt>
                <c:pt idx="153">
                  <c:v>10.931340522888922</c:v>
                </c:pt>
                <c:pt idx="154">
                  <c:v>10.931340522888922</c:v>
                </c:pt>
                <c:pt idx="155">
                  <c:v>10.931340522888922</c:v>
                </c:pt>
                <c:pt idx="156">
                  <c:v>11.526309608096904</c:v>
                </c:pt>
                <c:pt idx="157">
                  <c:v>11.526309608096904</c:v>
                </c:pt>
                <c:pt idx="158">
                  <c:v>11.526309608096904</c:v>
                </c:pt>
                <c:pt idx="159">
                  <c:v>11.526309608096904</c:v>
                </c:pt>
                <c:pt idx="160">
                  <c:v>11.526309608096904</c:v>
                </c:pt>
                <c:pt idx="161">
                  <c:v>11.526309608096904</c:v>
                </c:pt>
                <c:pt idx="162">
                  <c:v>14.518492010409082</c:v>
                </c:pt>
                <c:pt idx="163">
                  <c:v>14.518492010409082</c:v>
                </c:pt>
                <c:pt idx="164">
                  <c:v>14.518492010409082</c:v>
                </c:pt>
                <c:pt idx="165">
                  <c:v>14.518492010409082</c:v>
                </c:pt>
                <c:pt idx="166">
                  <c:v>14.518492010409082</c:v>
                </c:pt>
                <c:pt idx="167">
                  <c:v>14.518492010409082</c:v>
                </c:pt>
                <c:pt idx="168">
                  <c:v>14.518492010409082</c:v>
                </c:pt>
                <c:pt idx="169">
                  <c:v>14.518492010409082</c:v>
                </c:pt>
                <c:pt idx="170">
                  <c:v>14.518492010409082</c:v>
                </c:pt>
                <c:pt idx="171">
                  <c:v>14.518492010409082</c:v>
                </c:pt>
                <c:pt idx="172">
                  <c:v>14.518492010409082</c:v>
                </c:pt>
                <c:pt idx="173">
                  <c:v>14.518492010409082</c:v>
                </c:pt>
                <c:pt idx="174">
                  <c:v>14.518492010409082</c:v>
                </c:pt>
                <c:pt idx="175">
                  <c:v>14.518492010409082</c:v>
                </c:pt>
                <c:pt idx="176">
                  <c:v>14.518492010409082</c:v>
                </c:pt>
                <c:pt idx="177">
                  <c:v>14.518492010409082</c:v>
                </c:pt>
                <c:pt idx="178">
                  <c:v>28.712022747359168</c:v>
                </c:pt>
                <c:pt idx="179">
                  <c:v>28.703186508503336</c:v>
                </c:pt>
                <c:pt idx="180">
                  <c:v>28.694355706749313</c:v>
                </c:pt>
                <c:pt idx="181">
                  <c:v>28.685530337080312</c:v>
                </c:pt>
                <c:pt idx="182">
                  <c:v>28.67671039448572</c:v>
                </c:pt>
                <c:pt idx="183">
                  <c:v>20.985794251830665</c:v>
                </c:pt>
                <c:pt idx="184">
                  <c:v>20.985289686514918</c:v>
                </c:pt>
                <c:pt idx="185">
                  <c:v>20.984785637444649</c:v>
                </c:pt>
                <c:pt idx="186">
                  <c:v>20.984282103827987</c:v>
                </c:pt>
                <c:pt idx="187">
                  <c:v>20.983779084874651</c:v>
                </c:pt>
                <c:pt idx="188">
                  <c:v>20.983276579795991</c:v>
                </c:pt>
                <c:pt idx="189">
                  <c:v>13.18772421672945</c:v>
                </c:pt>
                <c:pt idx="190">
                  <c:v>13.72529245395619</c:v>
                </c:pt>
                <c:pt idx="191">
                  <c:v>6.9026848619083019</c:v>
                </c:pt>
                <c:pt idx="192">
                  <c:v>6.9009450170503097</c:v>
                </c:pt>
                <c:pt idx="193">
                  <c:v>6.8992110955731043</c:v>
                </c:pt>
                <c:pt idx="194">
                  <c:v>2.7927190472465275</c:v>
                </c:pt>
                <c:pt idx="195">
                  <c:v>2.800514137582204</c:v>
                </c:pt>
                <c:pt idx="196">
                  <c:v>2.8082967188169574</c:v>
                </c:pt>
                <c:pt idx="197">
                  <c:v>49.170742079523713</c:v>
                </c:pt>
                <c:pt idx="198">
                  <c:v>48.387096774193552</c:v>
                </c:pt>
                <c:pt idx="199">
                  <c:v>46.228710462287104</c:v>
                </c:pt>
                <c:pt idx="200">
                  <c:v>35.321201490901117</c:v>
                </c:pt>
                <c:pt idx="201">
                  <c:v>0</c:v>
                </c:pt>
                <c:pt idx="202">
                  <c:v>9.9798387096774182</c:v>
                </c:pt>
                <c:pt idx="203">
                  <c:v>6.5241393154672283</c:v>
                </c:pt>
                <c:pt idx="204">
                  <c:v>11.758691206543967</c:v>
                </c:pt>
                <c:pt idx="205">
                  <c:v>7.1392353716661594</c:v>
                </c:pt>
                <c:pt idx="206">
                  <c:v>5.0648422342489532</c:v>
                </c:pt>
                <c:pt idx="207">
                  <c:v>2.5458554675754232</c:v>
                </c:pt>
                <c:pt idx="208">
                  <c:v>3.9800000000000004</c:v>
                </c:pt>
                <c:pt idx="209">
                  <c:v>1.5381501720299535</c:v>
                </c:pt>
                <c:pt idx="210">
                  <c:v>35.851938895417156</c:v>
                </c:pt>
                <c:pt idx="211">
                  <c:v>36.032821976453796</c:v>
                </c:pt>
                <c:pt idx="212">
                  <c:v>26.344556187144736</c:v>
                </c:pt>
                <c:pt idx="213">
                  <c:v>39.520345533075698</c:v>
                </c:pt>
                <c:pt idx="214">
                  <c:v>27.24689539044412</c:v>
                </c:pt>
                <c:pt idx="215">
                  <c:v>46.312650533318042</c:v>
                </c:pt>
                <c:pt idx="216">
                  <c:v>7.9809779799441749</c:v>
                </c:pt>
                <c:pt idx="217">
                  <c:v>8.7706066156664146</c:v>
                </c:pt>
                <c:pt idx="218">
                  <c:v>5.3595355069227333</c:v>
                </c:pt>
                <c:pt idx="219">
                  <c:v>1.914083741163676</c:v>
                </c:pt>
                <c:pt idx="220">
                  <c:v>1.4527063381039491</c:v>
                </c:pt>
                <c:pt idx="221">
                  <c:v>1.5463367814866162</c:v>
                </c:pt>
                <c:pt idx="222">
                  <c:v>1.7402653904720473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C-435F-BE5E-CA8A56DE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4640"/>
        <c:axId val="1095356480"/>
      </c:scatterChart>
      <c:valAx>
        <c:axId val="1095364640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6480"/>
        <c:crosses val="autoZero"/>
        <c:crossBetween val="midCat"/>
      </c:valAx>
      <c:valAx>
        <c:axId val="10953564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4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[1]NBO!$AK$11:$AK$239</c:f>
              <c:numCache>
                <c:formatCode>General</c:formatCode>
                <c:ptCount val="229"/>
                <c:pt idx="0">
                  <c:v>0.14122471424329791</c:v>
                </c:pt>
                <c:pt idx="1">
                  <c:v>0.14122471424329791</c:v>
                </c:pt>
                <c:pt idx="2">
                  <c:v>0.14122471424329791</c:v>
                </c:pt>
                <c:pt idx="3">
                  <c:v>0.14122471424329791</c:v>
                </c:pt>
                <c:pt idx="4">
                  <c:v>0.14122471424329791</c:v>
                </c:pt>
                <c:pt idx="5">
                  <c:v>0.14122471424329791</c:v>
                </c:pt>
                <c:pt idx="6">
                  <c:v>0.14122471424329791</c:v>
                </c:pt>
                <c:pt idx="7">
                  <c:v>0.14122471424329791</c:v>
                </c:pt>
                <c:pt idx="8">
                  <c:v>0.14122471424329791</c:v>
                </c:pt>
                <c:pt idx="9">
                  <c:v>0.14122471424329791</c:v>
                </c:pt>
                <c:pt idx="10">
                  <c:v>0.14122471424329791</c:v>
                </c:pt>
                <c:pt idx="11">
                  <c:v>0.30336737789463042</c:v>
                </c:pt>
                <c:pt idx="12">
                  <c:v>0.30336737789463042</c:v>
                </c:pt>
                <c:pt idx="13">
                  <c:v>0.30336737789463042</c:v>
                </c:pt>
                <c:pt idx="14">
                  <c:v>0.30336737789463042</c:v>
                </c:pt>
                <c:pt idx="15">
                  <c:v>0.30336737789463042</c:v>
                </c:pt>
                <c:pt idx="16">
                  <c:v>0.30336737789463042</c:v>
                </c:pt>
                <c:pt idx="17">
                  <c:v>0.30336737789463042</c:v>
                </c:pt>
                <c:pt idx="18">
                  <c:v>0.30336737789463042</c:v>
                </c:pt>
                <c:pt idx="19">
                  <c:v>0.30336737789463042</c:v>
                </c:pt>
                <c:pt idx="20">
                  <c:v>1.1263073209975865</c:v>
                </c:pt>
                <c:pt idx="21">
                  <c:v>1.1263073209975865</c:v>
                </c:pt>
                <c:pt idx="22">
                  <c:v>1.1263073209975865</c:v>
                </c:pt>
                <c:pt idx="23">
                  <c:v>1.6117729502452698</c:v>
                </c:pt>
                <c:pt idx="24">
                  <c:v>1.6117729502452698</c:v>
                </c:pt>
                <c:pt idx="25">
                  <c:v>1.6117729502452698</c:v>
                </c:pt>
                <c:pt idx="26">
                  <c:v>1.6117729502452698</c:v>
                </c:pt>
                <c:pt idx="27">
                  <c:v>1.6117729502452698</c:v>
                </c:pt>
                <c:pt idx="28">
                  <c:v>1.6117729502452698</c:v>
                </c:pt>
                <c:pt idx="29">
                  <c:v>1.6117729502452698</c:v>
                </c:pt>
                <c:pt idx="30">
                  <c:v>1.6117729502452698</c:v>
                </c:pt>
                <c:pt idx="31">
                  <c:v>1.6117729502452698</c:v>
                </c:pt>
                <c:pt idx="32">
                  <c:v>1.6117729502452698</c:v>
                </c:pt>
                <c:pt idx="33">
                  <c:v>1.6117729502452698</c:v>
                </c:pt>
                <c:pt idx="34">
                  <c:v>1.6117729502452698</c:v>
                </c:pt>
                <c:pt idx="35">
                  <c:v>1.6117729502452698</c:v>
                </c:pt>
                <c:pt idx="36">
                  <c:v>1.6117729502452698</c:v>
                </c:pt>
                <c:pt idx="37">
                  <c:v>1.6117729502452698</c:v>
                </c:pt>
                <c:pt idx="38">
                  <c:v>1.6117729502452698</c:v>
                </c:pt>
                <c:pt idx="39">
                  <c:v>1.6117729502452698</c:v>
                </c:pt>
                <c:pt idx="40">
                  <c:v>1.6117729502452698</c:v>
                </c:pt>
                <c:pt idx="41">
                  <c:v>1.6117729502452698</c:v>
                </c:pt>
                <c:pt idx="42">
                  <c:v>1.6117729502452698</c:v>
                </c:pt>
                <c:pt idx="43">
                  <c:v>1.6117729502452698</c:v>
                </c:pt>
                <c:pt idx="44">
                  <c:v>0.15070832914699084</c:v>
                </c:pt>
                <c:pt idx="45">
                  <c:v>0.15070832914699084</c:v>
                </c:pt>
                <c:pt idx="46">
                  <c:v>0.15070832914699084</c:v>
                </c:pt>
                <c:pt idx="47">
                  <c:v>0.15070832914699084</c:v>
                </c:pt>
                <c:pt idx="48">
                  <c:v>0.15070832914699084</c:v>
                </c:pt>
                <c:pt idx="49">
                  <c:v>0.15070832914699084</c:v>
                </c:pt>
                <c:pt idx="50">
                  <c:v>0.15070832914699084</c:v>
                </c:pt>
                <c:pt idx="51">
                  <c:v>0.15070832914699084</c:v>
                </c:pt>
                <c:pt idx="52">
                  <c:v>0.15070832914699084</c:v>
                </c:pt>
                <c:pt idx="53">
                  <c:v>5.6288032454361048</c:v>
                </c:pt>
                <c:pt idx="54">
                  <c:v>5.6288032454361048</c:v>
                </c:pt>
                <c:pt idx="55">
                  <c:v>5.6288032454361048</c:v>
                </c:pt>
                <c:pt idx="56">
                  <c:v>5.6288032454361048</c:v>
                </c:pt>
                <c:pt idx="57">
                  <c:v>1.9985868577773291</c:v>
                </c:pt>
                <c:pt idx="58">
                  <c:v>1.9985868577773291</c:v>
                </c:pt>
                <c:pt idx="59">
                  <c:v>1.9985868577773291</c:v>
                </c:pt>
                <c:pt idx="60">
                  <c:v>1.9985868577773291</c:v>
                </c:pt>
                <c:pt idx="61">
                  <c:v>1.920355771174449</c:v>
                </c:pt>
                <c:pt idx="62">
                  <c:v>1.920355771174449</c:v>
                </c:pt>
                <c:pt idx="63">
                  <c:v>1.920355771174449</c:v>
                </c:pt>
                <c:pt idx="64">
                  <c:v>1.920355771174449</c:v>
                </c:pt>
                <c:pt idx="65">
                  <c:v>1.89018901890189</c:v>
                </c:pt>
                <c:pt idx="66">
                  <c:v>1.77</c:v>
                </c:pt>
                <c:pt idx="67">
                  <c:v>2.0400000000000005</c:v>
                </c:pt>
                <c:pt idx="68">
                  <c:v>1.8000000000000003</c:v>
                </c:pt>
                <c:pt idx="69">
                  <c:v>1.9798020197980202</c:v>
                </c:pt>
                <c:pt idx="70">
                  <c:v>1.8799999999999997</c:v>
                </c:pt>
                <c:pt idx="71">
                  <c:v>1.9336739805630696</c:v>
                </c:pt>
                <c:pt idx="72">
                  <c:v>1.9336739805630696</c:v>
                </c:pt>
                <c:pt idx="73">
                  <c:v>1.9336739805630696</c:v>
                </c:pt>
                <c:pt idx="74">
                  <c:v>1.9336739805630696</c:v>
                </c:pt>
                <c:pt idx="75">
                  <c:v>1.9336739805630696</c:v>
                </c:pt>
                <c:pt idx="76">
                  <c:v>1.9336739805630696</c:v>
                </c:pt>
                <c:pt idx="77">
                  <c:v>1.9336739805630696</c:v>
                </c:pt>
                <c:pt idx="78">
                  <c:v>1.9336739805630696</c:v>
                </c:pt>
                <c:pt idx="79">
                  <c:v>7.8678723899941376</c:v>
                </c:pt>
                <c:pt idx="80">
                  <c:v>7.2092774629478784</c:v>
                </c:pt>
                <c:pt idx="81">
                  <c:v>6.5824451609671017</c:v>
                </c:pt>
                <c:pt idx="82">
                  <c:v>7.6443212199227641</c:v>
                </c:pt>
                <c:pt idx="83">
                  <c:v>7.6443212199227641</c:v>
                </c:pt>
                <c:pt idx="84">
                  <c:v>7.6443212199227641</c:v>
                </c:pt>
                <c:pt idx="85">
                  <c:v>7.6443212199227641</c:v>
                </c:pt>
                <c:pt idx="86">
                  <c:v>7.6443212199227641</c:v>
                </c:pt>
                <c:pt idx="87">
                  <c:v>7.6443212199227641</c:v>
                </c:pt>
                <c:pt idx="88">
                  <c:v>7.6443212199227641</c:v>
                </c:pt>
                <c:pt idx="89">
                  <c:v>7.6443212199227641</c:v>
                </c:pt>
                <c:pt idx="90">
                  <c:v>7.6443212199227641</c:v>
                </c:pt>
                <c:pt idx="91">
                  <c:v>7.6443212199227641</c:v>
                </c:pt>
                <c:pt idx="92">
                  <c:v>7.6443212199227641</c:v>
                </c:pt>
                <c:pt idx="93">
                  <c:v>7.6443212199227641</c:v>
                </c:pt>
                <c:pt idx="94">
                  <c:v>7.6443212199227641</c:v>
                </c:pt>
                <c:pt idx="95">
                  <c:v>7.6443212199227641</c:v>
                </c:pt>
                <c:pt idx="96">
                  <c:v>7.6443212199227641</c:v>
                </c:pt>
                <c:pt idx="97">
                  <c:v>7.6443212199227641</c:v>
                </c:pt>
                <c:pt idx="98">
                  <c:v>7.6443212199227641</c:v>
                </c:pt>
                <c:pt idx="99">
                  <c:v>7.6443212199227641</c:v>
                </c:pt>
                <c:pt idx="100">
                  <c:v>7.6443212199227641</c:v>
                </c:pt>
                <c:pt idx="101">
                  <c:v>7.6443212199227641</c:v>
                </c:pt>
                <c:pt idx="102">
                  <c:v>0.23041474654377875</c:v>
                </c:pt>
                <c:pt idx="103">
                  <c:v>0.23041474654377875</c:v>
                </c:pt>
                <c:pt idx="104">
                  <c:v>0.23041474654377875</c:v>
                </c:pt>
                <c:pt idx="105">
                  <c:v>0.23041474654377875</c:v>
                </c:pt>
                <c:pt idx="106">
                  <c:v>0.23041474654377875</c:v>
                </c:pt>
                <c:pt idx="107">
                  <c:v>0.23041474654377875</c:v>
                </c:pt>
                <c:pt idx="108">
                  <c:v>0.23041474654377875</c:v>
                </c:pt>
                <c:pt idx="109">
                  <c:v>0.23041474654377875</c:v>
                </c:pt>
                <c:pt idx="110">
                  <c:v>0.23041474654377875</c:v>
                </c:pt>
                <c:pt idx="111">
                  <c:v>0.23041474654377875</c:v>
                </c:pt>
                <c:pt idx="112">
                  <c:v>0.23041474654377875</c:v>
                </c:pt>
                <c:pt idx="113">
                  <c:v>0.23041474654377875</c:v>
                </c:pt>
                <c:pt idx="114">
                  <c:v>0.23041474654377875</c:v>
                </c:pt>
                <c:pt idx="115">
                  <c:v>0.23041474654377875</c:v>
                </c:pt>
                <c:pt idx="116">
                  <c:v>0.23041474654377875</c:v>
                </c:pt>
                <c:pt idx="117">
                  <c:v>0.23041474654377875</c:v>
                </c:pt>
                <c:pt idx="118">
                  <c:v>0.23041474654377875</c:v>
                </c:pt>
                <c:pt idx="119">
                  <c:v>0.23041474654377875</c:v>
                </c:pt>
                <c:pt idx="120">
                  <c:v>0.23041474654377875</c:v>
                </c:pt>
                <c:pt idx="121">
                  <c:v>0.23041474654377875</c:v>
                </c:pt>
                <c:pt idx="122">
                  <c:v>0.23041474654377875</c:v>
                </c:pt>
                <c:pt idx="123">
                  <c:v>0.23041474654377875</c:v>
                </c:pt>
                <c:pt idx="124">
                  <c:v>0.23041474654377875</c:v>
                </c:pt>
                <c:pt idx="125">
                  <c:v>0.23041474654377875</c:v>
                </c:pt>
                <c:pt idx="126">
                  <c:v>0.23041474654377875</c:v>
                </c:pt>
                <c:pt idx="127">
                  <c:v>0.23041474654377875</c:v>
                </c:pt>
                <c:pt idx="128">
                  <c:v>1.294285532437732</c:v>
                </c:pt>
                <c:pt idx="129">
                  <c:v>1.294285532437732</c:v>
                </c:pt>
                <c:pt idx="130">
                  <c:v>1.294285532437732</c:v>
                </c:pt>
                <c:pt idx="131">
                  <c:v>1.294285532437732</c:v>
                </c:pt>
                <c:pt idx="132">
                  <c:v>1.294285532437732</c:v>
                </c:pt>
                <c:pt idx="133">
                  <c:v>1.294285532437732</c:v>
                </c:pt>
                <c:pt idx="134">
                  <c:v>1.294285532437732</c:v>
                </c:pt>
                <c:pt idx="135">
                  <c:v>1.294285532437732</c:v>
                </c:pt>
                <c:pt idx="136">
                  <c:v>4.0367342819658897E-2</c:v>
                </c:pt>
                <c:pt idx="137">
                  <c:v>4.0367342819658897E-2</c:v>
                </c:pt>
                <c:pt idx="138">
                  <c:v>4.0367342819658897E-2</c:v>
                </c:pt>
                <c:pt idx="139">
                  <c:v>4.0367342819658897E-2</c:v>
                </c:pt>
                <c:pt idx="140">
                  <c:v>4.0367342819658897E-2</c:v>
                </c:pt>
                <c:pt idx="141">
                  <c:v>4.0367342819658897E-2</c:v>
                </c:pt>
                <c:pt idx="142">
                  <c:v>4.0367342819658897E-2</c:v>
                </c:pt>
                <c:pt idx="143">
                  <c:v>4.0367342819658897E-2</c:v>
                </c:pt>
                <c:pt idx="144">
                  <c:v>4.0367342819658897E-2</c:v>
                </c:pt>
                <c:pt idx="145">
                  <c:v>4.0367342819658897E-2</c:v>
                </c:pt>
                <c:pt idx="146">
                  <c:v>4.0367342819658897E-2</c:v>
                </c:pt>
                <c:pt idx="147">
                  <c:v>0.500061323096474</c:v>
                </c:pt>
                <c:pt idx="148">
                  <c:v>0.500061323096474</c:v>
                </c:pt>
                <c:pt idx="149">
                  <c:v>0.500061323096474</c:v>
                </c:pt>
                <c:pt idx="150">
                  <c:v>0.500061323096474</c:v>
                </c:pt>
                <c:pt idx="151">
                  <c:v>0.500061323096474</c:v>
                </c:pt>
                <c:pt idx="152">
                  <c:v>0.500061323096474</c:v>
                </c:pt>
                <c:pt idx="153">
                  <c:v>0.500061323096474</c:v>
                </c:pt>
                <c:pt idx="154">
                  <c:v>0.500061323096474</c:v>
                </c:pt>
                <c:pt idx="155">
                  <c:v>0.500061323096474</c:v>
                </c:pt>
                <c:pt idx="156">
                  <c:v>0.41093799472345482</c:v>
                </c:pt>
                <c:pt idx="157">
                  <c:v>0.41093799472345482</c:v>
                </c:pt>
                <c:pt idx="158">
                  <c:v>0.41093799472345482</c:v>
                </c:pt>
                <c:pt idx="159">
                  <c:v>0.41093799472345482</c:v>
                </c:pt>
                <c:pt idx="160">
                  <c:v>0.41093799472345482</c:v>
                </c:pt>
                <c:pt idx="161">
                  <c:v>0.41093799472345482</c:v>
                </c:pt>
                <c:pt idx="162">
                  <c:v>3.4929426384875408</c:v>
                </c:pt>
                <c:pt idx="163">
                  <c:v>3.4929426384875408</c:v>
                </c:pt>
                <c:pt idx="164">
                  <c:v>3.4929426384875408</c:v>
                </c:pt>
                <c:pt idx="165">
                  <c:v>3.4929426384875408</c:v>
                </c:pt>
                <c:pt idx="166">
                  <c:v>3.4929426384875408</c:v>
                </c:pt>
                <c:pt idx="167">
                  <c:v>3.4929426384875408</c:v>
                </c:pt>
                <c:pt idx="168">
                  <c:v>3.4929426384875408</c:v>
                </c:pt>
                <c:pt idx="169">
                  <c:v>3.4929426384875408</c:v>
                </c:pt>
                <c:pt idx="170">
                  <c:v>3.4929426384875408</c:v>
                </c:pt>
                <c:pt idx="171">
                  <c:v>3.4929426384875408</c:v>
                </c:pt>
                <c:pt idx="172">
                  <c:v>3.4929426384875408</c:v>
                </c:pt>
                <c:pt idx="173">
                  <c:v>3.4929426384875408</c:v>
                </c:pt>
                <c:pt idx="174">
                  <c:v>3.4929426384875408</c:v>
                </c:pt>
                <c:pt idx="175">
                  <c:v>3.4929426384875408</c:v>
                </c:pt>
                <c:pt idx="176">
                  <c:v>3.4929426384875408</c:v>
                </c:pt>
                <c:pt idx="177">
                  <c:v>3.4929426384875408</c:v>
                </c:pt>
                <c:pt idx="178">
                  <c:v>3.5710450021733351</c:v>
                </c:pt>
                <c:pt idx="179">
                  <c:v>3.5699459989132096</c:v>
                </c:pt>
                <c:pt idx="180">
                  <c:v>3.5688476718901927</c:v>
                </c:pt>
                <c:pt idx="181">
                  <c:v>3.5677500204803243</c:v>
                </c:pt>
                <c:pt idx="182">
                  <c:v>3.5666530440604109</c:v>
                </c:pt>
                <c:pt idx="183">
                  <c:v>3.3696077642031677</c:v>
                </c:pt>
                <c:pt idx="184">
                  <c:v>3.3781198031950845</c:v>
                </c:pt>
                <c:pt idx="185">
                  <c:v>3.386623133102963</c:v>
                </c:pt>
                <c:pt idx="186">
                  <c:v>3.3951177672860093</c:v>
                </c:pt>
                <c:pt idx="187">
                  <c:v>3.4036037190761128</c:v>
                </c:pt>
                <c:pt idx="188">
                  <c:v>3.4120810017779264</c:v>
                </c:pt>
                <c:pt idx="189">
                  <c:v>1.1295041574513649</c:v>
                </c:pt>
                <c:pt idx="190">
                  <c:v>1.8734820560296284</c:v>
                </c:pt>
                <c:pt idx="191">
                  <c:v>1.6478024997859702</c:v>
                </c:pt>
                <c:pt idx="192">
                  <c:v>1.6550231508914259</c:v>
                </c:pt>
                <c:pt idx="193">
                  <c:v>1.6622192189624605</c:v>
                </c:pt>
                <c:pt idx="194">
                  <c:v>5.374477303154289</c:v>
                </c:pt>
                <c:pt idx="195">
                  <c:v>5.3801992033837331</c:v>
                </c:pt>
                <c:pt idx="196">
                  <c:v>5.3859119214453797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B-43A7-8C6E-CBCDE201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3008"/>
        <c:axId val="1095353760"/>
      </c:scatterChart>
      <c:valAx>
        <c:axId val="1095363008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3760"/>
        <c:crosses val="autoZero"/>
        <c:crossBetween val="midCat"/>
      </c:valAx>
      <c:valAx>
        <c:axId val="10953537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K2O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[1]NBO!$AJ$11:$AJ$239</c:f>
              <c:numCache>
                <c:formatCode>General</c:formatCode>
                <c:ptCount val="229"/>
                <c:pt idx="0">
                  <c:v>2.945544039931641</c:v>
                </c:pt>
                <c:pt idx="1">
                  <c:v>2.945544039931641</c:v>
                </c:pt>
                <c:pt idx="2">
                  <c:v>2.945544039931641</c:v>
                </c:pt>
                <c:pt idx="3">
                  <c:v>2.945544039931641</c:v>
                </c:pt>
                <c:pt idx="4">
                  <c:v>2.945544039931641</c:v>
                </c:pt>
                <c:pt idx="5">
                  <c:v>2.945544039931641</c:v>
                </c:pt>
                <c:pt idx="6">
                  <c:v>2.945544039931641</c:v>
                </c:pt>
                <c:pt idx="7">
                  <c:v>2.945544039931641</c:v>
                </c:pt>
                <c:pt idx="8">
                  <c:v>2.945544039931641</c:v>
                </c:pt>
                <c:pt idx="9">
                  <c:v>2.945544039931641</c:v>
                </c:pt>
                <c:pt idx="10">
                  <c:v>2.945544039931641</c:v>
                </c:pt>
                <c:pt idx="11">
                  <c:v>2.6291839417534635</c:v>
                </c:pt>
                <c:pt idx="12">
                  <c:v>2.6291839417534635</c:v>
                </c:pt>
                <c:pt idx="13">
                  <c:v>2.6291839417534635</c:v>
                </c:pt>
                <c:pt idx="14">
                  <c:v>2.6291839417534635</c:v>
                </c:pt>
                <c:pt idx="15">
                  <c:v>2.6291839417534635</c:v>
                </c:pt>
                <c:pt idx="16">
                  <c:v>2.6291839417534635</c:v>
                </c:pt>
                <c:pt idx="17">
                  <c:v>2.6291839417534635</c:v>
                </c:pt>
                <c:pt idx="18">
                  <c:v>2.6291839417534635</c:v>
                </c:pt>
                <c:pt idx="19">
                  <c:v>2.6291839417534635</c:v>
                </c:pt>
                <c:pt idx="20">
                  <c:v>3.1375703942075623</c:v>
                </c:pt>
                <c:pt idx="21">
                  <c:v>3.1375703942075623</c:v>
                </c:pt>
                <c:pt idx="22">
                  <c:v>3.1375703942075623</c:v>
                </c:pt>
                <c:pt idx="23">
                  <c:v>3.323656021623786</c:v>
                </c:pt>
                <c:pt idx="24">
                  <c:v>3.323656021623786</c:v>
                </c:pt>
                <c:pt idx="25">
                  <c:v>3.323656021623786</c:v>
                </c:pt>
                <c:pt idx="26">
                  <c:v>3.323656021623786</c:v>
                </c:pt>
                <c:pt idx="27">
                  <c:v>3.323656021623786</c:v>
                </c:pt>
                <c:pt idx="28">
                  <c:v>3.323656021623786</c:v>
                </c:pt>
                <c:pt idx="29">
                  <c:v>3.323656021623786</c:v>
                </c:pt>
                <c:pt idx="30">
                  <c:v>3.323656021623786</c:v>
                </c:pt>
                <c:pt idx="31">
                  <c:v>3.323656021623786</c:v>
                </c:pt>
                <c:pt idx="32">
                  <c:v>3.323656021623786</c:v>
                </c:pt>
                <c:pt idx="33">
                  <c:v>3.323656021623786</c:v>
                </c:pt>
                <c:pt idx="34">
                  <c:v>3.323656021623786</c:v>
                </c:pt>
                <c:pt idx="35">
                  <c:v>3.323656021623786</c:v>
                </c:pt>
                <c:pt idx="36">
                  <c:v>3.323656021623786</c:v>
                </c:pt>
                <c:pt idx="37">
                  <c:v>3.323656021623786</c:v>
                </c:pt>
                <c:pt idx="38">
                  <c:v>3.323656021623786</c:v>
                </c:pt>
                <c:pt idx="39">
                  <c:v>3.323656021623786</c:v>
                </c:pt>
                <c:pt idx="40">
                  <c:v>3.323656021623786</c:v>
                </c:pt>
                <c:pt idx="41">
                  <c:v>3.323656021623786</c:v>
                </c:pt>
                <c:pt idx="42">
                  <c:v>3.323656021623786</c:v>
                </c:pt>
                <c:pt idx="43">
                  <c:v>3.323656021623786</c:v>
                </c:pt>
                <c:pt idx="44">
                  <c:v>2.6926554807595697</c:v>
                </c:pt>
                <c:pt idx="45">
                  <c:v>2.6926554807595697</c:v>
                </c:pt>
                <c:pt idx="46">
                  <c:v>2.6926554807595697</c:v>
                </c:pt>
                <c:pt idx="47">
                  <c:v>2.6926554807595697</c:v>
                </c:pt>
                <c:pt idx="48">
                  <c:v>2.6926554807595697</c:v>
                </c:pt>
                <c:pt idx="49">
                  <c:v>2.6926554807595697</c:v>
                </c:pt>
                <c:pt idx="50">
                  <c:v>2.6926554807595697</c:v>
                </c:pt>
                <c:pt idx="51">
                  <c:v>2.6926554807595697</c:v>
                </c:pt>
                <c:pt idx="52">
                  <c:v>2.6926554807595697</c:v>
                </c:pt>
                <c:pt idx="53">
                  <c:v>1.8255578093306288</c:v>
                </c:pt>
                <c:pt idx="54">
                  <c:v>1.8255578093306288</c:v>
                </c:pt>
                <c:pt idx="55">
                  <c:v>1.8255578093306288</c:v>
                </c:pt>
                <c:pt idx="56">
                  <c:v>1.8255578093306288</c:v>
                </c:pt>
                <c:pt idx="57">
                  <c:v>3.4521045725244774</c:v>
                </c:pt>
                <c:pt idx="58">
                  <c:v>3.4521045725244774</c:v>
                </c:pt>
                <c:pt idx="59">
                  <c:v>3.4521045725244774</c:v>
                </c:pt>
                <c:pt idx="60">
                  <c:v>3.4521045725244774</c:v>
                </c:pt>
                <c:pt idx="61">
                  <c:v>2.3246411966848588</c:v>
                </c:pt>
                <c:pt idx="62">
                  <c:v>2.3246411966848588</c:v>
                </c:pt>
                <c:pt idx="63">
                  <c:v>2.3246411966848588</c:v>
                </c:pt>
                <c:pt idx="64">
                  <c:v>2.3246411966848588</c:v>
                </c:pt>
                <c:pt idx="65">
                  <c:v>2.2002200220022003</c:v>
                </c:pt>
                <c:pt idx="66">
                  <c:v>2.3199999999999998</c:v>
                </c:pt>
                <c:pt idx="67">
                  <c:v>2.3200000000000003</c:v>
                </c:pt>
                <c:pt idx="68">
                  <c:v>2.2400000000000007</c:v>
                </c:pt>
                <c:pt idx="69">
                  <c:v>2.4697530246975306</c:v>
                </c:pt>
                <c:pt idx="70">
                  <c:v>2.37</c:v>
                </c:pt>
                <c:pt idx="71">
                  <c:v>3.6268910930768459</c:v>
                </c:pt>
                <c:pt idx="72">
                  <c:v>3.6268910930768459</c:v>
                </c:pt>
                <c:pt idx="73">
                  <c:v>3.6268910930768459</c:v>
                </c:pt>
                <c:pt idx="74">
                  <c:v>3.6268910930768459</c:v>
                </c:pt>
                <c:pt idx="75">
                  <c:v>3.6268910930768459</c:v>
                </c:pt>
                <c:pt idx="76">
                  <c:v>3.6268910930768459</c:v>
                </c:pt>
                <c:pt idx="77">
                  <c:v>3.6268910930768459</c:v>
                </c:pt>
                <c:pt idx="78">
                  <c:v>3.6268910930768459</c:v>
                </c:pt>
                <c:pt idx="79">
                  <c:v>0.8569873711577134</c:v>
                </c:pt>
                <c:pt idx="80">
                  <c:v>0.81651462071614644</c:v>
                </c:pt>
                <c:pt idx="81">
                  <c:v>0.83347577573050291</c:v>
                </c:pt>
                <c:pt idx="82">
                  <c:v>1.9308842459649471</c:v>
                </c:pt>
                <c:pt idx="83">
                  <c:v>1.9308842459649471</c:v>
                </c:pt>
                <c:pt idx="84">
                  <c:v>1.9308842459649471</c:v>
                </c:pt>
                <c:pt idx="85">
                  <c:v>1.9308842459649471</c:v>
                </c:pt>
                <c:pt idx="86">
                  <c:v>1.9308842459649471</c:v>
                </c:pt>
                <c:pt idx="87">
                  <c:v>1.9308842459649471</c:v>
                </c:pt>
                <c:pt idx="88">
                  <c:v>1.9308842459649471</c:v>
                </c:pt>
                <c:pt idx="89">
                  <c:v>1.9308842459649471</c:v>
                </c:pt>
                <c:pt idx="90">
                  <c:v>1.9308842459649471</c:v>
                </c:pt>
                <c:pt idx="91">
                  <c:v>1.9308842459649471</c:v>
                </c:pt>
                <c:pt idx="92">
                  <c:v>1.9308842459649471</c:v>
                </c:pt>
                <c:pt idx="93">
                  <c:v>1.9308842459649471</c:v>
                </c:pt>
                <c:pt idx="94">
                  <c:v>1.9308842459649471</c:v>
                </c:pt>
                <c:pt idx="95">
                  <c:v>1.9308842459649471</c:v>
                </c:pt>
                <c:pt idx="96">
                  <c:v>1.9308842459649471</c:v>
                </c:pt>
                <c:pt idx="97">
                  <c:v>1.9308842459649471</c:v>
                </c:pt>
                <c:pt idx="98">
                  <c:v>1.9308842459649471</c:v>
                </c:pt>
                <c:pt idx="99">
                  <c:v>1.9308842459649471</c:v>
                </c:pt>
                <c:pt idx="100">
                  <c:v>1.9308842459649471</c:v>
                </c:pt>
                <c:pt idx="101">
                  <c:v>1.9308842459649471</c:v>
                </c:pt>
                <c:pt idx="102">
                  <c:v>2.334201562813063</c:v>
                </c:pt>
                <c:pt idx="103">
                  <c:v>2.334201562813063</c:v>
                </c:pt>
                <c:pt idx="104">
                  <c:v>2.334201562813063</c:v>
                </c:pt>
                <c:pt idx="105">
                  <c:v>2.334201562813063</c:v>
                </c:pt>
                <c:pt idx="106">
                  <c:v>2.334201562813063</c:v>
                </c:pt>
                <c:pt idx="107">
                  <c:v>2.334201562813063</c:v>
                </c:pt>
                <c:pt idx="108">
                  <c:v>2.334201562813063</c:v>
                </c:pt>
                <c:pt idx="109">
                  <c:v>2.334201562813063</c:v>
                </c:pt>
                <c:pt idx="110">
                  <c:v>2.334201562813063</c:v>
                </c:pt>
                <c:pt idx="111">
                  <c:v>2.334201562813063</c:v>
                </c:pt>
                <c:pt idx="112">
                  <c:v>2.334201562813063</c:v>
                </c:pt>
                <c:pt idx="113">
                  <c:v>2.334201562813063</c:v>
                </c:pt>
                <c:pt idx="114">
                  <c:v>2.334201562813063</c:v>
                </c:pt>
                <c:pt idx="115">
                  <c:v>2.334201562813063</c:v>
                </c:pt>
                <c:pt idx="116">
                  <c:v>2.334201562813063</c:v>
                </c:pt>
                <c:pt idx="117">
                  <c:v>2.334201562813063</c:v>
                </c:pt>
                <c:pt idx="118">
                  <c:v>2.334201562813063</c:v>
                </c:pt>
                <c:pt idx="119">
                  <c:v>2.334201562813063</c:v>
                </c:pt>
                <c:pt idx="120">
                  <c:v>2.334201562813063</c:v>
                </c:pt>
                <c:pt idx="121">
                  <c:v>2.334201562813063</c:v>
                </c:pt>
                <c:pt idx="122">
                  <c:v>2.334201562813063</c:v>
                </c:pt>
                <c:pt idx="123">
                  <c:v>2.334201562813063</c:v>
                </c:pt>
                <c:pt idx="124">
                  <c:v>2.334201562813063</c:v>
                </c:pt>
                <c:pt idx="125">
                  <c:v>2.334201562813063</c:v>
                </c:pt>
                <c:pt idx="126">
                  <c:v>2.334201562813063</c:v>
                </c:pt>
                <c:pt idx="127">
                  <c:v>2.334201562813063</c:v>
                </c:pt>
                <c:pt idx="128">
                  <c:v>3.9940842602570639</c:v>
                </c:pt>
                <c:pt idx="129">
                  <c:v>3.9940842602570639</c:v>
                </c:pt>
                <c:pt idx="130">
                  <c:v>3.9940842602570639</c:v>
                </c:pt>
                <c:pt idx="131">
                  <c:v>3.9940842602570639</c:v>
                </c:pt>
                <c:pt idx="132">
                  <c:v>3.9940842602570639</c:v>
                </c:pt>
                <c:pt idx="133">
                  <c:v>3.9940842602570639</c:v>
                </c:pt>
                <c:pt idx="134">
                  <c:v>3.9940842602570639</c:v>
                </c:pt>
                <c:pt idx="135">
                  <c:v>3.9940842602570639</c:v>
                </c:pt>
                <c:pt idx="136">
                  <c:v>2.1192854980320921</c:v>
                </c:pt>
                <c:pt idx="137">
                  <c:v>2.1192854980320921</c:v>
                </c:pt>
                <c:pt idx="138">
                  <c:v>2.1192854980320921</c:v>
                </c:pt>
                <c:pt idx="139">
                  <c:v>2.1192854980320921</c:v>
                </c:pt>
                <c:pt idx="140">
                  <c:v>2.1192854980320921</c:v>
                </c:pt>
                <c:pt idx="141">
                  <c:v>2.1192854980320921</c:v>
                </c:pt>
                <c:pt idx="142">
                  <c:v>2.1192854980320921</c:v>
                </c:pt>
                <c:pt idx="143">
                  <c:v>2.1192854980320921</c:v>
                </c:pt>
                <c:pt idx="144">
                  <c:v>2.1192854980320921</c:v>
                </c:pt>
                <c:pt idx="145">
                  <c:v>2.1192854980320921</c:v>
                </c:pt>
                <c:pt idx="146">
                  <c:v>2.1192854980320921</c:v>
                </c:pt>
                <c:pt idx="147">
                  <c:v>2.1502636893148379</c:v>
                </c:pt>
                <c:pt idx="148">
                  <c:v>2.1502636893148379</c:v>
                </c:pt>
                <c:pt idx="149">
                  <c:v>2.1502636893148379</c:v>
                </c:pt>
                <c:pt idx="150">
                  <c:v>2.1502636893148379</c:v>
                </c:pt>
                <c:pt idx="151">
                  <c:v>2.1502636893148379</c:v>
                </c:pt>
                <c:pt idx="152">
                  <c:v>2.1502636893148379</c:v>
                </c:pt>
                <c:pt idx="153">
                  <c:v>2.1502636893148379</c:v>
                </c:pt>
                <c:pt idx="154">
                  <c:v>2.1502636893148379</c:v>
                </c:pt>
                <c:pt idx="155">
                  <c:v>2.1502636893148379</c:v>
                </c:pt>
                <c:pt idx="156">
                  <c:v>1.8943239268959258</c:v>
                </c:pt>
                <c:pt idx="157">
                  <c:v>1.8943239268959258</c:v>
                </c:pt>
                <c:pt idx="158">
                  <c:v>1.8943239268959258</c:v>
                </c:pt>
                <c:pt idx="159">
                  <c:v>1.8943239268959258</c:v>
                </c:pt>
                <c:pt idx="160">
                  <c:v>1.8943239268959258</c:v>
                </c:pt>
                <c:pt idx="161">
                  <c:v>1.8943239268959258</c:v>
                </c:pt>
                <c:pt idx="162">
                  <c:v>3.2398308530898929</c:v>
                </c:pt>
                <c:pt idx="163">
                  <c:v>3.2398308530898929</c:v>
                </c:pt>
                <c:pt idx="164">
                  <c:v>3.2398308530898929</c:v>
                </c:pt>
                <c:pt idx="165">
                  <c:v>3.2398308530898929</c:v>
                </c:pt>
                <c:pt idx="166">
                  <c:v>3.2398308530898929</c:v>
                </c:pt>
                <c:pt idx="167">
                  <c:v>3.2398308530898929</c:v>
                </c:pt>
                <c:pt idx="168">
                  <c:v>3.2398308530898929</c:v>
                </c:pt>
                <c:pt idx="169">
                  <c:v>3.2398308530898929</c:v>
                </c:pt>
                <c:pt idx="170">
                  <c:v>3.2398308530898929</c:v>
                </c:pt>
                <c:pt idx="171">
                  <c:v>3.2398308530898929</c:v>
                </c:pt>
                <c:pt idx="172">
                  <c:v>3.2398308530898929</c:v>
                </c:pt>
                <c:pt idx="173">
                  <c:v>3.2398308530898929</c:v>
                </c:pt>
                <c:pt idx="174">
                  <c:v>3.2398308530898929</c:v>
                </c:pt>
                <c:pt idx="175">
                  <c:v>3.2398308530898929</c:v>
                </c:pt>
                <c:pt idx="176">
                  <c:v>3.2398308530898929</c:v>
                </c:pt>
                <c:pt idx="177">
                  <c:v>3.2398308530898929</c:v>
                </c:pt>
                <c:pt idx="178">
                  <c:v>8.1785139848624944</c:v>
                </c:pt>
                <c:pt idx="179">
                  <c:v>8.1759970147523795</c:v>
                </c:pt>
                <c:pt idx="180">
                  <c:v>8.1734815933806999</c:v>
                </c:pt>
                <c:pt idx="181">
                  <c:v>8.170967719318444</c:v>
                </c:pt>
                <c:pt idx="182">
                  <c:v>8.1684553911383553</c:v>
                </c:pt>
                <c:pt idx="183">
                  <c:v>7.6097828838995545</c:v>
                </c:pt>
                <c:pt idx="184">
                  <c:v>7.6161246472034634</c:v>
                </c:pt>
                <c:pt idx="185">
                  <c:v>7.6224599219386944</c:v>
                </c:pt>
                <c:pt idx="186">
                  <c:v>7.6287887180583231</c:v>
                </c:pt>
                <c:pt idx="187">
                  <c:v>7.635111045495063</c:v>
                </c:pt>
                <c:pt idx="188">
                  <c:v>7.6414269141613449</c:v>
                </c:pt>
                <c:pt idx="189">
                  <c:v>3.500445316786212</c:v>
                </c:pt>
                <c:pt idx="190">
                  <c:v>3.8487837890173884</c:v>
                </c:pt>
                <c:pt idx="191">
                  <c:v>3.5367468288089121</c:v>
                </c:pt>
                <c:pt idx="192">
                  <c:v>3.5407464985737778</c:v>
                </c:pt>
                <c:pt idx="193">
                  <c:v>3.5447325512813919</c:v>
                </c:pt>
                <c:pt idx="194">
                  <c:v>7.9863728149675888</c:v>
                </c:pt>
                <c:pt idx="195">
                  <c:v>7.9899973244280806</c:v>
                </c:pt>
                <c:pt idx="196">
                  <c:v>7.993616017489698</c:v>
                </c:pt>
                <c:pt idx="197">
                  <c:v>6.1662768445672977</c:v>
                </c:pt>
                <c:pt idx="198">
                  <c:v>5.161290322580645</c:v>
                </c:pt>
                <c:pt idx="199">
                  <c:v>5.7177615571776155</c:v>
                </c:pt>
                <c:pt idx="200">
                  <c:v>5.9087919315939486</c:v>
                </c:pt>
                <c:pt idx="201">
                  <c:v>39.767932489451482</c:v>
                </c:pt>
                <c:pt idx="202">
                  <c:v>15.29233870967742</c:v>
                </c:pt>
                <c:pt idx="203">
                  <c:v>16.701796647596108</c:v>
                </c:pt>
                <c:pt idx="204">
                  <c:v>17.627811860940696</c:v>
                </c:pt>
                <c:pt idx="205">
                  <c:v>19.460500963391141</c:v>
                </c:pt>
                <c:pt idx="206">
                  <c:v>21.096701725722454</c:v>
                </c:pt>
                <c:pt idx="207">
                  <c:v>21.389195148842337</c:v>
                </c:pt>
                <c:pt idx="208">
                  <c:v>17.8</c:v>
                </c:pt>
                <c:pt idx="209">
                  <c:v>21.048370775146733</c:v>
                </c:pt>
                <c:pt idx="210">
                  <c:v>5.6286721504112807</c:v>
                </c:pt>
                <c:pt idx="211">
                  <c:v>6.3503389225829459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19.125400599607158</c:v>
                </c:pt>
                <c:pt idx="217">
                  <c:v>15.871134576015514</c:v>
                </c:pt>
                <c:pt idx="218">
                  <c:v>21.505136221527469</c:v>
                </c:pt>
                <c:pt idx="219">
                  <c:v>20.478520935290916</c:v>
                </c:pt>
                <c:pt idx="220">
                  <c:v>20.219520068869041</c:v>
                </c:pt>
                <c:pt idx="221">
                  <c:v>21.60605737442679</c:v>
                </c:pt>
                <c:pt idx="222">
                  <c:v>20.991951272569068</c:v>
                </c:pt>
                <c:pt idx="223">
                  <c:v>15.329999999999998</c:v>
                </c:pt>
                <c:pt idx="224">
                  <c:v>16.740000000000002</c:v>
                </c:pt>
                <c:pt idx="225">
                  <c:v>18.91</c:v>
                </c:pt>
                <c:pt idx="226">
                  <c:v>19.671967196719674</c:v>
                </c:pt>
                <c:pt idx="227">
                  <c:v>11.82</c:v>
                </c:pt>
                <c:pt idx="228">
                  <c:v>21.817818218178182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2-4368-941F-72BBD8DB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4848"/>
        <c:axId val="1095371712"/>
      </c:scatterChart>
      <c:valAx>
        <c:axId val="1095354848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1712"/>
        <c:crosses val="autoZero"/>
        <c:crossBetween val="midCat"/>
      </c:valAx>
      <c:valAx>
        <c:axId val="10953717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4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[1]NBO!$CR$11:$CR$157</c:f>
              <c:numCache>
                <c:formatCode>General</c:formatCode>
                <c:ptCount val="147"/>
                <c:pt idx="0">
                  <c:v>5.8299999999999998E-2</c:v>
                </c:pt>
                <c:pt idx="1">
                  <c:v>1.4800000000000001E-2</c:v>
                </c:pt>
                <c:pt idx="2">
                  <c:v>1.4800000000000001E-2</c:v>
                </c:pt>
                <c:pt idx="3">
                  <c:v>0.77429999999999999</c:v>
                </c:pt>
                <c:pt idx="4">
                  <c:v>0.70199999999999996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2.54</c:v>
                </c:pt>
                <c:pt idx="9">
                  <c:v>2.54</c:v>
                </c:pt>
                <c:pt idx="10">
                  <c:v>3</c:v>
                </c:pt>
                <c:pt idx="11">
                  <c:v>2.9</c:v>
                </c:pt>
                <c:pt idx="12">
                  <c:v>2.4300000000000002</c:v>
                </c:pt>
                <c:pt idx="13">
                  <c:v>1.85</c:v>
                </c:pt>
                <c:pt idx="14">
                  <c:v>2</c:v>
                </c:pt>
                <c:pt idx="15">
                  <c:v>1.1399999999999999</c:v>
                </c:pt>
                <c:pt idx="16">
                  <c:v>0.94</c:v>
                </c:pt>
                <c:pt idx="17">
                  <c:v>0.97</c:v>
                </c:pt>
                <c:pt idx="18">
                  <c:v>0.82</c:v>
                </c:pt>
                <c:pt idx="19">
                  <c:v>0.72</c:v>
                </c:pt>
                <c:pt idx="20">
                  <c:v>6.47</c:v>
                </c:pt>
                <c:pt idx="21">
                  <c:v>3.34</c:v>
                </c:pt>
                <c:pt idx="22">
                  <c:v>2.36</c:v>
                </c:pt>
                <c:pt idx="23">
                  <c:v>2.82</c:v>
                </c:pt>
                <c:pt idx="24">
                  <c:v>2.12</c:v>
                </c:pt>
                <c:pt idx="25">
                  <c:v>1.45</c:v>
                </c:pt>
                <c:pt idx="26">
                  <c:v>0.83</c:v>
                </c:pt>
                <c:pt idx="27">
                  <c:v>7.97</c:v>
                </c:pt>
                <c:pt idx="28">
                  <c:v>5.57</c:v>
                </c:pt>
                <c:pt idx="29">
                  <c:v>3.11</c:v>
                </c:pt>
                <c:pt idx="30">
                  <c:v>0.89</c:v>
                </c:pt>
                <c:pt idx="31">
                  <c:v>3.33</c:v>
                </c:pt>
                <c:pt idx="32">
                  <c:v>3.04</c:v>
                </c:pt>
                <c:pt idx="33">
                  <c:v>1.78</c:v>
                </c:pt>
                <c:pt idx="34">
                  <c:v>1.27</c:v>
                </c:pt>
                <c:pt idx="35">
                  <c:v>7.81</c:v>
                </c:pt>
                <c:pt idx="36">
                  <c:v>4.05</c:v>
                </c:pt>
                <c:pt idx="37">
                  <c:v>2.2400000000000002</c:v>
                </c:pt>
                <c:pt idx="38">
                  <c:v>1.26</c:v>
                </c:pt>
                <c:pt idx="39">
                  <c:v>2.99</c:v>
                </c:pt>
                <c:pt idx="40">
                  <c:v>2</c:v>
                </c:pt>
                <c:pt idx="41">
                  <c:v>7.72</c:v>
                </c:pt>
                <c:pt idx="42">
                  <c:v>4.5599999999999996</c:v>
                </c:pt>
                <c:pt idx="43">
                  <c:v>3.1</c:v>
                </c:pt>
                <c:pt idx="44">
                  <c:v>0.48</c:v>
                </c:pt>
                <c:pt idx="45">
                  <c:v>1.83</c:v>
                </c:pt>
                <c:pt idx="46">
                  <c:v>1.02</c:v>
                </c:pt>
                <c:pt idx="47">
                  <c:v>1.41</c:v>
                </c:pt>
                <c:pt idx="48">
                  <c:v>0.83</c:v>
                </c:pt>
                <c:pt idx="49">
                  <c:v>0.86</c:v>
                </c:pt>
                <c:pt idx="50">
                  <c:v>1.67</c:v>
                </c:pt>
                <c:pt idx="51">
                  <c:v>1.58</c:v>
                </c:pt>
                <c:pt idx="52">
                  <c:v>0.37</c:v>
                </c:pt>
                <c:pt idx="53">
                  <c:v>0.8</c:v>
                </c:pt>
                <c:pt idx="54">
                  <c:v>0.82</c:v>
                </c:pt>
                <c:pt idx="55">
                  <c:v>0.85</c:v>
                </c:pt>
                <c:pt idx="56">
                  <c:v>1.02</c:v>
                </c:pt>
                <c:pt idx="57">
                  <c:v>1.49</c:v>
                </c:pt>
                <c:pt idx="58">
                  <c:v>1.55</c:v>
                </c:pt>
                <c:pt idx="59">
                  <c:v>0.73</c:v>
                </c:pt>
                <c:pt idx="60">
                  <c:v>1.51</c:v>
                </c:pt>
                <c:pt idx="61">
                  <c:v>1.58</c:v>
                </c:pt>
                <c:pt idx="62">
                  <c:v>0.71</c:v>
                </c:pt>
                <c:pt idx="63">
                  <c:v>0.98</c:v>
                </c:pt>
                <c:pt idx="64">
                  <c:v>0.91</c:v>
                </c:pt>
                <c:pt idx="65">
                  <c:v>2.6</c:v>
                </c:pt>
                <c:pt idx="66">
                  <c:v>2.8</c:v>
                </c:pt>
                <c:pt idx="67">
                  <c:v>2.4</c:v>
                </c:pt>
                <c:pt idx="68">
                  <c:v>1.9</c:v>
                </c:pt>
                <c:pt idx="69">
                  <c:v>2.2999999999999998</c:v>
                </c:pt>
                <c:pt idx="70">
                  <c:v>1.5</c:v>
                </c:pt>
                <c:pt idx="71">
                  <c:v>0.99</c:v>
                </c:pt>
                <c:pt idx="72">
                  <c:v>2.09</c:v>
                </c:pt>
                <c:pt idx="73">
                  <c:v>2.7</c:v>
                </c:pt>
                <c:pt idx="74">
                  <c:v>1.43</c:v>
                </c:pt>
                <c:pt idx="75">
                  <c:v>3.01</c:v>
                </c:pt>
                <c:pt idx="76">
                  <c:v>0.95</c:v>
                </c:pt>
                <c:pt idx="77">
                  <c:v>1.18</c:v>
                </c:pt>
                <c:pt idx="78">
                  <c:v>1.64</c:v>
                </c:pt>
                <c:pt idx="79">
                  <c:v>3.0781205311536142</c:v>
                </c:pt>
                <c:pt idx="80">
                  <c:v>2.2922923825084718</c:v>
                </c:pt>
                <c:pt idx="81">
                  <c:v>1.8293198829221402</c:v>
                </c:pt>
                <c:pt idx="82">
                  <c:v>0.94</c:v>
                </c:pt>
                <c:pt idx="83">
                  <c:v>0.87</c:v>
                </c:pt>
                <c:pt idx="84">
                  <c:v>1.37</c:v>
                </c:pt>
                <c:pt idx="85">
                  <c:v>2.2799999999999998</c:v>
                </c:pt>
                <c:pt idx="86">
                  <c:v>2.82</c:v>
                </c:pt>
                <c:pt idx="87">
                  <c:v>3.21</c:v>
                </c:pt>
                <c:pt idx="88">
                  <c:v>3.55</c:v>
                </c:pt>
                <c:pt idx="89">
                  <c:v>5.54</c:v>
                </c:pt>
                <c:pt idx="90">
                  <c:v>5.59</c:v>
                </c:pt>
                <c:pt idx="91">
                  <c:v>6.91</c:v>
                </c:pt>
                <c:pt idx="92">
                  <c:v>6.87</c:v>
                </c:pt>
                <c:pt idx="93">
                  <c:v>9.27</c:v>
                </c:pt>
                <c:pt idx="94">
                  <c:v>2.67</c:v>
                </c:pt>
                <c:pt idx="95">
                  <c:v>1.41</c:v>
                </c:pt>
                <c:pt idx="96">
                  <c:v>4.6399999999999997</c:v>
                </c:pt>
                <c:pt idx="97">
                  <c:v>2.78</c:v>
                </c:pt>
                <c:pt idx="98">
                  <c:v>1.97</c:v>
                </c:pt>
                <c:pt idx="99">
                  <c:v>1.57</c:v>
                </c:pt>
                <c:pt idx="100">
                  <c:v>2.84</c:v>
                </c:pt>
                <c:pt idx="101">
                  <c:v>1.08</c:v>
                </c:pt>
                <c:pt idx="102">
                  <c:v>1.5</c:v>
                </c:pt>
                <c:pt idx="103">
                  <c:v>0.1</c:v>
                </c:pt>
                <c:pt idx="104">
                  <c:v>1.98</c:v>
                </c:pt>
                <c:pt idx="105">
                  <c:v>1.21</c:v>
                </c:pt>
                <c:pt idx="106">
                  <c:v>0.84</c:v>
                </c:pt>
                <c:pt idx="107">
                  <c:v>0.84</c:v>
                </c:pt>
                <c:pt idx="108">
                  <c:v>2.1800000000000002</c:v>
                </c:pt>
                <c:pt idx="109">
                  <c:v>0.78</c:v>
                </c:pt>
                <c:pt idx="110">
                  <c:v>0.55000000000000004</c:v>
                </c:pt>
                <c:pt idx="111">
                  <c:v>4.12</c:v>
                </c:pt>
                <c:pt idx="112">
                  <c:v>3.88</c:v>
                </c:pt>
                <c:pt idx="113">
                  <c:v>2.95</c:v>
                </c:pt>
                <c:pt idx="114">
                  <c:v>0.52</c:v>
                </c:pt>
                <c:pt idx="115">
                  <c:v>5.68</c:v>
                </c:pt>
                <c:pt idx="116">
                  <c:v>4.13</c:v>
                </c:pt>
                <c:pt idx="117">
                  <c:v>2.99</c:v>
                </c:pt>
                <c:pt idx="118">
                  <c:v>0.52</c:v>
                </c:pt>
                <c:pt idx="119">
                  <c:v>6.68</c:v>
                </c:pt>
                <c:pt idx="120">
                  <c:v>5.04</c:v>
                </c:pt>
                <c:pt idx="121">
                  <c:v>2.97</c:v>
                </c:pt>
                <c:pt idx="122">
                  <c:v>3.1</c:v>
                </c:pt>
                <c:pt idx="123">
                  <c:v>5.75</c:v>
                </c:pt>
                <c:pt idx="124">
                  <c:v>1.63</c:v>
                </c:pt>
                <c:pt idx="125">
                  <c:v>2.74</c:v>
                </c:pt>
                <c:pt idx="126">
                  <c:v>4.01</c:v>
                </c:pt>
                <c:pt idx="127">
                  <c:v>6.87</c:v>
                </c:pt>
                <c:pt idx="128">
                  <c:v>8.69</c:v>
                </c:pt>
                <c:pt idx="129">
                  <c:v>8.19</c:v>
                </c:pt>
                <c:pt idx="130">
                  <c:v>7.75</c:v>
                </c:pt>
                <c:pt idx="131">
                  <c:v>6.27</c:v>
                </c:pt>
                <c:pt idx="132">
                  <c:v>4.76</c:v>
                </c:pt>
                <c:pt idx="133">
                  <c:v>4.07</c:v>
                </c:pt>
                <c:pt idx="134">
                  <c:v>4.01</c:v>
                </c:pt>
                <c:pt idx="135">
                  <c:v>1.22</c:v>
                </c:pt>
                <c:pt idx="136">
                  <c:v>0.27</c:v>
                </c:pt>
                <c:pt idx="137">
                  <c:v>0.37</c:v>
                </c:pt>
                <c:pt idx="138">
                  <c:v>0.37</c:v>
                </c:pt>
                <c:pt idx="139">
                  <c:v>0.36</c:v>
                </c:pt>
                <c:pt idx="140">
                  <c:v>0.3</c:v>
                </c:pt>
                <c:pt idx="141">
                  <c:v>0.44</c:v>
                </c:pt>
                <c:pt idx="142">
                  <c:v>0.52</c:v>
                </c:pt>
                <c:pt idx="143">
                  <c:v>0.62</c:v>
                </c:pt>
                <c:pt idx="144">
                  <c:v>0.44</c:v>
                </c:pt>
                <c:pt idx="145">
                  <c:v>0.28999999999999998</c:v>
                </c:pt>
                <c:pt idx="146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41B9-86B7-C4F47E06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81504"/>
        <c:axId val="1095348320"/>
      </c:scatterChart>
      <c:valAx>
        <c:axId val="109538150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48320"/>
        <c:crosses val="autoZero"/>
        <c:crossBetween val="midCat"/>
      </c:valAx>
      <c:valAx>
        <c:axId val="10953483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81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[1]NBO!$DZ$11:$DZ$21</c:f>
              <c:numCache>
                <c:formatCode>General</c:formatCode>
                <c:ptCount val="11"/>
                <c:pt idx="0">
                  <c:v>270.75708435008215</c:v>
                </c:pt>
                <c:pt idx="1">
                  <c:v>593.94977113481582</c:v>
                </c:pt>
                <c:pt idx="2">
                  <c:v>593.94977113481582</c:v>
                </c:pt>
                <c:pt idx="3">
                  <c:v>1110.6488654579321</c:v>
                </c:pt>
                <c:pt idx="4">
                  <c:v>1100.3275250169372</c:v>
                </c:pt>
                <c:pt idx="5">
                  <c:v>111.6083094637886</c:v>
                </c:pt>
                <c:pt idx="6">
                  <c:v>109.654055320691</c:v>
                </c:pt>
                <c:pt idx="7">
                  <c:v>111.6083094637886</c:v>
                </c:pt>
                <c:pt idx="8">
                  <c:v>382.85678368240843</c:v>
                </c:pt>
                <c:pt idx="9">
                  <c:v>385.1133547735833</c:v>
                </c:pt>
                <c:pt idx="10">
                  <c:v>798.50661839087195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714-8A23-FD5EB7FC2119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4-4714-8A23-FD5EB7FC2119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[1]NBO!$DZ$22:$DZ$33</c:f>
              <c:numCache>
                <c:formatCode>General</c:formatCode>
                <c:ptCount val="12"/>
                <c:pt idx="0">
                  <c:v>888.80507673838349</c:v>
                </c:pt>
                <c:pt idx="1">
                  <c:v>1046.88540669549</c:v>
                </c:pt>
                <c:pt idx="2">
                  <c:v>1364.6754631891852</c:v>
                </c:pt>
                <c:pt idx="3">
                  <c:v>1354.7735633411592</c:v>
                </c:pt>
                <c:pt idx="4">
                  <c:v>1491.3869214358538</c:v>
                </c:pt>
                <c:pt idx="5">
                  <c:v>1469.3989825787814</c:v>
                </c:pt>
                <c:pt idx="6">
                  <c:v>1442.9081748929841</c:v>
                </c:pt>
                <c:pt idx="7">
                  <c:v>1462.5992410306844</c:v>
                </c:pt>
                <c:pt idx="8">
                  <c:v>1490.6357705056334</c:v>
                </c:pt>
                <c:pt idx="9">
                  <c:v>5102.1357567370796</c:v>
                </c:pt>
                <c:pt idx="10">
                  <c:v>6935.7018344807002</c:v>
                </c:pt>
                <c:pt idx="11">
                  <c:v>7351.845387855803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4-4714-8A23-FD5EB7FC2119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[1]NBO!$DZ$34:$DZ$54</c:f>
              <c:numCache>
                <c:formatCode>General</c:formatCode>
                <c:ptCount val="21"/>
                <c:pt idx="0">
                  <c:v>844.78519482800118</c:v>
                </c:pt>
                <c:pt idx="1">
                  <c:v>761.35271828625991</c:v>
                </c:pt>
                <c:pt idx="2">
                  <c:v>602.8956231314379</c:v>
                </c:pt>
                <c:pt idx="3">
                  <c:v>732.84759815715699</c:v>
                </c:pt>
                <c:pt idx="4">
                  <c:v>4279.2927056136032</c:v>
                </c:pt>
                <c:pt idx="5">
                  <c:v>3328.4618012130345</c:v>
                </c:pt>
                <c:pt idx="6">
                  <c:v>3765.5707373923492</c:v>
                </c:pt>
                <c:pt idx="7">
                  <c:v>2792.0621896901694</c:v>
                </c:pt>
                <c:pt idx="8">
                  <c:v>825.73679933990331</c:v>
                </c:pt>
                <c:pt idx="9">
                  <c:v>1153.2992845029628</c:v>
                </c:pt>
                <c:pt idx="10">
                  <c:v>1133.1643194140022</c:v>
                </c:pt>
                <c:pt idx="11">
                  <c:v>846.20687809876176</c:v>
                </c:pt>
                <c:pt idx="12">
                  <c:v>5724.2884736838478</c:v>
                </c:pt>
                <c:pt idx="13">
                  <c:v>4754.9123294067786</c:v>
                </c:pt>
                <c:pt idx="14">
                  <c:v>4145.0826962677183</c:v>
                </c:pt>
                <c:pt idx="15">
                  <c:v>4471.2948513423171</c:v>
                </c:pt>
                <c:pt idx="16">
                  <c:v>927.44408755573943</c:v>
                </c:pt>
                <c:pt idx="17">
                  <c:v>1211.3214705554401</c:v>
                </c:pt>
                <c:pt idx="18">
                  <c:v>6831.7560488528416</c:v>
                </c:pt>
                <c:pt idx="19">
                  <c:v>6435.7661081182632</c:v>
                </c:pt>
                <c:pt idx="20">
                  <c:v>6326.4666905282911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4-4714-8A23-FD5EB7FC2119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[1]NBO!$DZ$55:$DZ$63</c:f>
              <c:numCache>
                <c:formatCode>General</c:formatCode>
                <c:ptCount val="9"/>
                <c:pt idx="0">
                  <c:v>429.87139807161549</c:v>
                </c:pt>
                <c:pt idx="1">
                  <c:v>448.12842977244162</c:v>
                </c:pt>
                <c:pt idx="2">
                  <c:v>114.21129256156911</c:v>
                </c:pt>
                <c:pt idx="3">
                  <c:v>198.84141889915011</c:v>
                </c:pt>
                <c:pt idx="4">
                  <c:v>275.88831311908933</c:v>
                </c:pt>
                <c:pt idx="5">
                  <c:v>240.47488519217379</c:v>
                </c:pt>
                <c:pt idx="6">
                  <c:v>141.89156428696461</c:v>
                </c:pt>
                <c:pt idx="7">
                  <c:v>151.91093647277754</c:v>
                </c:pt>
                <c:pt idx="8">
                  <c:v>283.67668508283418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4-4714-8A23-FD5EB7FC2119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[1]NBO!$DZ$64:$DZ$75</c:f>
              <c:numCache>
                <c:formatCode>General</c:formatCode>
                <c:ptCount val="12"/>
                <c:pt idx="0">
                  <c:v>1665.1074052089377</c:v>
                </c:pt>
                <c:pt idx="1">
                  <c:v>279.69573199909553</c:v>
                </c:pt>
                <c:pt idx="2">
                  <c:v>104.37188758655596</c:v>
                </c:pt>
                <c:pt idx="3">
                  <c:v>682.71058548145231</c:v>
                </c:pt>
                <c:pt idx="4">
                  <c:v>1488.1615051616982</c:v>
                </c:pt>
                <c:pt idx="5">
                  <c:v>526.55749904105437</c:v>
                </c:pt>
                <c:pt idx="6">
                  <c:v>259.42424444507026</c:v>
                </c:pt>
                <c:pt idx="7">
                  <c:v>568.73526688800519</c:v>
                </c:pt>
                <c:pt idx="8">
                  <c:v>1593.2117958432955</c:v>
                </c:pt>
                <c:pt idx="9">
                  <c:v>276.97711744058677</c:v>
                </c:pt>
                <c:pt idx="10">
                  <c:v>86.351368584556766</c:v>
                </c:pt>
                <c:pt idx="11">
                  <c:v>667.09331899097185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4-4714-8A23-FD5EB7FC2119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[1]NBO!$DZ$76:$DZ$81</c:f>
              <c:numCache>
                <c:formatCode>General</c:formatCode>
                <c:ptCount val="6"/>
                <c:pt idx="0">
                  <c:v>2622.3759563504232</c:v>
                </c:pt>
                <c:pt idx="1">
                  <c:v>3263.0628539537715</c:v>
                </c:pt>
                <c:pt idx="2">
                  <c:v>2136.3242569892686</c:v>
                </c:pt>
                <c:pt idx="3">
                  <c:v>2321.3581025044882</c:v>
                </c:pt>
                <c:pt idx="4">
                  <c:v>2640.6692353843764</c:v>
                </c:pt>
                <c:pt idx="5">
                  <c:v>3003.5026953271959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04-4714-8A23-FD5EB7FC2119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[1]NBO!$DZ$93:$DZ$112</c:f>
              <c:numCache>
                <c:formatCode>General</c:formatCode>
                <c:ptCount val="20"/>
                <c:pt idx="0">
                  <c:v>5657.386500295388</c:v>
                </c:pt>
                <c:pt idx="1">
                  <c:v>1224.6709572453799</c:v>
                </c:pt>
                <c:pt idx="2">
                  <c:v>1187.3485857393791</c:v>
                </c:pt>
                <c:pt idx="3">
                  <c:v>5311.9459964105426</c:v>
                </c:pt>
                <c:pt idx="4">
                  <c:v>6227.069367787044</c:v>
                </c:pt>
                <c:pt idx="5">
                  <c:v>4942.9496561532833</c:v>
                </c:pt>
                <c:pt idx="6">
                  <c:v>407.8976635163873</c:v>
                </c:pt>
                <c:pt idx="7">
                  <c:v>4458.9573530850121</c:v>
                </c:pt>
                <c:pt idx="8">
                  <c:v>4199.852644212564</c:v>
                </c:pt>
                <c:pt idx="9">
                  <c:v>2854.9248378272014</c:v>
                </c:pt>
                <c:pt idx="10">
                  <c:v>2374.9612427710581</c:v>
                </c:pt>
                <c:pt idx="11">
                  <c:v>3000.01558721416</c:v>
                </c:pt>
                <c:pt idx="12">
                  <c:v>1353.6773027771121</c:v>
                </c:pt>
                <c:pt idx="13">
                  <c:v>1539.7572660180474</c:v>
                </c:pt>
                <c:pt idx="14">
                  <c:v>706.84013840492742</c:v>
                </c:pt>
                <c:pt idx="15">
                  <c:v>1192.2239751190732</c:v>
                </c:pt>
                <c:pt idx="16">
                  <c:v>1363.7315557276618</c:v>
                </c:pt>
                <c:pt idx="17">
                  <c:v>1450.6245788675419</c:v>
                </c:pt>
                <c:pt idx="18">
                  <c:v>979.74150859138308</c:v>
                </c:pt>
                <c:pt idx="19">
                  <c:v>1524.3778685884763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4-4714-8A23-FD5EB7FC2119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[1]NBO!$DZ$113:$DZ$138</c:f>
              <c:numCache>
                <c:formatCode>General</c:formatCode>
                <c:ptCount val="26"/>
                <c:pt idx="0">
                  <c:v>136.62008510473098</c:v>
                </c:pt>
                <c:pt idx="1">
                  <c:v>177.4036512309778</c:v>
                </c:pt>
                <c:pt idx="2">
                  <c:v>91.158301910388218</c:v>
                </c:pt>
                <c:pt idx="3">
                  <c:v>175.91341082667134</c:v>
                </c:pt>
                <c:pt idx="4">
                  <c:v>195.19287772261708</c:v>
                </c:pt>
                <c:pt idx="5">
                  <c:v>200.20154041309712</c:v>
                </c:pt>
                <c:pt idx="6">
                  <c:v>320.45248829880512</c:v>
                </c:pt>
                <c:pt idx="7">
                  <c:v>468.09770924189201</c:v>
                </c:pt>
                <c:pt idx="8">
                  <c:v>475.6044275147442</c:v>
                </c:pt>
                <c:pt idx="9">
                  <c:v>34.99513769002462</c:v>
                </c:pt>
                <c:pt idx="10">
                  <c:v>677.26092243992321</c:v>
                </c:pt>
                <c:pt idx="11">
                  <c:v>868.44436087249085</c:v>
                </c:pt>
                <c:pt idx="12">
                  <c:v>1142.3525353920936</c:v>
                </c:pt>
                <c:pt idx="13">
                  <c:v>512.93370092009195</c:v>
                </c:pt>
                <c:pt idx="14">
                  <c:v>1432.8550823654555</c:v>
                </c:pt>
                <c:pt idx="15">
                  <c:v>1919.5274318376535</c:v>
                </c:pt>
                <c:pt idx="16">
                  <c:v>2027.5562748396715</c:v>
                </c:pt>
                <c:pt idx="17">
                  <c:v>765.02065652482531</c:v>
                </c:pt>
                <c:pt idx="18">
                  <c:v>1910.9853844097354</c:v>
                </c:pt>
                <c:pt idx="19">
                  <c:v>3117.8283429665016</c:v>
                </c:pt>
                <c:pt idx="20">
                  <c:v>5511.5503105726448</c:v>
                </c:pt>
                <c:pt idx="21">
                  <c:v>3334.7374888660265</c:v>
                </c:pt>
                <c:pt idx="22">
                  <c:v>5187.1183527322819</c:v>
                </c:pt>
                <c:pt idx="23">
                  <c:v>5392.8976508286141</c:v>
                </c:pt>
                <c:pt idx="24">
                  <c:v>5501.7639308727612</c:v>
                </c:pt>
                <c:pt idx="25">
                  <c:v>2542.0989871981014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04-4714-8A23-FD5EB7FC2119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[1]NBO!$DZ$139:$DZ$146</c:f>
              <c:numCache>
                <c:formatCode>General</c:formatCode>
                <c:ptCount val="8"/>
                <c:pt idx="0">
                  <c:v>11036.406224784025</c:v>
                </c:pt>
                <c:pt idx="1">
                  <c:v>13008.36581130746</c:v>
                </c:pt>
                <c:pt idx="2">
                  <c:v>13692.938640390976</c:v>
                </c:pt>
                <c:pt idx="3">
                  <c:v>13637.646241296308</c:v>
                </c:pt>
                <c:pt idx="4">
                  <c:v>12374.451026902558</c:v>
                </c:pt>
                <c:pt idx="5">
                  <c:v>12553.041514138231</c:v>
                </c:pt>
                <c:pt idx="6">
                  <c:v>12631.266421059156</c:v>
                </c:pt>
                <c:pt idx="7">
                  <c:v>11384.022237984573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04-4714-8A23-FD5EB7FC2119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[1]NBO!$DZ$147:$DZ$157</c:f>
              <c:numCache>
                <c:formatCode>General</c:formatCode>
                <c:ptCount val="11"/>
                <c:pt idx="0">
                  <c:v>100.08438506353846</c:v>
                </c:pt>
                <c:pt idx="1">
                  <c:v>156.4498864357322</c:v>
                </c:pt>
                <c:pt idx="2">
                  <c:v>213.93889964398855</c:v>
                </c:pt>
                <c:pt idx="3">
                  <c:v>213.66280611732296</c:v>
                </c:pt>
                <c:pt idx="4">
                  <c:v>333.02977278176326</c:v>
                </c:pt>
                <c:pt idx="5">
                  <c:v>596.18537073103209</c:v>
                </c:pt>
                <c:pt idx="6">
                  <c:v>602.37640779738229</c:v>
                </c:pt>
                <c:pt idx="7">
                  <c:v>610.20569045784862</c:v>
                </c:pt>
                <c:pt idx="8">
                  <c:v>596.18537073103209</c:v>
                </c:pt>
                <c:pt idx="9">
                  <c:v>948.37656397903424</c:v>
                </c:pt>
                <c:pt idx="10">
                  <c:v>1355.9863539275316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04-4714-8A23-FD5EB7FC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76608"/>
        <c:axId val="1095357024"/>
      </c:scatterChart>
      <c:valAx>
        <c:axId val="1095376608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7024"/>
        <c:crosses val="autoZero"/>
        <c:crossBetween val="midCat"/>
      </c:valAx>
      <c:valAx>
        <c:axId val="1095357024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6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0</xdr:row>
      <xdr:rowOff>0</xdr:rowOff>
    </xdr:from>
    <xdr:to>
      <xdr:col>44</xdr:col>
      <xdr:colOff>0</xdr:colOff>
      <xdr:row>17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75CB19-83AD-4B76-B147-7E442D97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17</xdr:row>
      <xdr:rowOff>152400</xdr:rowOff>
    </xdr:from>
    <xdr:to>
      <xdr:col>44</xdr:col>
      <xdr:colOff>0</xdr:colOff>
      <xdr:row>38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C4657C-FFCB-43A0-8566-D603421E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18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7E2333-CC48-4E20-92E2-1E628C97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1</xdr:row>
      <xdr:rowOff>0</xdr:rowOff>
    </xdr:from>
    <xdr:to>
      <xdr:col>44</xdr:col>
      <xdr:colOff>0</xdr:colOff>
      <xdr:row>16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941A09-6D1C-407F-8E42-6F307F49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17</xdr:row>
      <xdr:rowOff>142875</xdr:rowOff>
    </xdr:from>
    <xdr:to>
      <xdr:col>44</xdr:col>
      <xdr:colOff>0</xdr:colOff>
      <xdr:row>32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C6B5111-B7A6-4981-88BC-3560EAC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34</xdr:row>
      <xdr:rowOff>0</xdr:rowOff>
    </xdr:from>
    <xdr:to>
      <xdr:col>44</xdr:col>
      <xdr:colOff>0</xdr:colOff>
      <xdr:row>55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ED8E091-1B7F-4D62-864D-1580E5B9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57</xdr:row>
      <xdr:rowOff>0</xdr:rowOff>
    </xdr:from>
    <xdr:to>
      <xdr:col>44</xdr:col>
      <xdr:colOff>0</xdr:colOff>
      <xdr:row>105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2F96C7D-A935-43D5-8A85-21E44BA3B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107</xdr:row>
      <xdr:rowOff>0</xdr:rowOff>
    </xdr:from>
    <xdr:to>
      <xdr:col>44</xdr:col>
      <xdr:colOff>0</xdr:colOff>
      <xdr:row>146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D6E04E1-DB6C-4905-BBE3-661415AB7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18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3D65CD5-8B54-4FFC-8C34-6CB7B889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36</xdr:row>
      <xdr:rowOff>123825</xdr:rowOff>
    </xdr:from>
    <xdr:to>
      <xdr:col>44</xdr:col>
      <xdr:colOff>0</xdr:colOff>
      <xdr:row>97</xdr:row>
      <xdr:rowOff>104775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D4025B3-BB92-4EB3-80C4-DFC180273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147</xdr:row>
      <xdr:rowOff>0</xdr:rowOff>
    </xdr:from>
    <xdr:to>
      <xdr:col>44</xdr:col>
      <xdr:colOff>0</xdr:colOff>
      <xdr:row>167</xdr:row>
      <xdr:rowOff>9525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FED6FBD-44CC-441E-89F5-91A6032A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169</xdr:row>
      <xdr:rowOff>0</xdr:rowOff>
    </xdr:from>
    <xdr:to>
      <xdr:col>44</xdr:col>
      <xdr:colOff>0</xdr:colOff>
      <xdr:row>224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13BD0BF-34E7-4BED-BCEA-4A8A8A0F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36</xdr:row>
      <xdr:rowOff>114300</xdr:rowOff>
    </xdr:from>
    <xdr:to>
      <xdr:col>44</xdr:col>
      <xdr:colOff>0</xdr:colOff>
      <xdr:row>97</xdr:row>
      <xdr:rowOff>104775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56501E27-11A9-4A34-9711-AB478503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19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576B014-067F-4547-B7F6-B75F40CC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0.49347</cdr:x>
      <cdr:y>0.01156</cdr:y>
    </cdr:from>
    <cdr:to>
      <cdr:x>0.88503</cdr:x>
      <cdr:y>0.98122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65101" y="237057"/>
          <a:ext cx="287179" cy="196173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0.49347</cdr:x>
      <cdr:y>0.00957</cdr:y>
    </cdr:from>
    <cdr:to>
      <cdr:x>0.88329</cdr:x>
      <cdr:y>0.98122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65101" y="196854"/>
          <a:ext cx="285903" cy="1966692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31</xdr:col>
      <xdr:colOff>244267</xdr:colOff>
      <xdr:row>48</xdr:row>
      <xdr:rowOff>56169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9E393-4BFE-49EC-A2F0-1A30E45F0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723900"/>
          <a:ext cx="11819047" cy="7847619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4</xdr:row>
      <xdr:rowOff>141922</xdr:rowOff>
    </xdr:from>
    <xdr:to>
      <xdr:col>10</xdr:col>
      <xdr:colOff>447675</xdr:colOff>
      <xdr:row>19</xdr:row>
      <xdr:rowOff>168592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500AE-DDD0-4BE4-AA46-5B2C24C5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35</xdr:col>
      <xdr:colOff>93562</xdr:colOff>
      <xdr:row>51</xdr:row>
      <xdr:rowOff>136102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DDB80-516B-49FA-86B3-F7C11EF4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723900"/>
          <a:ext cx="13504762" cy="8466667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8</xdr:row>
      <xdr:rowOff>90487</xdr:rowOff>
    </xdr:from>
    <xdr:to>
      <xdr:col>14</xdr:col>
      <xdr:colOff>381000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CFC31-FF08-4C72-BED7-F8D22AFA1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26</xdr:col>
      <xdr:colOff>170056</xdr:colOff>
      <xdr:row>46</xdr:row>
      <xdr:rowOff>130457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20A0B-36DE-4B5D-8690-A8869C85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61950"/>
          <a:ext cx="11152381" cy="7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fgaillard/Mes%20documents/Mes%20eBooks/model%20calcul/CO2/CO2%20database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"/>
      <sheetName val="NBO"/>
      <sheetName val="ALL"/>
      <sheetName val="water"/>
      <sheetName val="Comparison"/>
      <sheetName val="Etna &amp; Kamafugite"/>
      <sheetName val="Graph"/>
    </sheetNames>
    <sheetDataSet>
      <sheetData sheetId="0"/>
      <sheetData sheetId="1">
        <row r="4">
          <cell r="BY4">
            <v>0</v>
          </cell>
        </row>
        <row r="5">
          <cell r="BY5">
            <v>14000</v>
          </cell>
        </row>
        <row r="11">
          <cell r="D11">
            <v>503</v>
          </cell>
          <cell r="AD11">
            <v>49.892674046239378</v>
          </cell>
          <cell r="AI11">
            <v>12.357162496288563</v>
          </cell>
          <cell r="AJ11">
            <v>2.945544039931641</v>
          </cell>
          <cell r="AK11">
            <v>0.14122471424329791</v>
          </cell>
          <cell r="BW11">
            <v>243.18732041336213</v>
          </cell>
          <cell r="BX11">
            <v>255</v>
          </cell>
          <cell r="CK11">
            <v>0.56600206520521745</v>
          </cell>
          <cell r="CR11">
            <v>5.8299999999999998E-2</v>
          </cell>
          <cell r="CU11">
            <v>254.93599418543084</v>
          </cell>
          <cell r="DD11">
            <v>0.53931728776278498</v>
          </cell>
          <cell r="DZ11">
            <v>270.75708435008215</v>
          </cell>
          <cell r="FL11">
            <v>224.45285236613839</v>
          </cell>
        </row>
        <row r="12">
          <cell r="D12">
            <v>1008</v>
          </cell>
          <cell r="AD12">
            <v>49.892674046239378</v>
          </cell>
          <cell r="AI12">
            <v>12.357162496288563</v>
          </cell>
          <cell r="AJ12">
            <v>2.945544039931641</v>
          </cell>
          <cell r="AK12">
            <v>0.14122471424329791</v>
          </cell>
          <cell r="BW12">
            <v>488.61197711599408</v>
          </cell>
          <cell r="BX12">
            <v>567</v>
          </cell>
          <cell r="CK12">
            <v>0.56714850801581251</v>
          </cell>
          <cell r="CR12">
            <v>1.4800000000000001E-2</v>
          </cell>
          <cell r="CU12">
            <v>464.76419864408678</v>
          </cell>
          <cell r="DD12">
            <v>0.59840425531914898</v>
          </cell>
          <cell r="DZ12">
            <v>593.94977113481582</v>
          </cell>
          <cell r="FL12">
            <v>447.64563631362859</v>
          </cell>
        </row>
        <row r="13">
          <cell r="D13">
            <v>1008</v>
          </cell>
          <cell r="AD13">
            <v>49.892674046239378</v>
          </cell>
          <cell r="AI13">
            <v>12.357162496288563</v>
          </cell>
          <cell r="AJ13">
            <v>2.945544039931641</v>
          </cell>
          <cell r="AK13">
            <v>0.14122471424329791</v>
          </cell>
          <cell r="BW13">
            <v>488.61197711599408</v>
          </cell>
          <cell r="BX13">
            <v>535</v>
          </cell>
          <cell r="CK13">
            <v>0.56714850801581251</v>
          </cell>
          <cell r="CR13">
            <v>1.4800000000000001E-2</v>
          </cell>
          <cell r="CU13">
            <v>464.76419864408678</v>
          </cell>
          <cell r="DD13">
            <v>0.56463188112124285</v>
          </cell>
          <cell r="DZ13">
            <v>593.94977113481582</v>
          </cell>
          <cell r="FL13">
            <v>447.64563631362859</v>
          </cell>
        </row>
        <row r="14">
          <cell r="D14">
            <v>1503</v>
          </cell>
          <cell r="AD14">
            <v>49.892674046239378</v>
          </cell>
          <cell r="AI14">
            <v>12.357162496288563</v>
          </cell>
          <cell r="AJ14">
            <v>2.945544039931641</v>
          </cell>
          <cell r="AK14">
            <v>0.14122471424329791</v>
          </cell>
          <cell r="BW14">
            <v>830.59671958428407</v>
          </cell>
          <cell r="BX14">
            <v>895</v>
          </cell>
          <cell r="CK14">
            <v>0.56714850801581251</v>
          </cell>
          <cell r="CR14">
            <v>0.77429999999999999</v>
          </cell>
          <cell r="CU14">
            <v>768.49980879406621</v>
          </cell>
          <cell r="DD14">
            <v>0.60762828085325948</v>
          </cell>
          <cell r="DZ14">
            <v>1110.6488654579321</v>
          </cell>
          <cell r="FL14">
            <v>807.83608841361138</v>
          </cell>
        </row>
        <row r="15">
          <cell r="D15">
            <v>1503</v>
          </cell>
          <cell r="AD15">
            <v>49.892674046239378</v>
          </cell>
          <cell r="AI15">
            <v>12.357162496288563</v>
          </cell>
          <cell r="AJ15">
            <v>2.945544039931641</v>
          </cell>
          <cell r="AK15">
            <v>0.14122471424329791</v>
          </cell>
          <cell r="BW15">
            <v>826.31999017500232</v>
          </cell>
          <cell r="BX15">
            <v>901</v>
          </cell>
          <cell r="CK15">
            <v>0.56714850801581251</v>
          </cell>
          <cell r="CR15">
            <v>0.70199999999999996</v>
          </cell>
          <cell r="CU15">
            <v>764.93069616143521</v>
          </cell>
          <cell r="DD15">
            <v>0.61170176653495723</v>
          </cell>
          <cell r="DZ15">
            <v>1100.3275250169372</v>
          </cell>
          <cell r="FL15">
            <v>798.97671154073805</v>
          </cell>
        </row>
        <row r="16">
          <cell r="D16">
            <v>503</v>
          </cell>
          <cell r="AD16">
            <v>49.892674046239378</v>
          </cell>
          <cell r="AI16">
            <v>12.357162496288563</v>
          </cell>
          <cell r="AJ16">
            <v>2.945544039931641</v>
          </cell>
          <cell r="AK16">
            <v>0.14122471424329791</v>
          </cell>
          <cell r="BW16">
            <v>104.65555484304868</v>
          </cell>
          <cell r="BX16">
            <v>103</v>
          </cell>
          <cell r="CK16">
            <v>0.56714850801581251</v>
          </cell>
          <cell r="CR16">
            <v>2</v>
          </cell>
          <cell r="CU16">
            <v>110.68910704299753</v>
          </cell>
          <cell r="DD16">
            <v>0.66055281215930217</v>
          </cell>
          <cell r="DZ16">
            <v>111.6083094637886</v>
          </cell>
          <cell r="FL16">
            <v>112.1331715276804</v>
          </cell>
        </row>
        <row r="17">
          <cell r="D17">
            <v>495</v>
          </cell>
          <cell r="AD17">
            <v>49.892674046239378</v>
          </cell>
          <cell r="AI17">
            <v>12.357162496288563</v>
          </cell>
          <cell r="AJ17">
            <v>2.945544039931641</v>
          </cell>
          <cell r="AK17">
            <v>0.14122471424329791</v>
          </cell>
          <cell r="BW17">
            <v>103.03926195239553</v>
          </cell>
          <cell r="BX17">
            <v>110</v>
          </cell>
          <cell r="CK17">
            <v>0.56714850801581251</v>
          </cell>
          <cell r="CR17">
            <v>2</v>
          </cell>
          <cell r="CU17">
            <v>109.08867754563582</v>
          </cell>
          <cell r="DD17">
            <v>0.71684587813620082</v>
          </cell>
          <cell r="DZ17">
            <v>109.654055320691</v>
          </cell>
          <cell r="FL17">
            <v>110.40895515903573</v>
          </cell>
        </row>
        <row r="18">
          <cell r="D18">
            <v>503</v>
          </cell>
          <cell r="AD18">
            <v>49.892674046239378</v>
          </cell>
          <cell r="AI18">
            <v>12.357162496288563</v>
          </cell>
          <cell r="AJ18">
            <v>2.945544039931641</v>
          </cell>
          <cell r="AK18">
            <v>0.14122471424329791</v>
          </cell>
          <cell r="BW18">
            <v>104.65555484304868</v>
          </cell>
          <cell r="BX18">
            <v>105</v>
          </cell>
          <cell r="CK18">
            <v>0.56714850801581251</v>
          </cell>
          <cell r="CR18">
            <v>2</v>
          </cell>
          <cell r="CU18">
            <v>110.68910704299753</v>
          </cell>
          <cell r="DD18">
            <v>0.67337908035657024</v>
          </cell>
          <cell r="DZ18">
            <v>111.6083094637886</v>
          </cell>
          <cell r="FL18">
            <v>112.1331715276804</v>
          </cell>
        </row>
        <row r="19">
          <cell r="D19">
            <v>1000</v>
          </cell>
          <cell r="AD19">
            <v>49.892674046239378</v>
          </cell>
          <cell r="AI19">
            <v>12.357162496288563</v>
          </cell>
          <cell r="AJ19">
            <v>2.945544039931641</v>
          </cell>
          <cell r="AK19">
            <v>0.14122471424329791</v>
          </cell>
          <cell r="BW19">
            <v>302.6468623993664</v>
          </cell>
          <cell r="BX19">
            <v>294</v>
          </cell>
          <cell r="CK19">
            <v>0.56714850801581251</v>
          </cell>
          <cell r="CR19">
            <v>2.54</v>
          </cell>
          <cell r="CU19">
            <v>298.30485562601177</v>
          </cell>
          <cell r="DD19">
            <v>0.65333333333333332</v>
          </cell>
          <cell r="DZ19">
            <v>382.85678368240843</v>
          </cell>
          <cell r="FL19">
            <v>333.82519717769264</v>
          </cell>
        </row>
        <row r="20">
          <cell r="D20">
            <v>1005</v>
          </cell>
          <cell r="AD20">
            <v>49.892674046239378</v>
          </cell>
          <cell r="AI20">
            <v>12.357162496288563</v>
          </cell>
          <cell r="AJ20">
            <v>2.945544039931641</v>
          </cell>
          <cell r="AK20">
            <v>0.14122471424329791</v>
          </cell>
          <cell r="BW20">
            <v>304.249375757123</v>
          </cell>
          <cell r="BX20">
            <v>267</v>
          </cell>
          <cell r="CK20">
            <v>0.56714850801581251</v>
          </cell>
          <cell r="CR20">
            <v>2.54</v>
          </cell>
          <cell r="CU20">
            <v>299.80528739680636</v>
          </cell>
          <cell r="DD20">
            <v>0.5903814262023217</v>
          </cell>
          <cell r="DZ20">
            <v>385.1133547735833</v>
          </cell>
          <cell r="FL20">
            <v>335.57440295083745</v>
          </cell>
        </row>
        <row r="21">
          <cell r="D21">
            <v>1496</v>
          </cell>
          <cell r="AD21">
            <v>49.892674046239378</v>
          </cell>
          <cell r="AI21">
            <v>12.357162496288563</v>
          </cell>
          <cell r="AJ21">
            <v>2.945544039931641</v>
          </cell>
          <cell r="AK21">
            <v>0.14122471424329791</v>
          </cell>
          <cell r="BW21">
            <v>571.98978589040689</v>
          </cell>
          <cell r="BX21">
            <v>463</v>
          </cell>
          <cell r="CK21">
            <v>0.56714850801581251</v>
          </cell>
          <cell r="CR21">
            <v>3</v>
          </cell>
          <cell r="CU21">
            <v>543.91389413594311</v>
          </cell>
          <cell r="DD21">
            <v>0.57313329372152899</v>
          </cell>
          <cell r="DZ21">
            <v>798.50661839087195</v>
          </cell>
          <cell r="FL21">
            <v>643.86742409125475</v>
          </cell>
        </row>
        <row r="22">
          <cell r="D22">
            <v>2000</v>
          </cell>
          <cell r="AD22">
            <v>48.882596824754785</v>
          </cell>
          <cell r="AI22">
            <v>10.99201132571544</v>
          </cell>
          <cell r="AJ22">
            <v>2.6291839417534635</v>
          </cell>
          <cell r="AK22">
            <v>0.30336737789463042</v>
          </cell>
          <cell r="BW22">
            <v>585.18211920605563</v>
          </cell>
          <cell r="BX22">
            <v>814</v>
          </cell>
          <cell r="CK22">
            <v>0.53284423466472275</v>
          </cell>
          <cell r="CR22">
            <v>2.9</v>
          </cell>
          <cell r="CU22">
            <v>706.68507606965795</v>
          </cell>
          <cell r="DD22">
            <v>0.90444444444444461</v>
          </cell>
          <cell r="DZ22">
            <v>888.80507673838349</v>
          </cell>
          <cell r="FL22">
            <v>640.29604961496977</v>
          </cell>
        </row>
        <row r="23">
          <cell r="D23">
            <v>2000</v>
          </cell>
          <cell r="AD23">
            <v>48.882596824754785</v>
          </cell>
          <cell r="AI23">
            <v>10.99201132571544</v>
          </cell>
          <cell r="AJ23">
            <v>2.6291839417534635</v>
          </cell>
          <cell r="AK23">
            <v>0.30336737789463042</v>
          </cell>
          <cell r="BW23">
            <v>686.48981612195405</v>
          </cell>
          <cell r="BX23">
            <v>782</v>
          </cell>
          <cell r="CK23">
            <v>0.53284423466472275</v>
          </cell>
          <cell r="CR23">
            <v>2.4300000000000002</v>
          </cell>
          <cell r="CU23">
            <v>818.80932251487684</v>
          </cell>
          <cell r="DD23">
            <v>0.69821428571428568</v>
          </cell>
          <cell r="DZ23">
            <v>1046.88540669549</v>
          </cell>
          <cell r="FL23">
            <v>734.94263078971244</v>
          </cell>
        </row>
        <row r="24">
          <cell r="D24">
            <v>2000</v>
          </cell>
          <cell r="AD24">
            <v>48.882596824754785</v>
          </cell>
          <cell r="AI24">
            <v>10.99201132571544</v>
          </cell>
          <cell r="AJ24">
            <v>2.6291839417534635</v>
          </cell>
          <cell r="AK24">
            <v>0.30336737789463042</v>
          </cell>
          <cell r="BW24">
            <v>882.67344778476991</v>
          </cell>
          <cell r="BX24">
            <v>794</v>
          </cell>
          <cell r="CK24">
            <v>0.53284423466472275</v>
          </cell>
          <cell r="CR24">
            <v>1.85</v>
          </cell>
          <cell r="CU24">
            <v>1032.2502586600424</v>
          </cell>
          <cell r="DD24">
            <v>0.50897435897435894</v>
          </cell>
          <cell r="DZ24">
            <v>1364.6754631891852</v>
          </cell>
          <cell r="FL24">
            <v>916.84482061081076</v>
          </cell>
        </row>
        <row r="25">
          <cell r="D25">
            <v>2000</v>
          </cell>
          <cell r="AD25">
            <v>48.882596824754785</v>
          </cell>
          <cell r="AI25">
            <v>10.99201132571544</v>
          </cell>
          <cell r="AJ25">
            <v>2.6291839417534635</v>
          </cell>
          <cell r="AK25">
            <v>0.30336737789463042</v>
          </cell>
          <cell r="BW25">
            <v>871.93453621325625</v>
          </cell>
          <cell r="BX25">
            <v>992</v>
          </cell>
          <cell r="CK25">
            <v>0.53284423466472275</v>
          </cell>
          <cell r="CR25">
            <v>2</v>
          </cell>
          <cell r="CU25">
            <v>1020.5203207546529</v>
          </cell>
          <cell r="DD25">
            <v>0.65263157894736845</v>
          </cell>
          <cell r="DZ25">
            <v>1354.7735633411592</v>
          </cell>
          <cell r="FL25">
            <v>913.27010445341739</v>
          </cell>
        </row>
        <row r="26">
          <cell r="D26">
            <v>2000</v>
          </cell>
          <cell r="AD26">
            <v>48.882596824754785</v>
          </cell>
          <cell r="AI26">
            <v>10.99201132571544</v>
          </cell>
          <cell r="AJ26">
            <v>2.6291839417534635</v>
          </cell>
          <cell r="AK26">
            <v>0.30336737789463042</v>
          </cell>
          <cell r="BW26">
            <v>980.11701541251728</v>
          </cell>
          <cell r="BX26">
            <v>1033</v>
          </cell>
          <cell r="CK26">
            <v>0.53284423466472275</v>
          </cell>
          <cell r="CR26">
            <v>1.1399999999999999</v>
          </cell>
          <cell r="CU26">
            <v>1137.4759717144279</v>
          </cell>
          <cell r="DD26">
            <v>0.55537634408602155</v>
          </cell>
          <cell r="DZ26">
            <v>1491.3869214358538</v>
          </cell>
          <cell r="FL26">
            <v>975.16822537787755</v>
          </cell>
        </row>
        <row r="27">
          <cell r="D27">
            <v>2000</v>
          </cell>
          <cell r="AD27">
            <v>48.882596824754785</v>
          </cell>
          <cell r="AI27">
            <v>10.99201132571544</v>
          </cell>
          <cell r="AJ27">
            <v>2.6291839417534635</v>
          </cell>
          <cell r="AK27">
            <v>0.30336737789463042</v>
          </cell>
          <cell r="BW27">
            <v>975.39429777594808</v>
          </cell>
          <cell r="BX27">
            <v>1006</v>
          </cell>
          <cell r="CK27">
            <v>0.53284423466472275</v>
          </cell>
          <cell r="CR27">
            <v>0.94</v>
          </cell>
          <cell r="CU27">
            <v>1132.7143634078295</v>
          </cell>
          <cell r="DD27">
            <v>0.53510638297872337</v>
          </cell>
          <cell r="DZ27">
            <v>1469.3989825787814</v>
          </cell>
          <cell r="FL27">
            <v>957.58293894065162</v>
          </cell>
        </row>
        <row r="28">
          <cell r="D28">
            <v>2000</v>
          </cell>
          <cell r="AD28">
            <v>48.882596824754785</v>
          </cell>
          <cell r="AI28">
            <v>10.99201132571544</v>
          </cell>
          <cell r="AJ28">
            <v>2.6291839417534635</v>
          </cell>
          <cell r="AK28">
            <v>0.30336737789463042</v>
          </cell>
          <cell r="BW28">
            <v>959.08685315623973</v>
          </cell>
          <cell r="BX28">
            <v>976</v>
          </cell>
          <cell r="CK28">
            <v>0.53284423466472275</v>
          </cell>
          <cell r="CR28">
            <v>0.97</v>
          </cell>
          <cell r="CU28">
            <v>1115.2628558831855</v>
          </cell>
          <cell r="DD28">
            <v>0.5304347826086957</v>
          </cell>
          <cell r="DZ28">
            <v>1442.9081748929841</v>
          </cell>
          <cell r="FL28">
            <v>943.44958810914443</v>
          </cell>
        </row>
        <row r="29">
          <cell r="D29">
            <v>2000</v>
          </cell>
          <cell r="AD29">
            <v>48.882596824754785</v>
          </cell>
          <cell r="AI29">
            <v>10.99201132571544</v>
          </cell>
          <cell r="AJ29">
            <v>2.6291839417534635</v>
          </cell>
          <cell r="AK29">
            <v>0.30336737789463042</v>
          </cell>
          <cell r="BW29">
            <v>976.15725696720756</v>
          </cell>
          <cell r="BX29">
            <v>1061</v>
          </cell>
          <cell r="CK29">
            <v>0.53284423466472275</v>
          </cell>
          <cell r="CR29">
            <v>0.82</v>
          </cell>
          <cell r="CU29">
            <v>1133.6935259863535</v>
          </cell>
          <cell r="DD29">
            <v>0.55842105263157893</v>
          </cell>
          <cell r="DZ29">
            <v>1462.5992410306844</v>
          </cell>
          <cell r="FL29">
            <v>950.44724499785764</v>
          </cell>
        </row>
        <row r="30">
          <cell r="D30">
            <v>2000</v>
          </cell>
          <cell r="AD30">
            <v>48.882596824754785</v>
          </cell>
          <cell r="AI30">
            <v>10.99201132571544</v>
          </cell>
          <cell r="AJ30">
            <v>2.6291839417534635</v>
          </cell>
          <cell r="AK30">
            <v>0.30336737789463042</v>
          </cell>
          <cell r="BW30">
            <v>996.2061792577955</v>
          </cell>
          <cell r="BX30">
            <v>1059</v>
          </cell>
          <cell r="CK30">
            <v>0.53284423466472275</v>
          </cell>
          <cell r="CR30">
            <v>0.72</v>
          </cell>
          <cell r="CU30">
            <v>1155.2087245223922</v>
          </cell>
          <cell r="DD30">
            <v>0.54030612244897958</v>
          </cell>
          <cell r="DZ30">
            <v>1490.6357705056334</v>
          </cell>
          <cell r="FL30">
            <v>963.22387449989947</v>
          </cell>
        </row>
        <row r="31">
          <cell r="D31">
            <v>5000</v>
          </cell>
          <cell r="AD31">
            <v>49.115044247787608</v>
          </cell>
          <cell r="AI31">
            <v>9.8149637972646815</v>
          </cell>
          <cell r="AJ31">
            <v>3.1375703942075623</v>
          </cell>
          <cell r="AK31">
            <v>1.1263073209975865</v>
          </cell>
          <cell r="BW31">
            <v>3288.606344990194</v>
          </cell>
          <cell r="BX31">
            <v>6530</v>
          </cell>
          <cell r="CK31">
            <v>0.47773960165206086</v>
          </cell>
          <cell r="CR31">
            <v>6.47</v>
          </cell>
          <cell r="CU31">
            <v>3829.9596862941885</v>
          </cell>
          <cell r="DD31">
            <v>3.4368421052631577</v>
          </cell>
          <cell r="DZ31">
            <v>5102.1357567370796</v>
          </cell>
          <cell r="FL31">
            <v>3400.5995468643323</v>
          </cell>
        </row>
        <row r="32">
          <cell r="D32">
            <v>5000</v>
          </cell>
          <cell r="AD32">
            <v>49.115044247787608</v>
          </cell>
          <cell r="AI32">
            <v>9.8149637972646815</v>
          </cell>
          <cell r="AJ32">
            <v>3.1375703942075623</v>
          </cell>
          <cell r="AK32">
            <v>1.1263073209975865</v>
          </cell>
          <cell r="BW32">
            <v>4852.1477878267324</v>
          </cell>
          <cell r="BX32">
            <v>6610</v>
          </cell>
          <cell r="CK32">
            <v>0.47773960165206086</v>
          </cell>
          <cell r="CR32">
            <v>3.34</v>
          </cell>
          <cell r="CU32">
            <v>5495.9410573833911</v>
          </cell>
          <cell r="DD32">
            <v>1.7394736842105263</v>
          </cell>
          <cell r="DZ32">
            <v>6935.7018344807002</v>
          </cell>
          <cell r="FL32">
            <v>4854.2365119648275</v>
          </cell>
        </row>
        <row r="33">
          <cell r="D33">
            <v>5000</v>
          </cell>
          <cell r="AD33">
            <v>49.115044247787608</v>
          </cell>
          <cell r="AI33">
            <v>9.8149637972646815</v>
          </cell>
          <cell r="AJ33">
            <v>3.1375703942075623</v>
          </cell>
          <cell r="AK33">
            <v>1.1263073209975865</v>
          </cell>
          <cell r="BW33">
            <v>5304.7476962053979</v>
          </cell>
          <cell r="BX33">
            <v>7120</v>
          </cell>
          <cell r="CK33">
            <v>0.47773960165206086</v>
          </cell>
          <cell r="CR33">
            <v>2.36</v>
          </cell>
          <cell r="CU33">
            <v>5972.315000435774</v>
          </cell>
          <cell r="DD33">
            <v>1.5648351648351648</v>
          </cell>
          <cell r="DZ33">
            <v>7351.845387855803</v>
          </cell>
          <cell r="FL33">
            <v>5158.7728538272559</v>
          </cell>
        </row>
        <row r="34">
          <cell r="D34">
            <v>2000</v>
          </cell>
          <cell r="AD34">
            <v>57.503253578936828</v>
          </cell>
          <cell r="AI34">
            <v>7.4281709880868947</v>
          </cell>
          <cell r="AJ34">
            <v>3.323656021623786</v>
          </cell>
          <cell r="AK34">
            <v>1.6117729502452698</v>
          </cell>
          <cell r="BW34">
            <v>1030.2950393845467</v>
          </cell>
          <cell r="BX34">
            <v>1460</v>
          </cell>
          <cell r="CK34">
            <v>0.29821956765940105</v>
          </cell>
          <cell r="CR34">
            <v>2.82</v>
          </cell>
          <cell r="CU34">
            <v>1192.4151156916837</v>
          </cell>
          <cell r="DD34">
            <v>0.96052631578947367</v>
          </cell>
          <cell r="DZ34">
            <v>844.78519482800118</v>
          </cell>
          <cell r="FL34">
            <v>1162.9179857378713</v>
          </cell>
        </row>
        <row r="35">
          <cell r="D35">
            <v>2000</v>
          </cell>
          <cell r="AD35">
            <v>57.503253578936828</v>
          </cell>
          <cell r="AI35">
            <v>7.4281709880868947</v>
          </cell>
          <cell r="AJ35">
            <v>3.323656021623786</v>
          </cell>
          <cell r="AK35">
            <v>1.6117729502452698</v>
          </cell>
          <cell r="BW35">
            <v>968.66302297903655</v>
          </cell>
          <cell r="BX35">
            <v>1170</v>
          </cell>
          <cell r="CK35">
            <v>0.29821956765940105</v>
          </cell>
          <cell r="CR35">
            <v>2.12</v>
          </cell>
          <cell r="CU35">
            <v>1127.6757452698932</v>
          </cell>
          <cell r="DD35">
            <v>0.78</v>
          </cell>
          <cell r="DZ35">
            <v>761.35271828625991</v>
          </cell>
          <cell r="FL35">
            <v>1113.1051752865085</v>
          </cell>
        </row>
        <row r="36">
          <cell r="D36">
            <v>2000</v>
          </cell>
          <cell r="AD36">
            <v>57.503253578936828</v>
          </cell>
          <cell r="AI36">
            <v>7.4281709880868947</v>
          </cell>
          <cell r="AJ36">
            <v>3.323656021623786</v>
          </cell>
          <cell r="AK36">
            <v>1.6117729502452698</v>
          </cell>
          <cell r="BW36">
            <v>813.73837314856894</v>
          </cell>
          <cell r="BX36">
            <v>1310</v>
          </cell>
          <cell r="CK36">
            <v>0.29821956765940105</v>
          </cell>
          <cell r="CR36">
            <v>1.45</v>
          </cell>
          <cell r="CU36">
            <v>961.61033203391867</v>
          </cell>
          <cell r="DD36">
            <v>1.0076923076923077</v>
          </cell>
          <cell r="DZ36">
            <v>602.8956231314379</v>
          </cell>
          <cell r="FL36">
            <v>948.02239524124752</v>
          </cell>
        </row>
        <row r="37">
          <cell r="D37">
            <v>2000</v>
          </cell>
          <cell r="AD37">
            <v>57.503253578936828</v>
          </cell>
          <cell r="AI37">
            <v>7.4281709880868947</v>
          </cell>
          <cell r="AJ37">
            <v>3.323656021623786</v>
          </cell>
          <cell r="AK37">
            <v>1.6117729502452698</v>
          </cell>
          <cell r="BW37">
            <v>986.73323365528347</v>
          </cell>
          <cell r="BX37">
            <v>1380</v>
          </cell>
          <cell r="CK37">
            <v>0.29821956765940105</v>
          </cell>
          <cell r="CR37">
            <v>0.83</v>
          </cell>
          <cell r="CU37">
            <v>1148.7863977200786</v>
          </cell>
          <cell r="DD37">
            <v>0.81176470588235294</v>
          </cell>
          <cell r="DZ37">
            <v>732.84759815715699</v>
          </cell>
          <cell r="FL37">
            <v>1162.0597662067996</v>
          </cell>
        </row>
        <row r="38">
          <cell r="D38">
            <v>5000</v>
          </cell>
          <cell r="AD38">
            <v>57.503253578936828</v>
          </cell>
          <cell r="AI38">
            <v>7.4281709880868947</v>
          </cell>
          <cell r="AJ38">
            <v>3.323656021623786</v>
          </cell>
          <cell r="AK38">
            <v>1.6117729502452698</v>
          </cell>
          <cell r="BW38">
            <v>3841.544691158143</v>
          </cell>
          <cell r="BX38">
            <v>3210</v>
          </cell>
          <cell r="CK38">
            <v>0.29821956765940105</v>
          </cell>
          <cell r="CR38">
            <v>7.97</v>
          </cell>
          <cell r="CU38">
            <v>4356.6727543644647</v>
          </cell>
          <cell r="DD38">
            <v>1.2588235294117647</v>
          </cell>
          <cell r="DZ38">
            <v>4279.2927056136032</v>
          </cell>
          <cell r="FL38">
            <v>3373.6914068304172</v>
          </cell>
        </row>
        <row r="39">
          <cell r="D39">
            <v>5000</v>
          </cell>
          <cell r="AD39">
            <v>57.503253578936828</v>
          </cell>
          <cell r="AI39">
            <v>7.4281709880868947</v>
          </cell>
          <cell r="AJ39">
            <v>3.323656021623786</v>
          </cell>
          <cell r="AK39">
            <v>1.6117729502452698</v>
          </cell>
          <cell r="BW39">
            <v>3404.2194827468898</v>
          </cell>
          <cell r="BX39">
            <v>3630</v>
          </cell>
          <cell r="CK39">
            <v>0.29821956765940105</v>
          </cell>
          <cell r="CR39">
            <v>5.57</v>
          </cell>
          <cell r="CU39">
            <v>3910.1793557615579</v>
          </cell>
          <cell r="DD39">
            <v>1.3444444444444446</v>
          </cell>
          <cell r="DZ39">
            <v>3328.4618012130345</v>
          </cell>
          <cell r="FL39">
            <v>3358.8503942380826</v>
          </cell>
        </row>
        <row r="40">
          <cell r="D40">
            <v>5000</v>
          </cell>
          <cell r="AD40">
            <v>57.503253578936828</v>
          </cell>
          <cell r="AI40">
            <v>7.4281709880868947</v>
          </cell>
          <cell r="AJ40">
            <v>3.323656021623786</v>
          </cell>
          <cell r="AK40">
            <v>1.6117729502452698</v>
          </cell>
          <cell r="BW40">
            <v>4175.2606988799334</v>
          </cell>
          <cell r="BX40">
            <v>3740</v>
          </cell>
          <cell r="CK40">
            <v>0.29821956765940105</v>
          </cell>
          <cell r="CR40">
            <v>3.11</v>
          </cell>
          <cell r="CU40">
            <v>4731.0317252051018</v>
          </cell>
          <cell r="DD40">
            <v>0.90120481927710838</v>
          </cell>
          <cell r="DZ40">
            <v>3765.5707373923492</v>
          </cell>
          <cell r="FL40">
            <v>4512.3858511061053</v>
          </cell>
        </row>
        <row r="41">
          <cell r="D41">
            <v>5000</v>
          </cell>
          <cell r="AD41">
            <v>57.503253578936828</v>
          </cell>
          <cell r="AI41">
            <v>7.4281709880868947</v>
          </cell>
          <cell r="AJ41">
            <v>3.323656021623786</v>
          </cell>
          <cell r="AK41">
            <v>1.6117729502452698</v>
          </cell>
          <cell r="BW41">
            <v>3525.2689552342335</v>
          </cell>
          <cell r="BX41">
            <v>4510</v>
          </cell>
          <cell r="CK41">
            <v>0.29821956765940105</v>
          </cell>
          <cell r="CR41">
            <v>0.89</v>
          </cell>
          <cell r="CU41">
            <v>4060.748997565443</v>
          </cell>
          <cell r="DD41">
            <v>1.1000000000000001</v>
          </cell>
          <cell r="DZ41">
            <v>2792.0621896901694</v>
          </cell>
          <cell r="FL41">
            <v>4003.8487663234077</v>
          </cell>
        </row>
        <row r="42">
          <cell r="D42">
            <v>2000</v>
          </cell>
          <cell r="AD42">
            <v>57.503253578936828</v>
          </cell>
          <cell r="AI42">
            <v>7.4281709880868947</v>
          </cell>
          <cell r="AJ42">
            <v>3.323656021623786</v>
          </cell>
          <cell r="AK42">
            <v>1.6117729502452698</v>
          </cell>
          <cell r="BW42">
            <v>944.33555966739982</v>
          </cell>
          <cell r="BX42">
            <v>1010</v>
          </cell>
          <cell r="CK42">
            <v>0.29821956765940105</v>
          </cell>
          <cell r="CR42">
            <v>3.33</v>
          </cell>
          <cell r="CU42">
            <v>1024.4676253599782</v>
          </cell>
          <cell r="DD42">
            <v>0.91818181818181821</v>
          </cell>
          <cell r="DZ42">
            <v>825.73679933990331</v>
          </cell>
          <cell r="FL42">
            <v>1010.2143153397167</v>
          </cell>
        </row>
        <row r="43">
          <cell r="D43">
            <v>2000</v>
          </cell>
          <cell r="AD43">
            <v>57.503253578936828</v>
          </cell>
          <cell r="AI43">
            <v>7.4281709880868947</v>
          </cell>
          <cell r="AJ43">
            <v>3.323656021623786</v>
          </cell>
          <cell r="AK43">
            <v>1.6117729502452698</v>
          </cell>
          <cell r="BW43">
            <v>1273.7595899163955</v>
          </cell>
          <cell r="BX43">
            <v>1300</v>
          </cell>
          <cell r="CK43">
            <v>0.29821956765940105</v>
          </cell>
          <cell r="CR43">
            <v>3.04</v>
          </cell>
          <cell r="CU43">
            <v>1349.1279297239089</v>
          </cell>
          <cell r="DD43">
            <v>0.82278481012658233</v>
          </cell>
          <cell r="DZ43">
            <v>1153.2992845029628</v>
          </cell>
          <cell r="FL43">
            <v>1375.760147751414</v>
          </cell>
        </row>
        <row r="44">
          <cell r="D44">
            <v>2000</v>
          </cell>
          <cell r="AD44">
            <v>57.503253578936828</v>
          </cell>
          <cell r="AI44">
            <v>7.4281709880868947</v>
          </cell>
          <cell r="AJ44">
            <v>3.323656021623786</v>
          </cell>
          <cell r="AK44">
            <v>1.6117729502452698</v>
          </cell>
          <cell r="BW44">
            <v>1319.1062839816645</v>
          </cell>
          <cell r="BX44">
            <v>1570</v>
          </cell>
          <cell r="CK44">
            <v>0.29821956765940105</v>
          </cell>
          <cell r="CR44">
            <v>1.78</v>
          </cell>
          <cell r="CU44">
            <v>1395.3253344287714</v>
          </cell>
          <cell r="DD44">
            <v>0.86263736263736268</v>
          </cell>
          <cell r="DZ44">
            <v>1133.1643194140022</v>
          </cell>
          <cell r="FL44">
            <v>1471.2064713393822</v>
          </cell>
        </row>
        <row r="45">
          <cell r="D45">
            <v>2000</v>
          </cell>
          <cell r="AD45">
            <v>57.503253578936828</v>
          </cell>
          <cell r="AI45">
            <v>7.4281709880868947</v>
          </cell>
          <cell r="AJ45">
            <v>3.323656021623786</v>
          </cell>
          <cell r="AK45">
            <v>1.6117729502452698</v>
          </cell>
          <cell r="BW45">
            <v>1046.866707368318</v>
          </cell>
          <cell r="BX45">
            <v>2230</v>
          </cell>
          <cell r="CK45">
            <v>0.29821956765940105</v>
          </cell>
          <cell r="CR45">
            <v>1.27</v>
          </cell>
          <cell r="CU45">
            <v>1129.0479742961932</v>
          </cell>
          <cell r="DD45">
            <v>1.5273972602739727</v>
          </cell>
          <cell r="DZ45">
            <v>846.20687809876176</v>
          </cell>
          <cell r="FL45">
            <v>1178.4477220575538</v>
          </cell>
        </row>
        <row r="46">
          <cell r="D46">
            <v>5000</v>
          </cell>
          <cell r="AD46">
            <v>57.503253578936828</v>
          </cell>
          <cell r="AI46">
            <v>7.4281709880868947</v>
          </cell>
          <cell r="AJ46">
            <v>3.323656021623786</v>
          </cell>
          <cell r="AK46">
            <v>1.6117729502452698</v>
          </cell>
          <cell r="BW46">
            <v>4777.8731170714564</v>
          </cell>
          <cell r="BX46">
            <v>3300</v>
          </cell>
          <cell r="CK46">
            <v>0.29821956765940105</v>
          </cell>
          <cell r="CR46">
            <v>7.81</v>
          </cell>
          <cell r="CU46">
            <v>4990.116626230868</v>
          </cell>
          <cell r="DD46">
            <v>1.2452830188679245</v>
          </cell>
          <cell r="DZ46">
            <v>5724.2884736838478</v>
          </cell>
          <cell r="FL46">
            <v>4064.6366891500024</v>
          </cell>
        </row>
        <row r="47">
          <cell r="D47">
            <v>5000</v>
          </cell>
          <cell r="AD47">
            <v>57.503253578936828</v>
          </cell>
          <cell r="AI47">
            <v>7.4281709880868947</v>
          </cell>
          <cell r="AJ47">
            <v>3.323656021623786</v>
          </cell>
          <cell r="AK47">
            <v>1.6117729502452698</v>
          </cell>
          <cell r="BW47">
            <v>4729.7512579445929</v>
          </cell>
          <cell r="BX47">
            <v>4030</v>
          </cell>
          <cell r="CK47">
            <v>0.29821956765940105</v>
          </cell>
          <cell r="CR47">
            <v>4.05</v>
          </cell>
          <cell r="CU47">
            <v>4966.5425769077528</v>
          </cell>
          <cell r="DD47">
            <v>1.1352112676056338</v>
          </cell>
          <cell r="DZ47">
            <v>4754.9123294067786</v>
          </cell>
          <cell r="FL47">
            <v>4759.9992574038943</v>
          </cell>
        </row>
        <row r="48">
          <cell r="D48">
            <v>5000</v>
          </cell>
          <cell r="AD48">
            <v>57.503253578936828</v>
          </cell>
          <cell r="AI48">
            <v>7.4281709880868947</v>
          </cell>
          <cell r="AJ48">
            <v>3.323656021623786</v>
          </cell>
          <cell r="AK48">
            <v>1.6117729502452698</v>
          </cell>
          <cell r="BW48">
            <v>4516.4121272285338</v>
          </cell>
          <cell r="BX48">
            <v>4140</v>
          </cell>
          <cell r="CK48">
            <v>0.29821956765940105</v>
          </cell>
          <cell r="CR48">
            <v>2.2400000000000002</v>
          </cell>
          <cell r="CU48">
            <v>4770.8132060658772</v>
          </cell>
          <cell r="DD48">
            <v>1.0615384615384615</v>
          </cell>
          <cell r="DZ48">
            <v>4145.0826962677183</v>
          </cell>
          <cell r="FL48">
            <v>4798.1961717339664</v>
          </cell>
        </row>
        <row r="49">
          <cell r="D49">
            <v>5000</v>
          </cell>
          <cell r="AD49">
            <v>57.503253578936828</v>
          </cell>
          <cell r="AI49">
            <v>7.4281709880868947</v>
          </cell>
          <cell r="AJ49">
            <v>3.323656021623786</v>
          </cell>
          <cell r="AK49">
            <v>1.6117729502452698</v>
          </cell>
          <cell r="BW49">
            <v>5012.6079750026702</v>
          </cell>
          <cell r="BX49">
            <v>3700</v>
          </cell>
          <cell r="CK49">
            <v>0.29821956765940105</v>
          </cell>
          <cell r="CR49">
            <v>1.26</v>
          </cell>
          <cell r="CU49">
            <v>5256.5547736454519</v>
          </cell>
          <cell r="DD49">
            <v>0.77894736842105261</v>
          </cell>
          <cell r="DZ49">
            <v>4471.2948513423171</v>
          </cell>
          <cell r="FL49">
            <v>5437.4162392639382</v>
          </cell>
        </row>
        <row r="50">
          <cell r="D50">
            <v>2000</v>
          </cell>
          <cell r="AD50">
            <v>57.503253578936828</v>
          </cell>
          <cell r="AI50">
            <v>7.4281709880868947</v>
          </cell>
          <cell r="AJ50">
            <v>3.323656021623786</v>
          </cell>
          <cell r="AK50">
            <v>1.6117729502452698</v>
          </cell>
          <cell r="BW50">
            <v>1002.2304677933694</v>
          </cell>
          <cell r="BX50">
            <v>1580</v>
          </cell>
          <cell r="CK50">
            <v>0.29821956765940105</v>
          </cell>
          <cell r="CR50">
            <v>2.99</v>
          </cell>
          <cell r="CU50">
            <v>997.74402462747094</v>
          </cell>
          <cell r="DD50">
            <v>1.6122448979591837</v>
          </cell>
          <cell r="DZ50">
            <v>927.44408755573943</v>
          </cell>
          <cell r="FL50">
            <v>1036.8571760926857</v>
          </cell>
        </row>
        <row r="51">
          <cell r="D51">
            <v>2000</v>
          </cell>
          <cell r="AD51">
            <v>57.503253578936828</v>
          </cell>
          <cell r="AI51">
            <v>7.4281709880868947</v>
          </cell>
          <cell r="AJ51">
            <v>3.323656021623786</v>
          </cell>
          <cell r="AK51">
            <v>1.6117729502452698</v>
          </cell>
          <cell r="BW51">
            <v>1312.0337346865656</v>
          </cell>
          <cell r="BX51">
            <v>1800</v>
          </cell>
          <cell r="CK51">
            <v>0.29821956765940105</v>
          </cell>
          <cell r="CR51">
            <v>2</v>
          </cell>
          <cell r="CU51">
            <v>1279.4234695637022</v>
          </cell>
          <cell r="DD51">
            <v>1.25</v>
          </cell>
          <cell r="DZ51">
            <v>1211.3214705554401</v>
          </cell>
          <cell r="FL51">
            <v>1393.7231592686594</v>
          </cell>
        </row>
        <row r="52">
          <cell r="D52">
            <v>5000</v>
          </cell>
          <cell r="AD52">
            <v>57.503253578936828</v>
          </cell>
          <cell r="AI52">
            <v>7.4281709880868947</v>
          </cell>
          <cell r="AJ52">
            <v>3.323656021623786</v>
          </cell>
          <cell r="AK52">
            <v>1.6117729502452698</v>
          </cell>
          <cell r="BW52">
            <v>5341.2380793946613</v>
          </cell>
          <cell r="BX52">
            <v>4540</v>
          </cell>
          <cell r="CK52">
            <v>0.29821956765940105</v>
          </cell>
          <cell r="CR52">
            <v>7.72</v>
          </cell>
          <cell r="CU52">
            <v>5132.980420561008</v>
          </cell>
          <cell r="DD52">
            <v>1.9319148936170212</v>
          </cell>
          <cell r="DZ52">
            <v>6831.7560488528416</v>
          </cell>
          <cell r="FL52">
            <v>4357.7121041642704</v>
          </cell>
        </row>
        <row r="53">
          <cell r="D53">
            <v>5000</v>
          </cell>
          <cell r="AD53">
            <v>57.503253578936828</v>
          </cell>
          <cell r="AI53">
            <v>7.4281709880868947</v>
          </cell>
          <cell r="AJ53">
            <v>3.323656021623786</v>
          </cell>
          <cell r="AK53">
            <v>1.6117729502452698</v>
          </cell>
          <cell r="BW53">
            <v>5753.4986126125914</v>
          </cell>
          <cell r="BX53">
            <v>4290</v>
          </cell>
          <cell r="CK53">
            <v>0.29821956765940105</v>
          </cell>
          <cell r="CR53">
            <v>4.5599999999999996</v>
          </cell>
          <cell r="CU53">
            <v>5516.9923228568086</v>
          </cell>
          <cell r="DD53">
            <v>1.3000000000000003</v>
          </cell>
          <cell r="DZ53">
            <v>6435.7661081182632</v>
          </cell>
          <cell r="FL53">
            <v>5425.3382269455042</v>
          </cell>
        </row>
        <row r="54">
          <cell r="D54">
            <v>5000</v>
          </cell>
          <cell r="AD54">
            <v>57.503253578936828</v>
          </cell>
          <cell r="AI54">
            <v>7.4281709880868947</v>
          </cell>
          <cell r="AJ54">
            <v>3.323656021623786</v>
          </cell>
          <cell r="AK54">
            <v>1.6117729502452698</v>
          </cell>
          <cell r="BW54">
            <v>6008.4474024287301</v>
          </cell>
          <cell r="BX54">
            <v>4450</v>
          </cell>
          <cell r="CK54">
            <v>0.29821956765940105</v>
          </cell>
          <cell r="CR54">
            <v>3.1</v>
          </cell>
          <cell r="CU54">
            <v>5751.3862548446414</v>
          </cell>
          <cell r="DD54">
            <v>1.141025641025641</v>
          </cell>
          <cell r="DZ54">
            <v>6326.4666905282911</v>
          </cell>
          <cell r="FL54">
            <v>5955.1518040576648</v>
          </cell>
        </row>
        <row r="55">
          <cell r="D55">
            <v>717</v>
          </cell>
          <cell r="AD55">
            <v>51.039887471114234</v>
          </cell>
          <cell r="AI55">
            <v>11.554305234602632</v>
          </cell>
          <cell r="AJ55">
            <v>2.6926554807595697</v>
          </cell>
          <cell r="AK55">
            <v>0.15070832914699084</v>
          </cell>
          <cell r="BW55">
            <v>318.59108846537646</v>
          </cell>
          <cell r="BX55">
            <v>306</v>
          </cell>
          <cell r="CK55">
            <v>0.56115767163123775</v>
          </cell>
          <cell r="CR55">
            <v>0.48</v>
          </cell>
          <cell r="CU55">
            <v>289.59633856338371</v>
          </cell>
          <cell r="DD55">
            <v>0.43907226612944883</v>
          </cell>
          <cell r="DZ55">
            <v>429.87139807161549</v>
          </cell>
          <cell r="FL55">
            <v>311.27207073628477</v>
          </cell>
        </row>
        <row r="56">
          <cell r="D56">
            <v>980</v>
          </cell>
          <cell r="AD56">
            <v>51.039887471114234</v>
          </cell>
          <cell r="AI56">
            <v>11.554305234602632</v>
          </cell>
          <cell r="AJ56">
            <v>2.6926554807595697</v>
          </cell>
          <cell r="AK56">
            <v>0.15070832914699084</v>
          </cell>
          <cell r="BW56">
            <v>316.58503160677395</v>
          </cell>
          <cell r="BX56">
            <v>293</v>
          </cell>
          <cell r="CK56">
            <v>0.56115767163123775</v>
          </cell>
          <cell r="CR56">
            <v>1.83</v>
          </cell>
          <cell r="CU56">
            <v>289.95929668316006</v>
          </cell>
          <cell r="DD56">
            <v>0.49747020272335224</v>
          </cell>
          <cell r="DZ56">
            <v>448.12842977244162</v>
          </cell>
          <cell r="FL56">
            <v>340.32615313549189</v>
          </cell>
        </row>
        <row r="57">
          <cell r="D57">
            <v>310</v>
          </cell>
          <cell r="AD57">
            <v>51.039887471114234</v>
          </cell>
          <cell r="AI57">
            <v>11.554305234602632</v>
          </cell>
          <cell r="AJ57">
            <v>2.6926554807595697</v>
          </cell>
          <cell r="AK57">
            <v>0.15070832914699084</v>
          </cell>
          <cell r="BW57">
            <v>97.818551382724721</v>
          </cell>
          <cell r="BX57">
            <v>72</v>
          </cell>
          <cell r="CK57">
            <v>0.56115767163123775</v>
          </cell>
          <cell r="CR57">
            <v>1.02</v>
          </cell>
          <cell r="CU57">
            <v>96.497803839008469</v>
          </cell>
          <cell r="DD57">
            <v>0.37888754407198866</v>
          </cell>
          <cell r="DZ57">
            <v>114.21129256156911</v>
          </cell>
          <cell r="FL57">
            <v>99.972647903895407</v>
          </cell>
        </row>
        <row r="58">
          <cell r="D58">
            <v>507</v>
          </cell>
          <cell r="AD58">
            <v>51.039887471114234</v>
          </cell>
          <cell r="AI58">
            <v>11.554305234602632</v>
          </cell>
          <cell r="AJ58">
            <v>2.6926554807595697</v>
          </cell>
          <cell r="AK58">
            <v>0.15070832914699084</v>
          </cell>
          <cell r="BW58">
            <v>156.60575970548626</v>
          </cell>
          <cell r="BX58">
            <v>125</v>
          </cell>
          <cell r="CK58">
            <v>0.56115767163123775</v>
          </cell>
          <cell r="CR58">
            <v>1.41</v>
          </cell>
          <cell r="CU58">
            <v>149.59626108494925</v>
          </cell>
          <cell r="DD58">
            <v>0.41436693020403431</v>
          </cell>
          <cell r="DZ58">
            <v>198.84141889915011</v>
          </cell>
          <cell r="FL58">
            <v>164.41245578458782</v>
          </cell>
        </row>
        <row r="59">
          <cell r="D59">
            <v>515</v>
          </cell>
          <cell r="AD59">
            <v>51.039887471114234</v>
          </cell>
          <cell r="AI59">
            <v>11.554305234602632</v>
          </cell>
          <cell r="AJ59">
            <v>2.6926554807595697</v>
          </cell>
          <cell r="AK59">
            <v>0.15070832914699084</v>
          </cell>
          <cell r="BW59">
            <v>212.54941416298976</v>
          </cell>
          <cell r="BX59">
            <v>204</v>
          </cell>
          <cell r="CK59">
            <v>0.56115767163123775</v>
          </cell>
          <cell r="CR59">
            <v>0.83</v>
          </cell>
          <cell r="CU59">
            <v>198.25119982191868</v>
          </cell>
          <cell r="DD59">
            <v>0.45740935895423662</v>
          </cell>
          <cell r="DZ59">
            <v>275.88831311908933</v>
          </cell>
          <cell r="FL59">
            <v>213.93952367127602</v>
          </cell>
        </row>
        <row r="60">
          <cell r="D60">
            <v>503</v>
          </cell>
          <cell r="AD60">
            <v>51.039887471114234</v>
          </cell>
          <cell r="AI60">
            <v>11.554305234602632</v>
          </cell>
          <cell r="AJ60">
            <v>2.6926554807595697</v>
          </cell>
          <cell r="AK60">
            <v>0.15070832914699084</v>
          </cell>
          <cell r="BW60">
            <v>188.50992478503872</v>
          </cell>
          <cell r="BX60">
            <v>197</v>
          </cell>
          <cell r="CK60">
            <v>0.56115767163123775</v>
          </cell>
          <cell r="CR60">
            <v>0.86</v>
          </cell>
          <cell r="CU60">
            <v>177.47498544969045</v>
          </cell>
          <cell r="DD60">
            <v>0.50600788036638056</v>
          </cell>
          <cell r="DZ60">
            <v>240.47488519217379</v>
          </cell>
          <cell r="FL60">
            <v>190.15460518522048</v>
          </cell>
        </row>
        <row r="61">
          <cell r="D61">
            <v>503</v>
          </cell>
          <cell r="AD61">
            <v>51.039887471114234</v>
          </cell>
          <cell r="AI61">
            <v>11.554305234602632</v>
          </cell>
          <cell r="AJ61">
            <v>2.6926554807595697</v>
          </cell>
          <cell r="AK61">
            <v>0.15070832914699084</v>
          </cell>
          <cell r="BW61">
            <v>115.88841705971284</v>
          </cell>
          <cell r="BX61">
            <v>62</v>
          </cell>
          <cell r="CK61">
            <v>0.56115767163123775</v>
          </cell>
          <cell r="CR61">
            <v>1.67</v>
          </cell>
          <cell r="CU61">
            <v>113.39220153347885</v>
          </cell>
          <cell r="DD61">
            <v>0.29488142912857779</v>
          </cell>
          <cell r="DZ61">
            <v>141.89156428696461</v>
          </cell>
          <cell r="FL61">
            <v>123.75415577560581</v>
          </cell>
        </row>
        <row r="62">
          <cell r="D62">
            <v>507</v>
          </cell>
          <cell r="AD62">
            <v>51.039887471114234</v>
          </cell>
          <cell r="AI62">
            <v>11.554305234602632</v>
          </cell>
          <cell r="AJ62">
            <v>2.6926554807595697</v>
          </cell>
          <cell r="AK62">
            <v>0.15070832914699084</v>
          </cell>
          <cell r="BW62">
            <v>123.36424700719027</v>
          </cell>
          <cell r="BX62">
            <v>64</v>
          </cell>
          <cell r="CK62">
            <v>0.56115767163123775</v>
          </cell>
          <cell r="CR62">
            <v>1.58</v>
          </cell>
          <cell r="CU62">
            <v>120.12447957969577</v>
          </cell>
          <cell r="DD62">
            <v>0.28176951253874333</v>
          </cell>
          <cell r="DZ62">
            <v>151.91093647277754</v>
          </cell>
          <cell r="FL62">
            <v>130.95667015620347</v>
          </cell>
        </row>
        <row r="63">
          <cell r="D63">
            <v>504</v>
          </cell>
          <cell r="AD63">
            <v>51.039887471114234</v>
          </cell>
          <cell r="AI63">
            <v>11.554305234602632</v>
          </cell>
          <cell r="AJ63">
            <v>2.6926554807595697</v>
          </cell>
          <cell r="AK63">
            <v>0.15070832914699084</v>
          </cell>
          <cell r="BW63">
            <v>221.62134023132361</v>
          </cell>
          <cell r="BX63">
            <v>223</v>
          </cell>
          <cell r="CK63">
            <v>0.56115767163123775</v>
          </cell>
          <cell r="CR63">
            <v>0.37</v>
          </cell>
          <cell r="CU63">
            <v>206.0522238193586</v>
          </cell>
          <cell r="DD63">
            <v>0.45850810099514766</v>
          </cell>
          <cell r="DZ63">
            <v>283.67668508283418</v>
          </cell>
          <cell r="FL63">
            <v>214.97380598174627</v>
          </cell>
        </row>
        <row r="64">
          <cell r="D64">
            <v>2059</v>
          </cell>
          <cell r="AD64">
            <v>48.701825557809329</v>
          </cell>
          <cell r="AI64">
            <v>12.951318458417848</v>
          </cell>
          <cell r="AJ64">
            <v>1.8255578093306288</v>
          </cell>
          <cell r="AK64">
            <v>5.6288032454361048</v>
          </cell>
          <cell r="BW64">
            <v>2408.147044712704</v>
          </cell>
          <cell r="BX64">
            <v>2094</v>
          </cell>
          <cell r="CK64">
            <v>0.56941942975918003</v>
          </cell>
          <cell r="CR64">
            <v>0.8</v>
          </cell>
          <cell r="CU64">
            <v>2188.6670191673666</v>
          </cell>
          <cell r="DD64">
            <v>1.0593734822729481</v>
          </cell>
          <cell r="DZ64">
            <v>1665.1074052089377</v>
          </cell>
          <cell r="FL64">
            <v>2201.9488080834849</v>
          </cell>
        </row>
        <row r="65">
          <cell r="D65">
            <v>524</v>
          </cell>
          <cell r="AD65">
            <v>48.701825557809329</v>
          </cell>
          <cell r="AI65">
            <v>12.951318458417848</v>
          </cell>
          <cell r="AJ65">
            <v>1.8255578093306288</v>
          </cell>
          <cell r="AK65">
            <v>5.6288032454361048</v>
          </cell>
          <cell r="BW65">
            <v>483.93429356500206</v>
          </cell>
          <cell r="BX65">
            <v>582</v>
          </cell>
          <cell r="CK65">
            <v>0.56941942975918003</v>
          </cell>
          <cell r="CR65">
            <v>0.82</v>
          </cell>
          <cell r="CU65">
            <v>476.27164163943934</v>
          </cell>
          <cell r="DD65">
            <v>1.3381771360250163</v>
          </cell>
          <cell r="DZ65">
            <v>279.69573199909553</v>
          </cell>
          <cell r="FL65">
            <v>450.78660893273462</v>
          </cell>
        </row>
        <row r="66">
          <cell r="D66">
            <v>269</v>
          </cell>
          <cell r="AD66">
            <v>48.701825557809329</v>
          </cell>
          <cell r="AI66">
            <v>12.951318458417848</v>
          </cell>
          <cell r="AJ66">
            <v>1.8255578093306288</v>
          </cell>
          <cell r="AK66">
            <v>5.6288032454361048</v>
          </cell>
          <cell r="BW66">
            <v>204.52120678440048</v>
          </cell>
          <cell r="BX66">
            <v>215</v>
          </cell>
          <cell r="CK66">
            <v>0.56941942975918003</v>
          </cell>
          <cell r="CR66">
            <v>0.85</v>
          </cell>
          <cell r="CU66">
            <v>214.0525364666008</v>
          </cell>
          <cell r="DD66">
            <v>1.2488382899628252</v>
          </cell>
          <cell r="DZ66">
            <v>104.37188758655596</v>
          </cell>
          <cell r="FL66">
            <v>191.22085166513423</v>
          </cell>
        </row>
        <row r="67">
          <cell r="D67">
            <v>1062</v>
          </cell>
          <cell r="AD67">
            <v>48.701825557809329</v>
          </cell>
          <cell r="AI67">
            <v>12.951318458417848</v>
          </cell>
          <cell r="AJ67">
            <v>1.8255578093306288</v>
          </cell>
          <cell r="AK67">
            <v>5.6288032454361048</v>
          </cell>
          <cell r="BW67">
            <v>1060.1287961919902</v>
          </cell>
          <cell r="BX67">
            <v>1022</v>
          </cell>
          <cell r="CK67">
            <v>0.56941942975918003</v>
          </cell>
          <cell r="CR67">
            <v>1.02</v>
          </cell>
          <cell r="CU67">
            <v>996.26565222676254</v>
          </cell>
          <cell r="DD67">
            <v>1.0935627461051189</v>
          </cell>
          <cell r="DZ67">
            <v>682.71058548145231</v>
          </cell>
          <cell r="FL67">
            <v>998.6589057371192</v>
          </cell>
        </row>
        <row r="68">
          <cell r="D68">
            <v>2059</v>
          </cell>
          <cell r="AD68">
            <v>48.036741697789445</v>
          </cell>
          <cell r="AI68">
            <v>10.951852225699</v>
          </cell>
          <cell r="AJ68">
            <v>3.4521045725244774</v>
          </cell>
          <cell r="AK68">
            <v>1.9985868577773291</v>
          </cell>
          <cell r="BW68">
            <v>1681.0646096323994</v>
          </cell>
          <cell r="BX68">
            <v>1429</v>
          </cell>
          <cell r="CK68">
            <v>0.4858164738924301</v>
          </cell>
          <cell r="CR68">
            <v>1.49</v>
          </cell>
          <cell r="CU68">
            <v>1537.3775383421607</v>
          </cell>
          <cell r="DD68">
            <v>0.7711402514705088</v>
          </cell>
          <cell r="DZ68">
            <v>1488.1615051616982</v>
          </cell>
          <cell r="FL68">
            <v>1545.4175793000347</v>
          </cell>
        </row>
        <row r="69">
          <cell r="D69">
            <v>1013</v>
          </cell>
          <cell r="AD69">
            <v>48.036741697789445</v>
          </cell>
          <cell r="AI69">
            <v>10.951852225699</v>
          </cell>
          <cell r="AJ69">
            <v>3.4521045725244774</v>
          </cell>
          <cell r="AK69">
            <v>1.9985868577773291</v>
          </cell>
          <cell r="BW69">
            <v>654.60143841330148</v>
          </cell>
          <cell r="BX69">
            <v>661</v>
          </cell>
          <cell r="CK69">
            <v>0.4858164738924301</v>
          </cell>
          <cell r="CR69">
            <v>1.55</v>
          </cell>
          <cell r="CU69">
            <v>624.31375764012796</v>
          </cell>
          <cell r="DD69">
            <v>0.84742503301239724</v>
          </cell>
          <cell r="DZ69">
            <v>526.55749904105437</v>
          </cell>
          <cell r="FL69">
            <v>610.70428083073057</v>
          </cell>
        </row>
        <row r="70">
          <cell r="D70">
            <v>524</v>
          </cell>
          <cell r="AD70">
            <v>48.036741697789445</v>
          </cell>
          <cell r="AI70">
            <v>10.951852225699</v>
          </cell>
          <cell r="AJ70">
            <v>3.4521045725244774</v>
          </cell>
          <cell r="AK70">
            <v>1.9985868577773291</v>
          </cell>
          <cell r="BW70">
            <v>359.78965014986488</v>
          </cell>
          <cell r="BX70">
            <v>383</v>
          </cell>
          <cell r="CK70">
            <v>0.4858164738924301</v>
          </cell>
          <cell r="CR70">
            <v>0.73</v>
          </cell>
          <cell r="CU70">
            <v>354.81721102765857</v>
          </cell>
          <cell r="DD70">
            <v>0.82125396689252939</v>
          </cell>
          <cell r="DZ70">
            <v>259.42424444507026</v>
          </cell>
          <cell r="FL70">
            <v>323.45600317833043</v>
          </cell>
        </row>
        <row r="71">
          <cell r="D71">
            <v>1062</v>
          </cell>
          <cell r="AD71">
            <v>48.036741697789445</v>
          </cell>
          <cell r="AI71">
            <v>10.951852225699</v>
          </cell>
          <cell r="AJ71">
            <v>3.4521045725244774</v>
          </cell>
          <cell r="AK71">
            <v>1.9985868577773291</v>
          </cell>
          <cell r="BW71">
            <v>702.13953625187708</v>
          </cell>
          <cell r="BX71">
            <v>504</v>
          </cell>
          <cell r="CK71">
            <v>0.4858164738924301</v>
          </cell>
          <cell r="CR71">
            <v>1.51</v>
          </cell>
          <cell r="CU71">
            <v>666.96076191532495</v>
          </cell>
          <cell r="DD71">
            <v>0.60072945719802617</v>
          </cell>
          <cell r="DZ71">
            <v>568.73526688800519</v>
          </cell>
          <cell r="FL71">
            <v>653.511015783483</v>
          </cell>
        </row>
        <row r="72">
          <cell r="D72">
            <v>2059</v>
          </cell>
          <cell r="AD72">
            <v>49.929250050535671</v>
          </cell>
          <cell r="AI72">
            <v>12.836062259955527</v>
          </cell>
          <cell r="AJ72">
            <v>2.3246411966848588</v>
          </cell>
          <cell r="AK72">
            <v>1.920355771174449</v>
          </cell>
          <cell r="BW72">
            <v>1456.9542251561081</v>
          </cell>
          <cell r="BX72">
            <v>1170</v>
          </cell>
          <cell r="CK72">
            <v>0.54255972149595999</v>
          </cell>
          <cell r="CR72">
            <v>1.58</v>
          </cell>
          <cell r="CU72">
            <v>1358.8573502962111</v>
          </cell>
          <cell r="DD72">
            <v>0.66074070727492462</v>
          </cell>
          <cell r="DZ72">
            <v>1593.2117958432955</v>
          </cell>
          <cell r="FL72">
            <v>1469.0130064793186</v>
          </cell>
        </row>
        <row r="73">
          <cell r="D73">
            <v>524</v>
          </cell>
          <cell r="AD73">
            <v>49.929250050535671</v>
          </cell>
          <cell r="AI73">
            <v>12.836062259955527</v>
          </cell>
          <cell r="AJ73">
            <v>2.3246411966848588</v>
          </cell>
          <cell r="AK73">
            <v>1.920355771174449</v>
          </cell>
          <cell r="BW73">
            <v>312.45443261165673</v>
          </cell>
          <cell r="BX73">
            <v>279</v>
          </cell>
          <cell r="CK73">
            <v>0.54255972149595999</v>
          </cell>
          <cell r="CR73">
            <v>0.71</v>
          </cell>
          <cell r="CU73">
            <v>314.23989528820096</v>
          </cell>
          <cell r="DD73">
            <v>0.61911947452511984</v>
          </cell>
          <cell r="DZ73">
            <v>276.97711744058677</v>
          </cell>
          <cell r="FL73">
            <v>302.30443489346328</v>
          </cell>
        </row>
        <row r="74">
          <cell r="D74">
            <v>269</v>
          </cell>
          <cell r="AD74">
            <v>49.929250050535671</v>
          </cell>
          <cell r="AI74">
            <v>12.836062259955527</v>
          </cell>
          <cell r="AJ74">
            <v>2.3246411966848588</v>
          </cell>
          <cell r="AK74">
            <v>1.920355771174449</v>
          </cell>
          <cell r="BW74">
            <v>112.03681651258688</v>
          </cell>
          <cell r="BX74">
            <v>73</v>
          </cell>
          <cell r="CK74">
            <v>0.54255972149595999</v>
          </cell>
          <cell r="CR74">
            <v>0.98</v>
          </cell>
          <cell r="CU74">
            <v>121.40089633858359</v>
          </cell>
          <cell r="DD74">
            <v>0.50254715682224971</v>
          </cell>
          <cell r="DZ74">
            <v>86.351368584556766</v>
          </cell>
          <cell r="FL74">
            <v>110.57533588290163</v>
          </cell>
        </row>
        <row r="75">
          <cell r="D75">
            <v>1062</v>
          </cell>
          <cell r="AD75">
            <v>49.929250050535671</v>
          </cell>
          <cell r="AI75">
            <v>12.836062259955527</v>
          </cell>
          <cell r="AJ75">
            <v>2.3246411966848588</v>
          </cell>
          <cell r="AK75">
            <v>1.920355771174449</v>
          </cell>
          <cell r="BW75">
            <v>676.63968967096889</v>
          </cell>
          <cell r="BX75">
            <v>613</v>
          </cell>
          <cell r="CK75">
            <v>0.54255972149595999</v>
          </cell>
          <cell r="CR75">
            <v>0.91</v>
          </cell>
          <cell r="CU75">
            <v>650.40917987085982</v>
          </cell>
          <cell r="DD75">
            <v>0.64134756225151701</v>
          </cell>
          <cell r="DZ75">
            <v>667.09331899097185</v>
          </cell>
          <cell r="FL75">
            <v>660.52877659870012</v>
          </cell>
        </row>
        <row r="76">
          <cell r="D76">
            <v>2140</v>
          </cell>
          <cell r="AD76">
            <v>49.184918491849174</v>
          </cell>
          <cell r="AI76">
            <v>15.41154115411541</v>
          </cell>
          <cell r="AJ76">
            <v>2.2002200220022003</v>
          </cell>
          <cell r="AK76">
            <v>1.89018901890189</v>
          </cell>
          <cell r="BW76">
            <v>2284.5248169683055</v>
          </cell>
          <cell r="BX76">
            <v>1950</v>
          </cell>
          <cell r="CK76">
            <v>0.59068505001711036</v>
          </cell>
          <cell r="CR76">
            <v>2.6</v>
          </cell>
          <cell r="CU76">
            <v>2162.6847124433511</v>
          </cell>
          <cell r="DD76">
            <v>1.139018691588785</v>
          </cell>
          <cell r="DZ76">
            <v>2622.3759563504232</v>
          </cell>
          <cell r="FL76">
            <v>2508.3696342271355</v>
          </cell>
        </row>
        <row r="77">
          <cell r="D77">
            <v>2140</v>
          </cell>
          <cell r="AD77">
            <v>46.84</v>
          </cell>
          <cell r="AI77">
            <v>19.45</v>
          </cell>
          <cell r="AJ77">
            <v>2.3199999999999998</v>
          </cell>
          <cell r="AK77">
            <v>1.77</v>
          </cell>
          <cell r="BW77">
            <v>3560.4185691707748</v>
          </cell>
          <cell r="BX77">
            <v>4300</v>
          </cell>
          <cell r="CK77">
            <v>0.65193509031792873</v>
          </cell>
          <cell r="CR77">
            <v>2.8</v>
          </cell>
          <cell r="CU77">
            <v>3843.4339397662466</v>
          </cell>
          <cell r="DD77">
            <v>2.420898547460872</v>
          </cell>
          <cell r="DZ77">
            <v>3263.0628539537715</v>
          </cell>
          <cell r="FL77">
            <v>4081.1593410354226</v>
          </cell>
        </row>
        <row r="78">
          <cell r="D78">
            <v>2130</v>
          </cell>
          <cell r="AD78">
            <v>50.260000000000005</v>
          </cell>
          <cell r="AI78">
            <v>13.460000000000003</v>
          </cell>
          <cell r="AJ78">
            <v>2.3200000000000003</v>
          </cell>
          <cell r="AK78">
            <v>2.0400000000000005</v>
          </cell>
          <cell r="BW78">
            <v>1951.6239479472176</v>
          </cell>
          <cell r="BX78">
            <v>1300</v>
          </cell>
          <cell r="CK78">
            <v>0.53639402637588485</v>
          </cell>
          <cell r="CR78">
            <v>2.4</v>
          </cell>
          <cell r="CU78">
            <v>1766.2038418216332</v>
          </cell>
          <cell r="DD78">
            <v>0.70968446336936353</v>
          </cell>
          <cell r="DZ78">
            <v>2136.3242569892686</v>
          </cell>
          <cell r="FL78">
            <v>2082.9113312930704</v>
          </cell>
        </row>
        <row r="79">
          <cell r="D79">
            <v>2130</v>
          </cell>
          <cell r="AD79">
            <v>49.070000000000007</v>
          </cell>
          <cell r="AI79">
            <v>15.840000000000002</v>
          </cell>
          <cell r="AJ79">
            <v>2.2400000000000007</v>
          </cell>
          <cell r="AK79">
            <v>1.8000000000000003</v>
          </cell>
          <cell r="BW79">
            <v>2249.3922285106855</v>
          </cell>
          <cell r="BX79">
            <v>2050</v>
          </cell>
          <cell r="CK79">
            <v>0.59171992283825114</v>
          </cell>
          <cell r="CR79">
            <v>1.9</v>
          </cell>
          <cell r="CU79">
            <v>2267.7370838148672</v>
          </cell>
          <cell r="DD79">
            <v>1.081394735453922</v>
          </cell>
          <cell r="DZ79">
            <v>2321.3581025044882</v>
          </cell>
          <cell r="FL79">
            <v>2417.6142784204039</v>
          </cell>
        </row>
        <row r="80">
          <cell r="D80">
            <v>2130</v>
          </cell>
          <cell r="AD80">
            <v>47.75522447755224</v>
          </cell>
          <cell r="AI80">
            <v>17.258274172582745</v>
          </cell>
          <cell r="AJ80">
            <v>2.4697530246975306</v>
          </cell>
          <cell r="AK80">
            <v>1.9798020197980202</v>
          </cell>
          <cell r="BW80">
            <v>2997.3992886876545</v>
          </cell>
          <cell r="BX80">
            <v>2800</v>
          </cell>
          <cell r="CK80">
            <v>0.60301132139490865</v>
          </cell>
          <cell r="CR80">
            <v>2.2999999999999998</v>
          </cell>
          <cell r="CU80">
            <v>3022.3878724246697</v>
          </cell>
          <cell r="DD80">
            <v>1.4288630332720962</v>
          </cell>
          <cell r="DZ80">
            <v>2640.6692353843764</v>
          </cell>
          <cell r="FL80">
            <v>3235.5209916837371</v>
          </cell>
        </row>
        <row r="81">
          <cell r="D81">
            <v>2130</v>
          </cell>
          <cell r="AD81">
            <v>45.04</v>
          </cell>
          <cell r="AI81">
            <v>21.85</v>
          </cell>
          <cell r="AJ81">
            <v>2.37</v>
          </cell>
          <cell r="AK81">
            <v>1.8799999999999997</v>
          </cell>
          <cell r="BW81">
            <v>4246.9264076538457</v>
          </cell>
          <cell r="BX81">
            <v>6000</v>
          </cell>
          <cell r="CK81">
            <v>0.69352137841210826</v>
          </cell>
          <cell r="CR81">
            <v>1.5</v>
          </cell>
          <cell r="CU81">
            <v>5721.563106311809</v>
          </cell>
          <cell r="DD81">
            <v>2.9651593773165308</v>
          </cell>
          <cell r="DZ81">
            <v>3003.5026953271959</v>
          </cell>
          <cell r="FL81">
            <v>4511.3187291055656</v>
          </cell>
        </row>
        <row r="82">
          <cell r="D82">
            <v>1010</v>
          </cell>
          <cell r="AD82">
            <v>48.953010720368688</v>
          </cell>
          <cell r="AI82">
            <v>9.8787696623584793</v>
          </cell>
          <cell r="AJ82">
            <v>3.6268910930768459</v>
          </cell>
          <cell r="AK82">
            <v>1.9336739805630696</v>
          </cell>
          <cell r="CK82">
            <v>0.48650726427638014</v>
          </cell>
          <cell r="CR82">
            <v>0.99</v>
          </cell>
          <cell r="DD82">
            <v>0.67556811346257173</v>
          </cell>
        </row>
        <row r="83">
          <cell r="D83">
            <v>1010</v>
          </cell>
          <cell r="AD83">
            <v>48.953010720368688</v>
          </cell>
          <cell r="AI83">
            <v>9.8787696623584793</v>
          </cell>
          <cell r="AJ83">
            <v>3.6268910930768459</v>
          </cell>
          <cell r="AK83">
            <v>1.9336739805630696</v>
          </cell>
          <cell r="CK83">
            <v>0.48650726427638014</v>
          </cell>
          <cell r="CR83">
            <v>2.09</v>
          </cell>
          <cell r="DD83">
            <v>0.90711709565697352</v>
          </cell>
        </row>
        <row r="84">
          <cell r="D84">
            <v>2135</v>
          </cell>
          <cell r="AD84">
            <v>48.953010720368688</v>
          </cell>
          <cell r="AI84">
            <v>9.8787696623584793</v>
          </cell>
          <cell r="AJ84">
            <v>3.6268910930768459</v>
          </cell>
          <cell r="AK84">
            <v>1.9336739805630696</v>
          </cell>
          <cell r="CK84">
            <v>0.48650726427638014</v>
          </cell>
          <cell r="CR84">
            <v>2.7</v>
          </cell>
          <cell r="DD84">
            <v>1.0796428703382668</v>
          </cell>
        </row>
        <row r="85">
          <cell r="D85">
            <v>1530</v>
          </cell>
          <cell r="AD85">
            <v>48.953010720368688</v>
          </cell>
          <cell r="AI85">
            <v>9.8787696623584793</v>
          </cell>
          <cell r="AJ85">
            <v>3.6268910930768459</v>
          </cell>
          <cell r="AK85">
            <v>1.9336739805630696</v>
          </cell>
          <cell r="CK85">
            <v>0.48650726427638014</v>
          </cell>
          <cell r="CR85">
            <v>1.43</v>
          </cell>
          <cell r="DD85">
            <v>0.88353437283218028</v>
          </cell>
        </row>
        <row r="86">
          <cell r="D86">
            <v>1530</v>
          </cell>
          <cell r="AD86">
            <v>48.953010720368688</v>
          </cell>
          <cell r="AI86">
            <v>9.8787696623584793</v>
          </cell>
          <cell r="AJ86">
            <v>3.6268910930768459</v>
          </cell>
          <cell r="AK86">
            <v>1.9336739805630696</v>
          </cell>
          <cell r="CK86">
            <v>0.48650726427638014</v>
          </cell>
          <cell r="CR86">
            <v>3.01</v>
          </cell>
          <cell r="DD86">
            <v>1.0283713379683102</v>
          </cell>
        </row>
        <row r="87">
          <cell r="D87">
            <v>485</v>
          </cell>
          <cell r="AD87">
            <v>48.953010720368688</v>
          </cell>
          <cell r="AI87">
            <v>9.8787696623584793</v>
          </cell>
          <cell r="AJ87">
            <v>3.6268910930768459</v>
          </cell>
          <cell r="AK87">
            <v>1.9336739805630696</v>
          </cell>
          <cell r="CK87">
            <v>0.48650726427638014</v>
          </cell>
          <cell r="CR87">
            <v>0.95</v>
          </cell>
          <cell r="DD87">
            <v>0.62820822868753656</v>
          </cell>
        </row>
        <row r="88">
          <cell r="D88">
            <v>485</v>
          </cell>
          <cell r="AD88">
            <v>48.953010720368688</v>
          </cell>
          <cell r="AI88">
            <v>9.8787696623584793</v>
          </cell>
          <cell r="AJ88">
            <v>3.6268910930768459</v>
          </cell>
          <cell r="AK88">
            <v>1.9336739805630696</v>
          </cell>
          <cell r="CK88">
            <v>0.48650726427638014</v>
          </cell>
          <cell r="CR88">
            <v>1.18</v>
          </cell>
          <cell r="DD88">
            <v>0.65141873358959779</v>
          </cell>
        </row>
        <row r="89">
          <cell r="D89">
            <v>2754</v>
          </cell>
          <cell r="AD89">
            <v>48.953010720368688</v>
          </cell>
          <cell r="AI89">
            <v>9.8787696623584793</v>
          </cell>
          <cell r="AJ89">
            <v>3.6268910930768459</v>
          </cell>
          <cell r="AK89">
            <v>1.9336739805630696</v>
          </cell>
          <cell r="CK89">
            <v>0.48650726427638014</v>
          </cell>
          <cell r="CR89">
            <v>1.64</v>
          </cell>
          <cell r="DD89">
            <v>0.85322900290838799</v>
          </cell>
        </row>
        <row r="90">
          <cell r="D90">
            <v>3510</v>
          </cell>
          <cell r="AD90">
            <v>54.482559918068873</v>
          </cell>
          <cell r="AI90">
            <v>8.0687717850435945</v>
          </cell>
          <cell r="AJ90">
            <v>0.8569873711577134</v>
          </cell>
          <cell r="AK90">
            <v>7.8678723899941376</v>
          </cell>
          <cell r="CK90">
            <v>0.49078399211671409</v>
          </cell>
          <cell r="CR90">
            <v>3.0781205311536142</v>
          </cell>
          <cell r="DD90">
            <v>0.95393310426720945</v>
          </cell>
        </row>
        <row r="91">
          <cell r="D91">
            <v>3510</v>
          </cell>
          <cell r="AD91">
            <v>51.71140491100963</v>
          </cell>
          <cell r="AI91">
            <v>11.412258067200433</v>
          </cell>
          <cell r="AJ91">
            <v>0.81651462071614644</v>
          </cell>
          <cell r="AK91">
            <v>7.2092774629478784</v>
          </cell>
          <cell r="CK91">
            <v>0.58598011287382967</v>
          </cell>
          <cell r="CR91">
            <v>2.2922923825084718</v>
          </cell>
          <cell r="DD91">
            <v>1.4837827796618792</v>
          </cell>
        </row>
        <row r="92">
          <cell r="D92">
            <v>3510</v>
          </cell>
          <cell r="AD92">
            <v>47.355538555262271</v>
          </cell>
          <cell r="AI92">
            <v>15.917846926580559</v>
          </cell>
          <cell r="AJ92">
            <v>0.83347577573050291</v>
          </cell>
          <cell r="AK92">
            <v>6.5824451609671017</v>
          </cell>
          <cell r="CK92">
            <v>0.71995038574803472</v>
          </cell>
          <cell r="CR92">
            <v>1.8293198829221402</v>
          </cell>
          <cell r="DD92">
            <v>2.8050687841106061</v>
          </cell>
        </row>
        <row r="93">
          <cell r="D93">
            <v>5000</v>
          </cell>
          <cell r="AD93">
            <v>49.400930785226265</v>
          </cell>
          <cell r="AI93">
            <v>11.288246361025847</v>
          </cell>
          <cell r="AJ93">
            <v>1.9308842459649471</v>
          </cell>
          <cell r="AK93">
            <v>7.6443212199227641</v>
          </cell>
          <cell r="BW93">
            <v>10396.634171387894</v>
          </cell>
          <cell r="BX93">
            <v>9040</v>
          </cell>
          <cell r="CK93">
            <v>0.52429748571313328</v>
          </cell>
          <cell r="CR93">
            <v>0.94</v>
          </cell>
          <cell r="CU93">
            <v>9486.2099919461562</v>
          </cell>
          <cell r="DD93">
            <v>2.0088888888888889</v>
          </cell>
          <cell r="DZ93">
            <v>5657.386500295388</v>
          </cell>
          <cell r="FL93">
            <v>8877.4552771625204</v>
          </cell>
        </row>
        <row r="94">
          <cell r="D94">
            <v>2000</v>
          </cell>
          <cell r="AD94">
            <v>49.400930785226265</v>
          </cell>
          <cell r="AI94">
            <v>11.288246361025847</v>
          </cell>
          <cell r="AJ94">
            <v>1.9308842459649471</v>
          </cell>
          <cell r="AK94">
            <v>7.6443212199227641</v>
          </cell>
          <cell r="BW94">
            <v>2505.7635112841281</v>
          </cell>
          <cell r="BX94">
            <v>2860</v>
          </cell>
          <cell r="CK94">
            <v>0.52429748571313328</v>
          </cell>
          <cell r="CR94">
            <v>0.87</v>
          </cell>
          <cell r="CU94">
            <v>2411.3891392158403</v>
          </cell>
          <cell r="DD94">
            <v>1.5888888888888888</v>
          </cell>
          <cell r="DZ94">
            <v>1224.6709572453799</v>
          </cell>
          <cell r="FL94">
            <v>2255.0765186176836</v>
          </cell>
        </row>
        <row r="95">
          <cell r="D95">
            <v>2000</v>
          </cell>
          <cell r="AD95">
            <v>49.400930785226265</v>
          </cell>
          <cell r="AI95">
            <v>11.288246361025847</v>
          </cell>
          <cell r="AJ95">
            <v>1.9308842459649471</v>
          </cell>
          <cell r="AK95">
            <v>7.6443212199227641</v>
          </cell>
          <cell r="BW95">
            <v>2391.7905073022384</v>
          </cell>
          <cell r="BX95">
            <v>2650</v>
          </cell>
          <cell r="CK95">
            <v>0.52429748571313328</v>
          </cell>
          <cell r="CR95">
            <v>1.37</v>
          </cell>
          <cell r="CU95">
            <v>2309.0285962759549</v>
          </cell>
          <cell r="DD95">
            <v>1.6158536585365852</v>
          </cell>
          <cell r="DZ95">
            <v>1187.3485857393791</v>
          </cell>
          <cell r="FL95">
            <v>2224.6810082160596</v>
          </cell>
        </row>
        <row r="96">
          <cell r="D96">
            <v>5000</v>
          </cell>
          <cell r="AD96">
            <v>49.400930785226265</v>
          </cell>
          <cell r="AI96">
            <v>11.288246361025847</v>
          </cell>
          <cell r="AJ96">
            <v>1.9308842459649471</v>
          </cell>
          <cell r="AK96">
            <v>7.6443212199227641</v>
          </cell>
          <cell r="BW96">
            <v>9524.9894745524925</v>
          </cell>
          <cell r="BX96">
            <v>8240</v>
          </cell>
          <cell r="CK96">
            <v>0.52429748571313328</v>
          </cell>
          <cell r="CR96">
            <v>2.2799999999999998</v>
          </cell>
          <cell r="CU96">
            <v>9036.2928383153194</v>
          </cell>
          <cell r="DD96">
            <v>2.0097560975609756</v>
          </cell>
          <cell r="DZ96">
            <v>5311.9459964105426</v>
          </cell>
          <cell r="FL96">
            <v>9000.3817389067699</v>
          </cell>
        </row>
        <row r="97">
          <cell r="D97">
            <v>5000</v>
          </cell>
          <cell r="AD97">
            <v>49.400930785226265</v>
          </cell>
          <cell r="AI97">
            <v>11.288246361025847</v>
          </cell>
          <cell r="AJ97">
            <v>1.9308842459649471</v>
          </cell>
          <cell r="AK97">
            <v>7.6443212199227641</v>
          </cell>
          <cell r="BW97">
            <v>10477.986715805966</v>
          </cell>
          <cell r="BX97">
            <v>9150</v>
          </cell>
          <cell r="CK97">
            <v>0.52429748571313328</v>
          </cell>
          <cell r="CR97">
            <v>2.82</v>
          </cell>
          <cell r="CU97">
            <v>9532.6026420931539</v>
          </cell>
          <cell r="DD97">
            <v>2.3461538461538463</v>
          </cell>
          <cell r="DZ97">
            <v>6227.069367787044</v>
          </cell>
          <cell r="FL97">
            <v>9954.6716238601948</v>
          </cell>
        </row>
        <row r="98">
          <cell r="D98">
            <v>5000</v>
          </cell>
          <cell r="AD98">
            <v>49.400930785226265</v>
          </cell>
          <cell r="AI98">
            <v>11.288246361025847</v>
          </cell>
          <cell r="AJ98">
            <v>1.9308842459649471</v>
          </cell>
          <cell r="AK98">
            <v>7.6443212199227641</v>
          </cell>
          <cell r="BW98">
            <v>8627.0929977237429</v>
          </cell>
          <cell r="BX98">
            <v>7340</v>
          </cell>
          <cell r="CK98">
            <v>0.52429748571313328</v>
          </cell>
          <cell r="CR98">
            <v>3.21</v>
          </cell>
          <cell r="CU98">
            <v>8241.2594009803415</v>
          </cell>
          <cell r="DD98">
            <v>2.158823529411765</v>
          </cell>
          <cell r="DZ98">
            <v>4942.9496561532833</v>
          </cell>
          <cell r="FL98">
            <v>8510.1765530986213</v>
          </cell>
        </row>
        <row r="99">
          <cell r="D99">
            <v>2000</v>
          </cell>
          <cell r="AD99">
            <v>49.400930785226265</v>
          </cell>
          <cell r="AI99">
            <v>11.288246361025847</v>
          </cell>
          <cell r="AJ99">
            <v>1.9308842459649471</v>
          </cell>
          <cell r="AK99">
            <v>7.6443212199227641</v>
          </cell>
          <cell r="BW99">
            <v>873.89659186556776</v>
          </cell>
          <cell r="BX99">
            <v>960</v>
          </cell>
          <cell r="CK99">
            <v>0.52429748571313328</v>
          </cell>
          <cell r="CR99">
            <v>3.55</v>
          </cell>
          <cell r="CU99">
            <v>913.1533007903065</v>
          </cell>
          <cell r="DD99">
            <v>2.1818181818181821</v>
          </cell>
          <cell r="DZ99">
            <v>407.8976635163873</v>
          </cell>
          <cell r="FL99">
            <v>903.87797336878555</v>
          </cell>
        </row>
        <row r="100">
          <cell r="D100">
            <v>5000</v>
          </cell>
          <cell r="AD100">
            <v>49.400930785226265</v>
          </cell>
          <cell r="AI100">
            <v>11.288246361025847</v>
          </cell>
          <cell r="AJ100">
            <v>1.9308842459649471</v>
          </cell>
          <cell r="AK100">
            <v>7.6443212199227641</v>
          </cell>
          <cell r="BW100">
            <v>7052.7287421927376</v>
          </cell>
          <cell r="BX100">
            <v>7360</v>
          </cell>
          <cell r="CK100">
            <v>0.52429748571313328</v>
          </cell>
          <cell r="CR100">
            <v>5.54</v>
          </cell>
          <cell r="CU100">
            <v>6604.271302602755</v>
          </cell>
          <cell r="DD100">
            <v>3.68</v>
          </cell>
          <cell r="DZ100">
            <v>4458.9573530850121</v>
          </cell>
          <cell r="FL100">
            <v>7298.1112760809983</v>
          </cell>
        </row>
        <row r="101">
          <cell r="D101">
            <v>5000</v>
          </cell>
          <cell r="AD101">
            <v>49.400930785226265</v>
          </cell>
          <cell r="AI101">
            <v>11.288246361025847</v>
          </cell>
          <cell r="AJ101">
            <v>1.9308842459649471</v>
          </cell>
          <cell r="AK101">
            <v>7.6443212199227641</v>
          </cell>
          <cell r="BW101">
            <v>6820.249166119941</v>
          </cell>
          <cell r="BX101">
            <v>6180</v>
          </cell>
          <cell r="CK101">
            <v>0.52429748571313328</v>
          </cell>
          <cell r="CR101">
            <v>5.59</v>
          </cell>
          <cell r="CU101">
            <v>6621.6614676364097</v>
          </cell>
          <cell r="DD101">
            <v>2.8744186046511624</v>
          </cell>
          <cell r="DZ101">
            <v>4199.852644212564</v>
          </cell>
          <cell r="FL101">
            <v>7214.4859514000582</v>
          </cell>
        </row>
        <row r="102">
          <cell r="D102">
            <v>5000</v>
          </cell>
          <cell r="AD102">
            <v>49.400930785226265</v>
          </cell>
          <cell r="AI102">
            <v>11.288246361025847</v>
          </cell>
          <cell r="AJ102">
            <v>1.9308842459649471</v>
          </cell>
          <cell r="AK102">
            <v>7.6443212199227641</v>
          </cell>
          <cell r="BW102">
            <v>4641.1631095091088</v>
          </cell>
          <cell r="BX102">
            <v>5300</v>
          </cell>
          <cell r="CK102">
            <v>0.52429748571313328</v>
          </cell>
          <cell r="CR102">
            <v>6.91</v>
          </cell>
          <cell r="CU102">
            <v>4641.7327472509924</v>
          </cell>
          <cell r="DD102">
            <v>4.24</v>
          </cell>
          <cell r="DZ102">
            <v>2854.9248378272014</v>
          </cell>
          <cell r="FL102">
            <v>4990.6306911993915</v>
          </cell>
        </row>
        <row r="103">
          <cell r="D103">
            <v>5000</v>
          </cell>
          <cell r="AD103">
            <v>49.400930785226265</v>
          </cell>
          <cell r="AI103">
            <v>11.288246361025847</v>
          </cell>
          <cell r="AJ103">
            <v>1.9308842459649471</v>
          </cell>
          <cell r="AK103">
            <v>7.6443212199227641</v>
          </cell>
          <cell r="BW103">
            <v>3967.1817432140529</v>
          </cell>
          <cell r="BX103">
            <v>4800</v>
          </cell>
          <cell r="CK103">
            <v>0.52429748571313328</v>
          </cell>
          <cell r="CR103">
            <v>6.87</v>
          </cell>
          <cell r="CU103">
            <v>4018.7699187165117</v>
          </cell>
          <cell r="DD103">
            <v>4.5714285714285721</v>
          </cell>
          <cell r="DZ103">
            <v>2374.9612427710581</v>
          </cell>
          <cell r="FL103">
            <v>4262.703061408406</v>
          </cell>
        </row>
        <row r="104">
          <cell r="D104">
            <v>5000</v>
          </cell>
          <cell r="AD104">
            <v>49.400930785226265</v>
          </cell>
          <cell r="AI104">
            <v>11.288246361025847</v>
          </cell>
          <cell r="AJ104">
            <v>1.9308842459649471</v>
          </cell>
          <cell r="AK104">
            <v>7.6443212199227641</v>
          </cell>
          <cell r="BW104">
            <v>4321.9258277860363</v>
          </cell>
          <cell r="BX104">
            <v>3990</v>
          </cell>
          <cell r="CK104">
            <v>0.52429748571313328</v>
          </cell>
          <cell r="CR104">
            <v>9.27</v>
          </cell>
          <cell r="CU104">
            <v>4192.3562449198016</v>
          </cell>
          <cell r="DD104">
            <v>4.694117647058822</v>
          </cell>
          <cell r="DZ104">
            <v>3000.01558721416</v>
          </cell>
          <cell r="FL104">
            <v>4544.6021950104205</v>
          </cell>
        </row>
        <row r="105">
          <cell r="D105">
            <v>2000</v>
          </cell>
          <cell r="AD105">
            <v>49.400930785226265</v>
          </cell>
          <cell r="AI105">
            <v>11.288246361025847</v>
          </cell>
          <cell r="AJ105">
            <v>1.9308842459649471</v>
          </cell>
          <cell r="AK105">
            <v>7.6443212199227641</v>
          </cell>
          <cell r="BW105">
            <v>2481.4195730608162</v>
          </cell>
          <cell r="BX105">
            <v>2760</v>
          </cell>
          <cell r="CK105">
            <v>0.52429748571313328</v>
          </cell>
          <cell r="CR105">
            <v>2.67</v>
          </cell>
          <cell r="CU105">
            <v>2298.6139255380904</v>
          </cell>
          <cell r="DD105">
            <v>1.9714285714285715</v>
          </cell>
          <cell r="DZ105">
            <v>1353.6773027771121</v>
          </cell>
          <cell r="FL105">
            <v>2430.7166490883219</v>
          </cell>
        </row>
        <row r="106">
          <cell r="D106">
            <v>2000</v>
          </cell>
          <cell r="AD106">
            <v>49.400930785226265</v>
          </cell>
          <cell r="AI106">
            <v>11.288246361025847</v>
          </cell>
          <cell r="AJ106">
            <v>1.9308842459649471</v>
          </cell>
          <cell r="AK106">
            <v>7.6443212199227641</v>
          </cell>
          <cell r="BW106">
            <v>2915.0616949992391</v>
          </cell>
          <cell r="BX106">
            <v>3640</v>
          </cell>
          <cell r="CK106">
            <v>0.52429748571313328</v>
          </cell>
          <cell r="CR106">
            <v>1.41</v>
          </cell>
          <cell r="CU106">
            <v>2669.2842692746431</v>
          </cell>
          <cell r="DD106">
            <v>1.9569892473118282</v>
          </cell>
          <cell r="DZ106">
            <v>1539.7572660180474</v>
          </cell>
          <cell r="FL106">
            <v>2666.3876409606769</v>
          </cell>
        </row>
        <row r="107">
          <cell r="D107">
            <v>2000</v>
          </cell>
          <cell r="AD107">
            <v>49.400930785226265</v>
          </cell>
          <cell r="AI107">
            <v>11.288246361025847</v>
          </cell>
          <cell r="AJ107">
            <v>1.9308842459649471</v>
          </cell>
          <cell r="AK107">
            <v>7.6443212199227641</v>
          </cell>
          <cell r="BW107">
            <v>1311.1325411597741</v>
          </cell>
          <cell r="BX107">
            <v>760</v>
          </cell>
          <cell r="CK107">
            <v>0.52429748571313328</v>
          </cell>
          <cell r="CR107">
            <v>4.6399999999999997</v>
          </cell>
          <cell r="CU107">
            <v>1276.0974957156318</v>
          </cell>
          <cell r="DD107">
            <v>1.3103448275862066</v>
          </cell>
          <cell r="DZ107">
            <v>706.84013840492742</v>
          </cell>
          <cell r="FL107">
            <v>1378.8566569945233</v>
          </cell>
        </row>
        <row r="108">
          <cell r="D108">
            <v>2000</v>
          </cell>
          <cell r="AD108">
            <v>49.400930785226265</v>
          </cell>
          <cell r="AI108">
            <v>11.288246361025847</v>
          </cell>
          <cell r="AJ108">
            <v>1.9308842459649471</v>
          </cell>
          <cell r="AK108">
            <v>7.6443212199227641</v>
          </cell>
          <cell r="BW108">
            <v>2214.6338972437175</v>
          </cell>
          <cell r="BX108">
            <v>2570</v>
          </cell>
          <cell r="CK108">
            <v>0.52429748571313328</v>
          </cell>
          <cell r="CR108">
            <v>2.78</v>
          </cell>
          <cell r="CU108">
            <v>2070.252434918842</v>
          </cell>
          <cell r="DD108">
            <v>2.1065573770491803</v>
          </cell>
          <cell r="DZ108">
            <v>1192.2239751190732</v>
          </cell>
          <cell r="FL108">
            <v>2179.8885635734155</v>
          </cell>
        </row>
        <row r="109">
          <cell r="D109">
            <v>2000</v>
          </cell>
          <cell r="AD109">
            <v>49.400930785226265</v>
          </cell>
          <cell r="AI109">
            <v>11.288246361025847</v>
          </cell>
          <cell r="AJ109">
            <v>1.9308842459649471</v>
          </cell>
          <cell r="AK109">
            <v>7.6443212199227641</v>
          </cell>
          <cell r="BW109">
            <v>2567.835071128638</v>
          </cell>
          <cell r="BX109">
            <v>3030</v>
          </cell>
          <cell r="CK109">
            <v>0.52429748571313328</v>
          </cell>
          <cell r="CR109">
            <v>1.97</v>
          </cell>
          <cell r="CU109">
            <v>2374.0733868601815</v>
          </cell>
          <cell r="DD109">
            <v>1.9675324675324675</v>
          </cell>
          <cell r="DZ109">
            <v>1363.7315557276618</v>
          </cell>
          <cell r="FL109">
            <v>2426.7575109279237</v>
          </cell>
        </row>
        <row r="110">
          <cell r="D110">
            <v>2000</v>
          </cell>
          <cell r="AD110">
            <v>49.400930785226265</v>
          </cell>
          <cell r="AI110">
            <v>11.288246361025847</v>
          </cell>
          <cell r="AJ110">
            <v>1.9308842459649471</v>
          </cell>
          <cell r="AK110">
            <v>7.6443212199227641</v>
          </cell>
          <cell r="BW110">
            <v>2751.576498641492</v>
          </cell>
          <cell r="BX110">
            <v>2870</v>
          </cell>
          <cell r="CK110">
            <v>0.52429748571313328</v>
          </cell>
          <cell r="CR110">
            <v>1.57</v>
          </cell>
          <cell r="CU110">
            <v>2530.9344033582142</v>
          </cell>
          <cell r="DD110">
            <v>1.6686046511627908</v>
          </cell>
          <cell r="DZ110">
            <v>1450.6245788675419</v>
          </cell>
          <cell r="FL110">
            <v>2541.3096194040331</v>
          </cell>
        </row>
        <row r="111">
          <cell r="D111">
            <v>2000</v>
          </cell>
          <cell r="AD111">
            <v>49.400930785226265</v>
          </cell>
          <cell r="AI111">
            <v>11.288246361025847</v>
          </cell>
          <cell r="AJ111">
            <v>1.9308842459649471</v>
          </cell>
          <cell r="AK111">
            <v>7.6443212199227641</v>
          </cell>
          <cell r="BW111">
            <v>1865.7683892965633</v>
          </cell>
          <cell r="BX111">
            <v>2640</v>
          </cell>
          <cell r="CK111">
            <v>0.52429748571313328</v>
          </cell>
          <cell r="CR111">
            <v>2.84</v>
          </cell>
          <cell r="CU111">
            <v>1768.4628142930044</v>
          </cell>
          <cell r="DD111">
            <v>2.64</v>
          </cell>
          <cell r="DZ111">
            <v>979.74150859138308</v>
          </cell>
          <cell r="FL111">
            <v>1840.6933938119762</v>
          </cell>
        </row>
        <row r="112">
          <cell r="D112">
            <v>2000</v>
          </cell>
          <cell r="AD112">
            <v>49.400930785226265</v>
          </cell>
          <cell r="AI112">
            <v>11.288246361025847</v>
          </cell>
          <cell r="AJ112">
            <v>1.9308842459649471</v>
          </cell>
          <cell r="AK112">
            <v>7.6443212199227641</v>
          </cell>
          <cell r="BW112">
            <v>2928.1792292488626</v>
          </cell>
          <cell r="BX112">
            <v>1580</v>
          </cell>
          <cell r="CK112">
            <v>0.52429748571313328</v>
          </cell>
          <cell r="CR112">
            <v>1.08</v>
          </cell>
          <cell r="CU112">
            <v>2681.3919962653645</v>
          </cell>
          <cell r="DD112">
            <v>0.82291666666666663</v>
          </cell>
          <cell r="DZ112">
            <v>1524.3778685884763</v>
          </cell>
          <cell r="FL112">
            <v>2621.949191052272</v>
          </cell>
        </row>
        <row r="113">
          <cell r="D113">
            <v>500</v>
          </cell>
          <cell r="AD113">
            <v>50.26046884391905</v>
          </cell>
          <cell r="AI113">
            <v>11.390502905229409</v>
          </cell>
          <cell r="AJ113">
            <v>2.334201562813063</v>
          </cell>
          <cell r="AK113">
            <v>0.23041474654377875</v>
          </cell>
          <cell r="BW113">
            <v>136.47333299293487</v>
          </cell>
          <cell r="BX113">
            <v>61</v>
          </cell>
          <cell r="CK113">
            <v>0.4594272160873708</v>
          </cell>
          <cell r="CR113">
            <v>1.5</v>
          </cell>
          <cell r="CU113">
            <v>134.31662828940676</v>
          </cell>
          <cell r="DD113">
            <v>0.23461538461538461</v>
          </cell>
          <cell r="DZ113">
            <v>136.62008510473098</v>
          </cell>
          <cell r="FL113">
            <v>129.20937622000102</v>
          </cell>
        </row>
        <row r="114">
          <cell r="D114">
            <v>500</v>
          </cell>
          <cell r="AD114">
            <v>50.26046884391905</v>
          </cell>
          <cell r="AI114">
            <v>11.390502905229409</v>
          </cell>
          <cell r="AJ114">
            <v>2.334201562813063</v>
          </cell>
          <cell r="AK114">
            <v>0.23041474654377875</v>
          </cell>
          <cell r="BW114">
            <v>180.69197921093448</v>
          </cell>
          <cell r="BX114">
            <v>94</v>
          </cell>
          <cell r="CK114">
            <v>0.4594272160873708</v>
          </cell>
          <cell r="CR114">
            <v>0.1</v>
          </cell>
          <cell r="CU114">
            <v>174.12278010664838</v>
          </cell>
          <cell r="DD114">
            <v>0.23499999999999999</v>
          </cell>
          <cell r="DZ114">
            <v>177.4036512309778</v>
          </cell>
          <cell r="FL114">
            <v>161.10685618338161</v>
          </cell>
        </row>
        <row r="115">
          <cell r="D115">
            <v>500</v>
          </cell>
          <cell r="AD115">
            <v>50.26046884391905</v>
          </cell>
          <cell r="AI115">
            <v>11.390502905229409</v>
          </cell>
          <cell r="AJ115">
            <v>2.334201562813063</v>
          </cell>
          <cell r="AK115">
            <v>0.23041474654377875</v>
          </cell>
          <cell r="BW115">
            <v>94.501103188461883</v>
          </cell>
          <cell r="BX115">
            <v>36</v>
          </cell>
          <cell r="CK115">
            <v>0.4594272160873708</v>
          </cell>
          <cell r="CR115">
            <v>1.98</v>
          </cell>
          <cell r="CU115">
            <v>95.77097449743593</v>
          </cell>
          <cell r="DD115">
            <v>0.21818181818181823</v>
          </cell>
          <cell r="DZ115">
            <v>91.158301910388218</v>
          </cell>
          <cell r="FL115">
            <v>90.810704263840179</v>
          </cell>
        </row>
        <row r="116">
          <cell r="D116">
            <v>500</v>
          </cell>
          <cell r="AD116">
            <v>50.26046884391905</v>
          </cell>
          <cell r="AI116">
            <v>11.390502905229409</v>
          </cell>
          <cell r="AJ116">
            <v>2.334201562813063</v>
          </cell>
          <cell r="AK116">
            <v>0.23041474654377875</v>
          </cell>
          <cell r="BW116">
            <v>171.63178175880691</v>
          </cell>
          <cell r="BX116">
            <v>116</v>
          </cell>
          <cell r="CK116">
            <v>0.4594272160873708</v>
          </cell>
          <cell r="CR116">
            <v>1.21</v>
          </cell>
          <cell r="CU116">
            <v>165.86101912097476</v>
          </cell>
          <cell r="DD116">
            <v>0.336231884057971</v>
          </cell>
          <cell r="DZ116">
            <v>175.91341082667134</v>
          </cell>
          <cell r="FL116">
            <v>160.85596681984532</v>
          </cell>
        </row>
        <row r="117">
          <cell r="D117">
            <v>500</v>
          </cell>
          <cell r="AD117">
            <v>50.26046884391905</v>
          </cell>
          <cell r="AI117">
            <v>11.390502905229409</v>
          </cell>
          <cell r="AJ117">
            <v>2.334201562813063</v>
          </cell>
          <cell r="AK117">
            <v>0.23041474654377875</v>
          </cell>
          <cell r="BW117">
            <v>190.49586419479047</v>
          </cell>
          <cell r="BX117">
            <v>179</v>
          </cell>
          <cell r="CK117">
            <v>0.4594272160873708</v>
          </cell>
          <cell r="CR117">
            <v>0.84</v>
          </cell>
          <cell r="CU117">
            <v>182.61973044459924</v>
          </cell>
          <cell r="DD117">
            <v>0.44750000000000001</v>
          </cell>
          <cell r="DZ117">
            <v>195.19287772261708</v>
          </cell>
          <cell r="FL117">
            <v>175.91198524143854</v>
          </cell>
        </row>
        <row r="118">
          <cell r="D118">
            <v>500</v>
          </cell>
          <cell r="AD118">
            <v>50.26046884391905</v>
          </cell>
          <cell r="AI118">
            <v>11.390502905229409</v>
          </cell>
          <cell r="AJ118">
            <v>2.334201562813063</v>
          </cell>
          <cell r="AK118">
            <v>0.23041474654377875</v>
          </cell>
          <cell r="BW118">
            <v>194.69769585784076</v>
          </cell>
          <cell r="BX118">
            <v>178</v>
          </cell>
          <cell r="CK118">
            <v>0.4594272160873708</v>
          </cell>
          <cell r="CR118">
            <v>0.84</v>
          </cell>
          <cell r="CU118">
            <v>186.31726813255477</v>
          </cell>
          <cell r="DD118">
            <v>0.43414634146341458</v>
          </cell>
          <cell r="DZ118">
            <v>200.20154041309712</v>
          </cell>
          <cell r="FL118">
            <v>179.80274015982135</v>
          </cell>
        </row>
        <row r="119">
          <cell r="D119">
            <v>1000</v>
          </cell>
          <cell r="AD119">
            <v>50.26046884391905</v>
          </cell>
          <cell r="AI119">
            <v>11.390502905229409</v>
          </cell>
          <cell r="AJ119">
            <v>2.334201562813063</v>
          </cell>
          <cell r="AK119">
            <v>0.23041474654377875</v>
          </cell>
          <cell r="BW119">
            <v>282.73684025213646</v>
          </cell>
          <cell r="BX119">
            <v>160</v>
          </cell>
          <cell r="CK119">
            <v>0.4594272160873708</v>
          </cell>
          <cell r="CR119">
            <v>2.1800000000000002</v>
          </cell>
          <cell r="CU119">
            <v>266.28546842946093</v>
          </cell>
          <cell r="DD119">
            <v>0.31372549019607843</v>
          </cell>
          <cell r="DZ119">
            <v>320.45248829880512</v>
          </cell>
          <cell r="FL119">
            <v>272.28993100992847</v>
          </cell>
        </row>
        <row r="120">
          <cell r="D120">
            <v>1000</v>
          </cell>
          <cell r="AD120">
            <v>50.26046884391905</v>
          </cell>
          <cell r="AI120">
            <v>11.390502905229409</v>
          </cell>
          <cell r="AJ120">
            <v>2.334201562813063</v>
          </cell>
          <cell r="AK120">
            <v>0.23041474654377875</v>
          </cell>
          <cell r="BW120">
            <v>414.2838361858789</v>
          </cell>
          <cell r="BX120">
            <v>297</v>
          </cell>
          <cell r="CK120">
            <v>0.4594272160873708</v>
          </cell>
          <cell r="CR120">
            <v>0.78</v>
          </cell>
          <cell r="CU120">
            <v>378.89673836981768</v>
          </cell>
          <cell r="DD120">
            <v>0.33750000000000002</v>
          </cell>
          <cell r="DZ120">
            <v>468.09770924189201</v>
          </cell>
          <cell r="FL120">
            <v>379.8321864732016</v>
          </cell>
        </row>
        <row r="121">
          <cell r="D121">
            <v>1000</v>
          </cell>
          <cell r="AD121">
            <v>50.26046884391905</v>
          </cell>
          <cell r="AI121">
            <v>11.390502905229409</v>
          </cell>
          <cell r="AJ121">
            <v>2.334201562813063</v>
          </cell>
          <cell r="AK121">
            <v>0.23041474654377875</v>
          </cell>
          <cell r="BW121">
            <v>423.86086960738322</v>
          </cell>
          <cell r="BX121">
            <v>346</v>
          </cell>
          <cell r="CK121">
            <v>0.4594272160873708</v>
          </cell>
          <cell r="CR121">
            <v>0.55000000000000004</v>
          </cell>
          <cell r="CU121">
            <v>387.04464172249777</v>
          </cell>
          <cell r="DD121">
            <v>0.37608695652173912</v>
          </cell>
          <cell r="DZ121">
            <v>475.6044275147442</v>
          </cell>
          <cell r="FL121">
            <v>384.64489678098806</v>
          </cell>
        </row>
        <row r="122">
          <cell r="D122">
            <v>2000</v>
          </cell>
          <cell r="AD122">
            <v>50.26046884391905</v>
          </cell>
          <cell r="AI122">
            <v>11.390502905229409</v>
          </cell>
          <cell r="AJ122">
            <v>2.334201562813063</v>
          </cell>
          <cell r="AK122">
            <v>0.23041474654377875</v>
          </cell>
          <cell r="BW122">
            <v>40.568187134148744</v>
          </cell>
          <cell r="BX122">
            <v>199</v>
          </cell>
          <cell r="CK122">
            <v>0.4594272160873708</v>
          </cell>
          <cell r="CR122">
            <v>4.12</v>
          </cell>
          <cell r="CU122">
            <v>46.081100834349563</v>
          </cell>
          <cell r="DD122">
            <v>4.9749999999999952</v>
          </cell>
          <cell r="DZ122">
            <v>34.99513769002462</v>
          </cell>
          <cell r="FL122">
            <v>39.818736020571464</v>
          </cell>
        </row>
        <row r="123">
          <cell r="D123">
            <v>2000</v>
          </cell>
          <cell r="AD123">
            <v>50.26046884391905</v>
          </cell>
          <cell r="AI123">
            <v>11.390502905229409</v>
          </cell>
          <cell r="AJ123">
            <v>2.334201562813063</v>
          </cell>
          <cell r="AK123">
            <v>0.23041474654377875</v>
          </cell>
          <cell r="BW123">
            <v>525.26128789286975</v>
          </cell>
          <cell r="BX123">
            <v>301</v>
          </cell>
          <cell r="CK123">
            <v>0.4594272160873708</v>
          </cell>
          <cell r="CR123">
            <v>3.88</v>
          </cell>
          <cell r="CU123">
            <v>484.70274896478196</v>
          </cell>
          <cell r="DD123">
            <v>0.40675675675675677</v>
          </cell>
          <cell r="DZ123">
            <v>677.26092243992321</v>
          </cell>
          <cell r="FL123">
            <v>517.66981683465883</v>
          </cell>
        </row>
        <row r="124">
          <cell r="D124">
            <v>2000</v>
          </cell>
          <cell r="AD124">
            <v>50.26046884391905</v>
          </cell>
          <cell r="AI124">
            <v>11.390502905229409</v>
          </cell>
          <cell r="AJ124">
            <v>2.334201562813063</v>
          </cell>
          <cell r="AK124">
            <v>0.23041474654377875</v>
          </cell>
          <cell r="BW124">
            <v>675.21031960971118</v>
          </cell>
          <cell r="BX124">
            <v>608</v>
          </cell>
          <cell r="CK124">
            <v>0.4594272160873708</v>
          </cell>
          <cell r="CR124">
            <v>2.95</v>
          </cell>
          <cell r="CU124">
            <v>611.17879481060572</v>
          </cell>
          <cell r="DD124">
            <v>0.57358490566037734</v>
          </cell>
          <cell r="DZ124">
            <v>868.44436087249085</v>
          </cell>
          <cell r="FL124">
            <v>655.51979396845309</v>
          </cell>
        </row>
        <row r="125">
          <cell r="D125">
            <v>2000</v>
          </cell>
          <cell r="AD125">
            <v>50.26046884391905</v>
          </cell>
          <cell r="AI125">
            <v>11.390502905229409</v>
          </cell>
          <cell r="AJ125">
            <v>2.334201562813063</v>
          </cell>
          <cell r="AK125">
            <v>0.23041474654377875</v>
          </cell>
          <cell r="BW125">
            <v>941.8130695229155</v>
          </cell>
          <cell r="BX125">
            <v>1008</v>
          </cell>
          <cell r="CK125">
            <v>0.4594272160873708</v>
          </cell>
          <cell r="CR125">
            <v>0.52</v>
          </cell>
          <cell r="CU125">
            <v>832.20962055638893</v>
          </cell>
          <cell r="DD125">
            <v>0.53617021276595744</v>
          </cell>
          <cell r="DZ125">
            <v>1142.3525353920936</v>
          </cell>
          <cell r="FL125">
            <v>843.97466395141271</v>
          </cell>
        </row>
        <row r="126">
          <cell r="D126">
            <v>3000</v>
          </cell>
          <cell r="AD126">
            <v>50.26046884391905</v>
          </cell>
          <cell r="AI126">
            <v>11.390502905229409</v>
          </cell>
          <cell r="AJ126">
            <v>2.334201562813063</v>
          </cell>
          <cell r="AK126">
            <v>0.23041474654377875</v>
          </cell>
          <cell r="BW126">
            <v>401.65290629974527</v>
          </cell>
          <cell r="BX126">
            <v>382</v>
          </cell>
          <cell r="CK126">
            <v>0.4594272160873708</v>
          </cell>
          <cell r="CR126">
            <v>5.68</v>
          </cell>
          <cell r="CU126">
            <v>390.2617571142078</v>
          </cell>
          <cell r="DD126">
            <v>0.97948717948717945</v>
          </cell>
          <cell r="DZ126">
            <v>512.93370092009195</v>
          </cell>
          <cell r="FL126">
            <v>394.24276524580318</v>
          </cell>
        </row>
        <row r="127">
          <cell r="D127">
            <v>3000</v>
          </cell>
          <cell r="AD127">
            <v>50.26046884391905</v>
          </cell>
          <cell r="AI127">
            <v>11.390502905229409</v>
          </cell>
          <cell r="AJ127">
            <v>2.334201562813063</v>
          </cell>
          <cell r="AK127">
            <v>0.23041474654377875</v>
          </cell>
          <cell r="BW127">
            <v>1034.7192036536189</v>
          </cell>
          <cell r="BX127">
            <v>1036</v>
          </cell>
          <cell r="CK127">
            <v>0.4594272160873708</v>
          </cell>
          <cell r="CR127">
            <v>4.13</v>
          </cell>
          <cell r="CU127">
            <v>932.72597683585423</v>
          </cell>
          <cell r="DD127">
            <v>0.8031007751937983</v>
          </cell>
          <cell r="DZ127">
            <v>1432.8550823654555</v>
          </cell>
          <cell r="FL127">
            <v>1011.0420310265686</v>
          </cell>
        </row>
        <row r="128">
          <cell r="D128">
            <v>3000</v>
          </cell>
          <cell r="AD128">
            <v>50.26046884391905</v>
          </cell>
          <cell r="AI128">
            <v>11.390502905229409</v>
          </cell>
          <cell r="AJ128">
            <v>2.334201562813063</v>
          </cell>
          <cell r="AK128">
            <v>0.23041474654377875</v>
          </cell>
          <cell r="BW128">
            <v>1392.7799321382224</v>
          </cell>
          <cell r="BX128">
            <v>1417</v>
          </cell>
          <cell r="CK128">
            <v>0.4594272160873708</v>
          </cell>
          <cell r="CR128">
            <v>2.99</v>
          </cell>
          <cell r="CU128">
            <v>1227.2392629697174</v>
          </cell>
          <cell r="DD128">
            <v>0.71565656565656577</v>
          </cell>
          <cell r="DZ128">
            <v>1919.5274318376535</v>
          </cell>
          <cell r="FL128">
            <v>1337.9438878577373</v>
          </cell>
        </row>
        <row r="129">
          <cell r="D129">
            <v>3000</v>
          </cell>
          <cell r="AD129">
            <v>50.26046884391905</v>
          </cell>
          <cell r="AI129">
            <v>11.390502905229409</v>
          </cell>
          <cell r="AJ129">
            <v>2.334201562813063</v>
          </cell>
          <cell r="AK129">
            <v>0.23041474654377875</v>
          </cell>
          <cell r="BW129">
            <v>1610.840932770275</v>
          </cell>
          <cell r="BX129">
            <v>1655</v>
          </cell>
          <cell r="CK129">
            <v>0.4594272160873708</v>
          </cell>
          <cell r="CR129">
            <v>0.52</v>
          </cell>
          <cell r="CU129">
            <v>1406.9196943294053</v>
          </cell>
          <cell r="DD129">
            <v>0.58070175438596494</v>
          </cell>
          <cell r="DZ129">
            <v>2027.5562748396715</v>
          </cell>
          <cell r="FL129">
            <v>1426.4049990973374</v>
          </cell>
        </row>
        <row r="130">
          <cell r="D130">
            <v>4000</v>
          </cell>
          <cell r="AD130">
            <v>50.26046884391905</v>
          </cell>
          <cell r="AI130">
            <v>11.390502905229409</v>
          </cell>
          <cell r="AJ130">
            <v>2.334201562813063</v>
          </cell>
          <cell r="AK130">
            <v>0.23041474654377875</v>
          </cell>
          <cell r="BW130">
            <v>568.31233785690745</v>
          </cell>
          <cell r="BX130">
            <v>693</v>
          </cell>
          <cell r="CK130">
            <v>0.4594272160873708</v>
          </cell>
          <cell r="CR130">
            <v>6.68</v>
          </cell>
          <cell r="CU130">
            <v>553.61069387582847</v>
          </cell>
          <cell r="DD130">
            <v>1.5750000000000002</v>
          </cell>
          <cell r="DZ130">
            <v>765.02065652482531</v>
          </cell>
          <cell r="FL130">
            <v>548.29280261938106</v>
          </cell>
        </row>
        <row r="131">
          <cell r="D131">
            <v>4000</v>
          </cell>
          <cell r="AD131">
            <v>50.26046884391905</v>
          </cell>
          <cell r="AI131">
            <v>11.390502905229409</v>
          </cell>
          <cell r="AJ131">
            <v>2.334201562813063</v>
          </cell>
          <cell r="AK131">
            <v>0.23041474654377875</v>
          </cell>
          <cell r="BW131">
            <v>1334.4465981002729</v>
          </cell>
          <cell r="BX131">
            <v>1294</v>
          </cell>
          <cell r="CK131">
            <v>0.4594272160873708</v>
          </cell>
          <cell r="CR131">
            <v>5.04</v>
          </cell>
          <cell r="CU131">
            <v>1215.2437039985512</v>
          </cell>
          <cell r="DD131">
            <v>0.98030303030303045</v>
          </cell>
          <cell r="DZ131">
            <v>1910.9853844097354</v>
          </cell>
          <cell r="FL131">
            <v>1295.7611503111339</v>
          </cell>
        </row>
        <row r="132">
          <cell r="D132">
            <v>4000</v>
          </cell>
          <cell r="AD132">
            <v>50.26046884391905</v>
          </cell>
          <cell r="AI132">
            <v>11.390502905229409</v>
          </cell>
          <cell r="AJ132">
            <v>2.334201562813063</v>
          </cell>
          <cell r="AK132">
            <v>0.23041474654377875</v>
          </cell>
          <cell r="BW132">
            <v>2208.7690229139835</v>
          </cell>
          <cell r="BX132">
            <v>2221</v>
          </cell>
          <cell r="CK132">
            <v>0.4594272160873708</v>
          </cell>
          <cell r="CR132">
            <v>2.97</v>
          </cell>
          <cell r="CU132">
            <v>1935.6320651998431</v>
          </cell>
          <cell r="DD132">
            <v>0.80471014492753623</v>
          </cell>
          <cell r="DZ132">
            <v>3117.8283429665016</v>
          </cell>
          <cell r="FL132">
            <v>2095.3745652704274</v>
          </cell>
        </row>
        <row r="133">
          <cell r="D133">
            <v>5000</v>
          </cell>
          <cell r="AD133">
            <v>50.26046884391905</v>
          </cell>
          <cell r="AI133">
            <v>11.390502905229409</v>
          </cell>
          <cell r="AJ133">
            <v>2.334201562813063</v>
          </cell>
          <cell r="AK133">
            <v>0.23041474654377875</v>
          </cell>
          <cell r="BW133">
            <v>3745.270699052604</v>
          </cell>
          <cell r="BX133">
            <v>3334</v>
          </cell>
          <cell r="CK133">
            <v>0.4594272160873708</v>
          </cell>
          <cell r="CR133">
            <v>3.1</v>
          </cell>
          <cell r="CU133">
            <v>3245.9430422747778</v>
          </cell>
          <cell r="DD133">
            <v>0.81317073170731702</v>
          </cell>
          <cell r="DZ133">
            <v>5511.5503105726448</v>
          </cell>
          <cell r="FL133">
            <v>3520.1122860860546</v>
          </cell>
        </row>
        <row r="134">
          <cell r="D134">
            <v>5000</v>
          </cell>
          <cell r="AD134">
            <v>50.26046884391905</v>
          </cell>
          <cell r="AI134">
            <v>11.390502905229409</v>
          </cell>
          <cell r="AJ134">
            <v>2.334201562813063</v>
          </cell>
          <cell r="AK134">
            <v>0.23041474654377875</v>
          </cell>
          <cell r="BW134">
            <v>2186.6116265656105</v>
          </cell>
          <cell r="BX134">
            <v>2463</v>
          </cell>
          <cell r="CK134">
            <v>0.4594272160873708</v>
          </cell>
          <cell r="CR134">
            <v>5.75</v>
          </cell>
          <cell r="CU134">
            <v>1973.4255109255305</v>
          </cell>
          <cell r="DD134">
            <v>1.3683333333333334</v>
          </cell>
          <cell r="DZ134">
            <v>3334.7374888660265</v>
          </cell>
          <cell r="FL134">
            <v>2099.0244427284356</v>
          </cell>
        </row>
        <row r="135">
          <cell r="D135">
            <v>5000</v>
          </cell>
          <cell r="AD135">
            <v>50.26046884391905</v>
          </cell>
          <cell r="AI135">
            <v>11.390502905229409</v>
          </cell>
          <cell r="AJ135">
            <v>2.334201562813063</v>
          </cell>
          <cell r="AK135">
            <v>0.23041474654377875</v>
          </cell>
          <cell r="BW135">
            <v>3768.806115195101</v>
          </cell>
          <cell r="BX135">
            <v>3376</v>
          </cell>
          <cell r="CK135">
            <v>0.4594272160873708</v>
          </cell>
          <cell r="CR135">
            <v>1.63</v>
          </cell>
          <cell r="CU135">
            <v>3270.5104477580376</v>
          </cell>
          <cell r="DD135">
            <v>0.72602150537634413</v>
          </cell>
          <cell r="DZ135">
            <v>5187.1183527322819</v>
          </cell>
          <cell r="FL135">
            <v>3405.600315635354</v>
          </cell>
        </row>
        <row r="136">
          <cell r="D136">
            <v>5000</v>
          </cell>
          <cell r="AD136">
            <v>50.26046884391905</v>
          </cell>
          <cell r="AI136">
            <v>11.390502905229409</v>
          </cell>
          <cell r="AJ136">
            <v>2.334201562813063</v>
          </cell>
          <cell r="AK136">
            <v>0.23041474654377875</v>
          </cell>
          <cell r="BW136">
            <v>3728.7810579572028</v>
          </cell>
          <cell r="BX136">
            <v>3227</v>
          </cell>
          <cell r="CK136">
            <v>0.4594272160873708</v>
          </cell>
          <cell r="CR136">
            <v>2.74</v>
          </cell>
          <cell r="CU136">
            <v>3234.2239317063004</v>
          </cell>
          <cell r="DD136">
            <v>0.76833333333333331</v>
          </cell>
          <cell r="DZ136">
            <v>5392.8976508286141</v>
          </cell>
          <cell r="FL136">
            <v>3477.703849928022</v>
          </cell>
        </row>
        <row r="137">
          <cell r="D137">
            <v>5000</v>
          </cell>
          <cell r="AD137">
            <v>50.26046884391905</v>
          </cell>
          <cell r="AI137">
            <v>11.390502905229409</v>
          </cell>
          <cell r="AJ137">
            <v>2.334201562813063</v>
          </cell>
          <cell r="AK137">
            <v>0.23041474654377875</v>
          </cell>
          <cell r="BW137">
            <v>3606.527226158069</v>
          </cell>
          <cell r="BX137">
            <v>3082</v>
          </cell>
          <cell r="CK137">
            <v>0.4594272160873708</v>
          </cell>
          <cell r="CR137">
            <v>4.01</v>
          </cell>
          <cell r="CU137">
            <v>3131.8363204003363</v>
          </cell>
          <cell r="DD137">
            <v>0.84438356164383566</v>
          </cell>
          <cell r="DZ137">
            <v>5501.7639308727612</v>
          </cell>
          <cell r="FL137">
            <v>3438.0146987048383</v>
          </cell>
        </row>
        <row r="138">
          <cell r="D138">
            <v>5000</v>
          </cell>
          <cell r="AD138">
            <v>50.26046884391905</v>
          </cell>
          <cell r="AI138">
            <v>11.390502905229409</v>
          </cell>
          <cell r="AJ138">
            <v>2.334201562813063</v>
          </cell>
          <cell r="AK138">
            <v>0.23041474654377875</v>
          </cell>
          <cell r="BW138">
            <v>1655.439128016011</v>
          </cell>
          <cell r="BX138">
            <v>2228</v>
          </cell>
          <cell r="CK138">
            <v>0.4594272160873708</v>
          </cell>
          <cell r="CR138">
            <v>6.87</v>
          </cell>
          <cell r="CU138">
            <v>1526.1292123982209</v>
          </cell>
          <cell r="DD138">
            <v>1.8566666666666667</v>
          </cell>
          <cell r="DZ138">
            <v>2542.0989871981014</v>
          </cell>
          <cell r="FL138">
            <v>1577.8251235433083</v>
          </cell>
        </row>
        <row r="139">
          <cell r="D139">
            <v>10000</v>
          </cell>
          <cell r="AD139">
            <v>55.158809214436154</v>
          </cell>
          <cell r="AI139">
            <v>7.0376775826301667</v>
          </cell>
          <cell r="AJ139">
            <v>3.9940842602570639</v>
          </cell>
          <cell r="AK139">
            <v>1.294285532437732</v>
          </cell>
          <cell r="BW139">
            <v>9387.1029317839748</v>
          </cell>
          <cell r="BX139">
            <v>10800</v>
          </cell>
          <cell r="CK139">
            <v>0.37132957612472811</v>
          </cell>
          <cell r="CR139">
            <v>8.69</v>
          </cell>
          <cell r="CU139">
            <v>9367.4728961305082</v>
          </cell>
          <cell r="DD139">
            <v>3</v>
          </cell>
          <cell r="DZ139">
            <v>11036.406224784025</v>
          </cell>
          <cell r="FL139">
            <v>8759.2325265114468</v>
          </cell>
        </row>
        <row r="140">
          <cell r="D140">
            <v>10000</v>
          </cell>
          <cell r="AD140">
            <v>55.158809214436154</v>
          </cell>
          <cell r="AI140">
            <v>7.0376775826301667</v>
          </cell>
          <cell r="AJ140">
            <v>3.9940842602570639</v>
          </cell>
          <cell r="AK140">
            <v>1.294285532437732</v>
          </cell>
          <cell r="BW140">
            <v>11031.983977775415</v>
          </cell>
          <cell r="BX140">
            <v>10600</v>
          </cell>
          <cell r="CK140">
            <v>0.37132957612472811</v>
          </cell>
          <cell r="CR140">
            <v>8.19</v>
          </cell>
          <cell r="CU140">
            <v>10872.034489046513</v>
          </cell>
          <cell r="DD140">
            <v>2.3555555555555556</v>
          </cell>
          <cell r="DZ140">
            <v>13008.36581130746</v>
          </cell>
          <cell r="FL140">
            <v>10496.773228430868</v>
          </cell>
        </row>
        <row r="141">
          <cell r="D141">
            <v>10000</v>
          </cell>
          <cell r="AD141">
            <v>55.158809214436154</v>
          </cell>
          <cell r="AI141">
            <v>7.0376775826301667</v>
          </cell>
          <cell r="AJ141">
            <v>3.9940842602570639</v>
          </cell>
          <cell r="AK141">
            <v>1.294285532437732</v>
          </cell>
          <cell r="BW141">
            <v>11733.821887210996</v>
          </cell>
          <cell r="BX141">
            <v>11900</v>
          </cell>
          <cell r="CK141">
            <v>0.37132957612472811</v>
          </cell>
          <cell r="CR141">
            <v>7.75</v>
          </cell>
          <cell r="CU141">
            <v>11512.042510173689</v>
          </cell>
          <cell r="DD141">
            <v>2.38</v>
          </cell>
          <cell r="DZ141">
            <v>13692.938640390976</v>
          </cell>
          <cell r="FL141">
            <v>11343.858089871395</v>
          </cell>
        </row>
        <row r="142">
          <cell r="D142">
            <v>10000</v>
          </cell>
          <cell r="AD142">
            <v>55.158809214436154</v>
          </cell>
          <cell r="AI142">
            <v>7.0376775826301667</v>
          </cell>
          <cell r="AJ142">
            <v>3.9940842602570639</v>
          </cell>
          <cell r="AK142">
            <v>1.294285532437732</v>
          </cell>
          <cell r="BW142">
            <v>12402.468345161069</v>
          </cell>
          <cell r="BX142">
            <v>11500</v>
          </cell>
          <cell r="CK142">
            <v>0.37132957612472811</v>
          </cell>
          <cell r="CR142">
            <v>6.27</v>
          </cell>
          <cell r="CU142">
            <v>12135.169864283002</v>
          </cell>
          <cell r="DD142">
            <v>1.9166666666666667</v>
          </cell>
          <cell r="DZ142">
            <v>13637.646241296308</v>
          </cell>
          <cell r="FL142">
            <v>12551.626853167994</v>
          </cell>
        </row>
        <row r="143">
          <cell r="D143">
            <v>10000</v>
          </cell>
          <cell r="AD143">
            <v>55.158809214436154</v>
          </cell>
          <cell r="AI143">
            <v>7.0376775826301667</v>
          </cell>
          <cell r="AJ143">
            <v>3.9940842602570639</v>
          </cell>
          <cell r="AK143">
            <v>1.294285532437732</v>
          </cell>
          <cell r="BW143">
            <v>12113.168038449165</v>
          </cell>
          <cell r="BX143">
            <v>11800</v>
          </cell>
          <cell r="CK143">
            <v>0.37132957612472811</v>
          </cell>
          <cell r="CR143">
            <v>4.76</v>
          </cell>
          <cell r="CU143">
            <v>11896.644937967105</v>
          </cell>
          <cell r="DD143">
            <v>1.7878787878787881</v>
          </cell>
          <cell r="DZ143">
            <v>12374.451026902558</v>
          </cell>
          <cell r="FL143">
            <v>12675.488492322986</v>
          </cell>
        </row>
        <row r="144">
          <cell r="D144">
            <v>10000</v>
          </cell>
          <cell r="AD144">
            <v>55.158809214436154</v>
          </cell>
          <cell r="AI144">
            <v>7.0376775826301667</v>
          </cell>
          <cell r="AJ144">
            <v>3.9940842602570639</v>
          </cell>
          <cell r="AK144">
            <v>1.294285532437732</v>
          </cell>
          <cell r="BW144">
            <v>12605.008959434525</v>
          </cell>
          <cell r="BX144">
            <v>10300</v>
          </cell>
          <cell r="CK144">
            <v>0.37132957612472811</v>
          </cell>
          <cell r="CR144">
            <v>4.07</v>
          </cell>
          <cell r="CU144">
            <v>12350.067426543694</v>
          </cell>
          <cell r="DD144">
            <v>1.4109589041095891</v>
          </cell>
          <cell r="DZ144">
            <v>12553.041514138231</v>
          </cell>
          <cell r="FL144">
            <v>13329.602493699005</v>
          </cell>
        </row>
        <row r="145">
          <cell r="D145">
            <v>10000</v>
          </cell>
          <cell r="AD145">
            <v>55.158809214436154</v>
          </cell>
          <cell r="AI145">
            <v>7.0376775826301667</v>
          </cell>
          <cell r="AJ145">
            <v>3.9940842602570639</v>
          </cell>
          <cell r="AK145">
            <v>1.294285532437732</v>
          </cell>
          <cell r="BW145">
            <v>12702.918000082476</v>
          </cell>
          <cell r="BX145">
            <v>10500</v>
          </cell>
          <cell r="CK145">
            <v>0.37132957612472811</v>
          </cell>
          <cell r="CR145">
            <v>4.01</v>
          </cell>
          <cell r="CU145">
            <v>12439.08053189929</v>
          </cell>
          <cell r="DD145">
            <v>1.4189189189189189</v>
          </cell>
          <cell r="DZ145">
            <v>12631.266421059156</v>
          </cell>
          <cell r="FL145">
            <v>13443.495536942411</v>
          </cell>
        </row>
        <row r="146">
          <cell r="D146">
            <v>10000</v>
          </cell>
          <cell r="AD146">
            <v>55.158809214436154</v>
          </cell>
          <cell r="AI146">
            <v>7.0376775826301667</v>
          </cell>
          <cell r="AJ146">
            <v>3.9940842602570639</v>
          </cell>
          <cell r="AK146">
            <v>1.294285532437732</v>
          </cell>
          <cell r="BW146">
            <v>12979.209562682892</v>
          </cell>
          <cell r="BX146">
            <v>11400</v>
          </cell>
          <cell r="CK146">
            <v>0.37132957612472811</v>
          </cell>
          <cell r="CR146">
            <v>1.22</v>
          </cell>
          <cell r="CU146">
            <v>12730.483632409085</v>
          </cell>
          <cell r="DD146">
            <v>1.2</v>
          </cell>
          <cell r="DZ146">
            <v>11384.022237984573</v>
          </cell>
          <cell r="FL146">
            <v>13792.333314500545</v>
          </cell>
        </row>
        <row r="147">
          <cell r="D147">
            <v>250</v>
          </cell>
          <cell r="AD147">
            <v>52.477545665556555</v>
          </cell>
          <cell r="AI147">
            <v>11.807447774750226</v>
          </cell>
          <cell r="AJ147">
            <v>2.1192854980320921</v>
          </cell>
          <cell r="AK147">
            <v>4.0367342819658897E-2</v>
          </cell>
          <cell r="BW147">
            <v>90.833315437629295</v>
          </cell>
          <cell r="BX147">
            <v>125.69050791007493</v>
          </cell>
          <cell r="CK147">
            <v>0.53010108163235092</v>
          </cell>
          <cell r="CR147">
            <v>0.27</v>
          </cell>
          <cell r="CU147">
            <v>101.94956971859591</v>
          </cell>
          <cell r="DD147">
            <v>0.52922319120031547</v>
          </cell>
          <cell r="DZ147">
            <v>100.08438506353846</v>
          </cell>
          <cell r="FL147">
            <v>94.667345593947502</v>
          </cell>
        </row>
        <row r="148">
          <cell r="D148">
            <v>375</v>
          </cell>
          <cell r="AD148">
            <v>52.477545665556555</v>
          </cell>
          <cell r="AI148">
            <v>11.807447774750226</v>
          </cell>
          <cell r="AJ148">
            <v>2.1192854980320921</v>
          </cell>
          <cell r="AK148">
            <v>4.0367342819658897E-2</v>
          </cell>
          <cell r="BW148">
            <v>133.60498394306103</v>
          </cell>
          <cell r="BX148">
            <v>178.45853455453789</v>
          </cell>
          <cell r="CK148">
            <v>0.53010108163235092</v>
          </cell>
          <cell r="CR148">
            <v>0.37</v>
          </cell>
          <cell r="CU148">
            <v>145.8731652873719</v>
          </cell>
          <cell r="DD148">
            <v>0.50093623734607129</v>
          </cell>
          <cell r="DZ148">
            <v>156.4498864357322</v>
          </cell>
          <cell r="FL148">
            <v>140.16734135924978</v>
          </cell>
        </row>
        <row r="149">
          <cell r="D149">
            <v>500</v>
          </cell>
          <cell r="AD149">
            <v>52.477545665556555</v>
          </cell>
          <cell r="AI149">
            <v>11.807447774750226</v>
          </cell>
          <cell r="AJ149">
            <v>2.1192854980320921</v>
          </cell>
          <cell r="AK149">
            <v>4.0367342819658897E-2</v>
          </cell>
          <cell r="BW149">
            <v>175.83387020193564</v>
          </cell>
          <cell r="BX149">
            <v>257.24412989175687</v>
          </cell>
          <cell r="CK149">
            <v>0.53010108163235092</v>
          </cell>
          <cell r="CR149">
            <v>0.37</v>
          </cell>
          <cell r="CU149">
            <v>188.47104334300627</v>
          </cell>
          <cell r="DD149">
            <v>0.54156658924580392</v>
          </cell>
          <cell r="DZ149">
            <v>213.93889964398855</v>
          </cell>
          <cell r="FL149">
            <v>184.30904929671721</v>
          </cell>
        </row>
        <row r="150">
          <cell r="D150">
            <v>500</v>
          </cell>
          <cell r="AD150">
            <v>52.477545665556555</v>
          </cell>
          <cell r="AI150">
            <v>11.807447774750226</v>
          </cell>
          <cell r="AJ150">
            <v>2.1192854980320921</v>
          </cell>
          <cell r="AK150">
            <v>4.0367342819658897E-2</v>
          </cell>
          <cell r="BW150">
            <v>175.70836802543386</v>
          </cell>
          <cell r="BX150">
            <v>244.05212323064112</v>
          </cell>
          <cell r="CK150">
            <v>0.53010108163235092</v>
          </cell>
          <cell r="CR150">
            <v>0.36</v>
          </cell>
          <cell r="CU150">
            <v>188.3497342185421</v>
          </cell>
          <cell r="DD150">
            <v>0.51379394364345499</v>
          </cell>
          <cell r="DZ150">
            <v>213.66280611732296</v>
          </cell>
          <cell r="FL150">
            <v>184.04604247361837</v>
          </cell>
        </row>
        <row r="151">
          <cell r="D151">
            <v>750</v>
          </cell>
          <cell r="AD151">
            <v>52.477545665556555</v>
          </cell>
          <cell r="AI151">
            <v>11.807447774750226</v>
          </cell>
          <cell r="AJ151">
            <v>2.1192854980320921</v>
          </cell>
          <cell r="AK151">
            <v>4.0367342819658897E-2</v>
          </cell>
          <cell r="BW151">
            <v>260.79336817853823</v>
          </cell>
          <cell r="BX151">
            <v>366.07818484596174</v>
          </cell>
          <cell r="CK151">
            <v>0.53010108163235092</v>
          </cell>
          <cell r="CR151">
            <v>0.3</v>
          </cell>
          <cell r="CU151">
            <v>272.85230006580321</v>
          </cell>
          <cell r="DD151">
            <v>0.5137939436434551</v>
          </cell>
          <cell r="DZ151">
            <v>333.02977278176326</v>
          </cell>
          <cell r="FL151">
            <v>271.40729699714018</v>
          </cell>
        </row>
        <row r="152">
          <cell r="D152">
            <v>1000</v>
          </cell>
          <cell r="AD152">
            <v>52.477545665556555</v>
          </cell>
          <cell r="AI152">
            <v>11.807447774750226</v>
          </cell>
          <cell r="AJ152">
            <v>2.1192854980320921</v>
          </cell>
          <cell r="AK152">
            <v>4.0367342819658897E-2</v>
          </cell>
          <cell r="BW152">
            <v>411.55374555646699</v>
          </cell>
          <cell r="BX152">
            <v>535.00915903413818</v>
          </cell>
          <cell r="CK152">
            <v>0.53010108163235092</v>
          </cell>
          <cell r="CR152">
            <v>0.44</v>
          </cell>
          <cell r="CU152">
            <v>388.53977098821252</v>
          </cell>
          <cell r="DD152">
            <v>0.56316753582540857</v>
          </cell>
          <cell r="DZ152">
            <v>596.18537073103209</v>
          </cell>
          <cell r="FL152">
            <v>415.86680270286615</v>
          </cell>
        </row>
        <row r="153">
          <cell r="D153">
            <v>1000</v>
          </cell>
          <cell r="AD153">
            <v>52.477545665556555</v>
          </cell>
          <cell r="AI153">
            <v>11.807447774750226</v>
          </cell>
          <cell r="AJ153">
            <v>2.1192854980320921</v>
          </cell>
          <cell r="AK153">
            <v>4.0367342819658897E-2</v>
          </cell>
          <cell r="BW153">
            <v>413.91129741740474</v>
          </cell>
          <cell r="BX153">
            <v>651.17210657785176</v>
          </cell>
          <cell r="CK153">
            <v>0.53010108163235092</v>
          </cell>
          <cell r="CR153">
            <v>0.52</v>
          </cell>
          <cell r="CU153">
            <v>390.54624286364856</v>
          </cell>
          <cell r="DD153">
            <v>0.68544432271352818</v>
          </cell>
          <cell r="DZ153">
            <v>602.37640779738229</v>
          </cell>
          <cell r="FL153">
            <v>420.59361991471883</v>
          </cell>
        </row>
        <row r="154">
          <cell r="D154">
            <v>1000</v>
          </cell>
          <cell r="AD154">
            <v>52.477545665556555</v>
          </cell>
          <cell r="AI154">
            <v>11.807447774750226</v>
          </cell>
          <cell r="AJ154">
            <v>2.1192854980320921</v>
          </cell>
          <cell r="AK154">
            <v>4.0367342819658897E-2</v>
          </cell>
          <cell r="BW154">
            <v>416.8772377656328</v>
          </cell>
          <cell r="BX154">
            <v>484.43980016652785</v>
          </cell>
          <cell r="CK154">
            <v>0.53010108163235092</v>
          </cell>
          <cell r="CR154">
            <v>0.62</v>
          </cell>
          <cell r="CU154">
            <v>393.06891010168408</v>
          </cell>
          <cell r="DD154">
            <v>0.50993663175423987</v>
          </cell>
          <cell r="DZ154">
            <v>610.20569045784862</v>
          </cell>
          <cell r="FL154">
            <v>426.52738752882004</v>
          </cell>
        </row>
        <row r="155">
          <cell r="D155">
            <v>1000</v>
          </cell>
          <cell r="AD155">
            <v>52.477545665556555</v>
          </cell>
          <cell r="AI155">
            <v>11.807447774750226</v>
          </cell>
          <cell r="AJ155">
            <v>2.1192854980320921</v>
          </cell>
          <cell r="AK155">
            <v>4.0367342819658897E-2</v>
          </cell>
          <cell r="BW155">
            <v>411.55374555646699</v>
          </cell>
          <cell r="BX155">
            <v>541.60516236469618</v>
          </cell>
          <cell r="CK155">
            <v>0.53010108163235092</v>
          </cell>
          <cell r="CR155">
            <v>0.44</v>
          </cell>
          <cell r="CU155">
            <v>388.53977098821252</v>
          </cell>
          <cell r="DD155">
            <v>0.57011069722599594</v>
          </cell>
          <cell r="DZ155">
            <v>596.18537073103209</v>
          </cell>
          <cell r="FL155">
            <v>415.86680270286615</v>
          </cell>
        </row>
        <row r="156">
          <cell r="D156">
            <v>1490</v>
          </cell>
          <cell r="AD156">
            <v>52.477545665556555</v>
          </cell>
          <cell r="AI156">
            <v>11.807447774750226</v>
          </cell>
          <cell r="AJ156">
            <v>2.1192854980320921</v>
          </cell>
          <cell r="AK156">
            <v>4.0367342819658897E-2</v>
          </cell>
          <cell r="BW156">
            <v>630.9623746915745</v>
          </cell>
          <cell r="BX156">
            <v>740.21815154038302</v>
          </cell>
          <cell r="CK156">
            <v>0.53010108163235092</v>
          </cell>
          <cell r="CR156">
            <v>0.28999999999999998</v>
          </cell>
          <cell r="CU156">
            <v>584.85617532367974</v>
          </cell>
          <cell r="DD156">
            <v>0.52293758498084286</v>
          </cell>
          <cell r="DZ156">
            <v>948.37656397903424</v>
          </cell>
          <cell r="FL156">
            <v>627.26815592254036</v>
          </cell>
        </row>
        <row r="157">
          <cell r="D157">
            <v>1950</v>
          </cell>
          <cell r="AD157">
            <v>52.477545665556555</v>
          </cell>
          <cell r="AI157">
            <v>11.807447774750226</v>
          </cell>
          <cell r="AJ157">
            <v>2.1192854980320921</v>
          </cell>
          <cell r="AK157">
            <v>4.0367342819658897E-2</v>
          </cell>
          <cell r="BW157">
            <v>872.90346054359338</v>
          </cell>
          <cell r="BX157">
            <v>960.08492922564528</v>
          </cell>
          <cell r="CK157">
            <v>0.53010108163235092</v>
          </cell>
          <cell r="CR157">
            <v>0.38</v>
          </cell>
          <cell r="CU157">
            <v>800.04804929504303</v>
          </cell>
          <cell r="DD157">
            <v>0.51826446921762226</v>
          </cell>
          <cell r="DZ157">
            <v>1355.9863539275316</v>
          </cell>
          <cell r="FL157">
            <v>868.63078204079488</v>
          </cell>
        </row>
        <row r="158">
          <cell r="AI158">
            <v>10.931340522888922</v>
          </cell>
          <cell r="AJ158">
            <v>2.1502636893148379</v>
          </cell>
          <cell r="AK158">
            <v>0.500061323096474</v>
          </cell>
          <cell r="CK158">
            <v>0.61926754373981541</v>
          </cell>
          <cell r="DD158">
            <v>0.57157894736842108</v>
          </cell>
        </row>
        <row r="159">
          <cell r="AI159">
            <v>10.931340522888922</v>
          </cell>
          <cell r="AJ159">
            <v>2.1502636893148379</v>
          </cell>
          <cell r="AK159">
            <v>0.500061323096474</v>
          </cell>
          <cell r="CK159">
            <v>0.61926754373981541</v>
          </cell>
          <cell r="DD159">
            <v>0.56842105263157894</v>
          </cell>
        </row>
        <row r="160">
          <cell r="AI160">
            <v>10.931340522888922</v>
          </cell>
          <cell r="AJ160">
            <v>2.1502636893148379</v>
          </cell>
          <cell r="AK160">
            <v>0.500061323096474</v>
          </cell>
          <cell r="CK160">
            <v>0.61926754373981541</v>
          </cell>
          <cell r="DD160">
            <v>0.73684210526315785</v>
          </cell>
        </row>
        <row r="161">
          <cell r="AI161">
            <v>10.931340522888922</v>
          </cell>
          <cell r="AJ161">
            <v>2.1502636893148379</v>
          </cell>
          <cell r="AK161">
            <v>0.500061323096474</v>
          </cell>
          <cell r="CK161">
            <v>0.61926754373981541</v>
          </cell>
          <cell r="DD161">
            <v>0.82105263157894737</v>
          </cell>
        </row>
        <row r="162">
          <cell r="AI162">
            <v>10.931340522888922</v>
          </cell>
          <cell r="AJ162">
            <v>2.1502636893148379</v>
          </cell>
          <cell r="AK162">
            <v>0.500061323096474</v>
          </cell>
          <cell r="CK162">
            <v>0.61926754373981541</v>
          </cell>
          <cell r="DD162">
            <v>0.89122807017543859</v>
          </cell>
        </row>
        <row r="163">
          <cell r="AI163">
            <v>10.931340522888922</v>
          </cell>
          <cell r="AJ163">
            <v>2.1502636893148379</v>
          </cell>
          <cell r="AK163">
            <v>0.500061323096474</v>
          </cell>
          <cell r="CK163">
            <v>0.61926754373981541</v>
          </cell>
          <cell r="DD163">
            <v>0.8771929824561403</v>
          </cell>
        </row>
        <row r="164">
          <cell r="AI164">
            <v>10.931340522888922</v>
          </cell>
          <cell r="AJ164">
            <v>2.1502636893148379</v>
          </cell>
          <cell r="AK164">
            <v>0.500061323096474</v>
          </cell>
          <cell r="CK164">
            <v>0.61926754373981541</v>
          </cell>
          <cell r="DD164">
            <v>0.91228070175438591</v>
          </cell>
        </row>
        <row r="165">
          <cell r="AI165">
            <v>10.931340522888922</v>
          </cell>
          <cell r="AJ165">
            <v>2.1502636893148379</v>
          </cell>
          <cell r="AK165">
            <v>0.500061323096474</v>
          </cell>
          <cell r="CK165">
            <v>0.61926754373981541</v>
          </cell>
          <cell r="DD165">
            <v>0.99298245614035086</v>
          </cell>
        </row>
        <row r="166">
          <cell r="AI166">
            <v>10.931340522888922</v>
          </cell>
          <cell r="AJ166">
            <v>2.1502636893148379</v>
          </cell>
          <cell r="AK166">
            <v>0.500061323096474</v>
          </cell>
          <cell r="CK166">
            <v>0.61926754373981541</v>
          </cell>
          <cell r="DD166">
            <v>0.97192982456140353</v>
          </cell>
        </row>
        <row r="167">
          <cell r="AI167">
            <v>11.526309608096904</v>
          </cell>
          <cell r="AJ167">
            <v>1.8943239268959258</v>
          </cell>
          <cell r="AK167">
            <v>0.41093799472345482</v>
          </cell>
          <cell r="CK167">
            <v>0.63354475085619844</v>
          </cell>
          <cell r="DD167">
            <v>0.89473684210526316</v>
          </cell>
        </row>
        <row r="168">
          <cell r="AI168">
            <v>11.526309608096904</v>
          </cell>
          <cell r="AJ168">
            <v>1.8943239268959258</v>
          </cell>
          <cell r="AK168">
            <v>0.41093799472345482</v>
          </cell>
          <cell r="CK168">
            <v>0.63354475085619844</v>
          </cell>
          <cell r="DD168">
            <v>0.88421052631578945</v>
          </cell>
        </row>
        <row r="169">
          <cell r="AI169">
            <v>11.526309608096904</v>
          </cell>
          <cell r="AJ169">
            <v>1.8943239268959258</v>
          </cell>
          <cell r="AK169">
            <v>0.41093799472345482</v>
          </cell>
          <cell r="CK169">
            <v>0.63354475085619844</v>
          </cell>
          <cell r="DD169">
            <v>0.7929824561403509</v>
          </cell>
        </row>
        <row r="170">
          <cell r="AI170">
            <v>11.526309608096904</v>
          </cell>
          <cell r="AJ170">
            <v>1.8943239268959258</v>
          </cell>
          <cell r="AK170">
            <v>0.41093799472345482</v>
          </cell>
          <cell r="CK170">
            <v>0.63354475085619844</v>
          </cell>
          <cell r="DD170">
            <v>0.743859649122807</v>
          </cell>
        </row>
        <row r="171">
          <cell r="AI171">
            <v>11.526309608096904</v>
          </cell>
          <cell r="AJ171">
            <v>1.8943239268959258</v>
          </cell>
          <cell r="AK171">
            <v>0.41093799472345482</v>
          </cell>
          <cell r="CK171">
            <v>0.63354475085619844</v>
          </cell>
          <cell r="DD171">
            <v>0.78596491228070176</v>
          </cell>
        </row>
        <row r="172">
          <cell r="AI172">
            <v>11.526309608096904</v>
          </cell>
          <cell r="AJ172">
            <v>1.8943239268959258</v>
          </cell>
          <cell r="AK172">
            <v>0.41093799472345482</v>
          </cell>
          <cell r="CK172">
            <v>0.63354475085619844</v>
          </cell>
          <cell r="DD172">
            <v>0.77192982456140347</v>
          </cell>
        </row>
        <row r="173">
          <cell r="AI173">
            <v>14.518492010409082</v>
          </cell>
          <cell r="AJ173">
            <v>3.2398308530898929</v>
          </cell>
          <cell r="AK173">
            <v>3.4929426384875408</v>
          </cell>
          <cell r="CK173">
            <v>0.69660984570962292</v>
          </cell>
          <cell r="DD173">
            <v>2.3157894736842106</v>
          </cell>
        </row>
        <row r="174">
          <cell r="AI174">
            <v>14.518492010409082</v>
          </cell>
          <cell r="AJ174">
            <v>3.2398308530898929</v>
          </cell>
          <cell r="AK174">
            <v>3.4929426384875408</v>
          </cell>
          <cell r="CK174">
            <v>0.69660984570962292</v>
          </cell>
          <cell r="DD174">
            <v>2.6315789473684212</v>
          </cell>
        </row>
        <row r="175">
          <cell r="AI175">
            <v>14.518492010409082</v>
          </cell>
          <cell r="AJ175">
            <v>3.2398308530898929</v>
          </cell>
          <cell r="AK175">
            <v>3.4929426384875408</v>
          </cell>
          <cell r="CK175">
            <v>0.69660984570962292</v>
          </cell>
          <cell r="DD175">
            <v>1.9578947368421054</v>
          </cell>
        </row>
        <row r="176">
          <cell r="AI176">
            <v>14.518492010409082</v>
          </cell>
          <cell r="AJ176">
            <v>3.2398308530898929</v>
          </cell>
          <cell r="AK176">
            <v>3.4929426384875408</v>
          </cell>
          <cell r="CK176">
            <v>0.69660984570962292</v>
          </cell>
          <cell r="DD176">
            <v>3</v>
          </cell>
        </row>
        <row r="177">
          <cell r="AI177">
            <v>14.518492010409082</v>
          </cell>
          <cell r="AJ177">
            <v>3.2398308530898929</v>
          </cell>
          <cell r="AK177">
            <v>3.4929426384875408</v>
          </cell>
          <cell r="CK177">
            <v>0.69660984570962292</v>
          </cell>
          <cell r="DD177">
            <v>2.4526315789473685</v>
          </cell>
        </row>
        <row r="178">
          <cell r="AI178">
            <v>14.518492010409082</v>
          </cell>
          <cell r="AJ178">
            <v>3.2398308530898929</v>
          </cell>
          <cell r="AK178">
            <v>3.4929426384875408</v>
          </cell>
          <cell r="CK178">
            <v>0.69660984570962292</v>
          </cell>
          <cell r="DD178">
            <v>2.642105263157895</v>
          </cell>
        </row>
        <row r="179">
          <cell r="AI179">
            <v>14.518492010409082</v>
          </cell>
          <cell r="AJ179">
            <v>3.2398308530898929</v>
          </cell>
          <cell r="AK179">
            <v>3.4929426384875408</v>
          </cell>
          <cell r="CK179">
            <v>0.69660984570962292</v>
          </cell>
          <cell r="DD179">
            <v>2.6</v>
          </cell>
        </row>
        <row r="180">
          <cell r="AI180">
            <v>14.518492010409082</v>
          </cell>
          <cell r="AJ180">
            <v>3.2398308530898929</v>
          </cell>
          <cell r="AK180">
            <v>3.4929426384875408</v>
          </cell>
          <cell r="CK180">
            <v>0.69660984570962292</v>
          </cell>
          <cell r="DD180">
            <v>3.1719298245614036</v>
          </cell>
        </row>
        <row r="181">
          <cell r="AI181">
            <v>14.518492010409082</v>
          </cell>
          <cell r="AJ181">
            <v>3.2398308530898929</v>
          </cell>
          <cell r="AK181">
            <v>3.4929426384875408</v>
          </cell>
          <cell r="CK181">
            <v>0.69660984570962292</v>
          </cell>
          <cell r="DD181">
            <v>3.2842105263157895</v>
          </cell>
        </row>
        <row r="182">
          <cell r="AI182">
            <v>14.518492010409082</v>
          </cell>
          <cell r="AJ182">
            <v>3.2398308530898929</v>
          </cell>
          <cell r="AK182">
            <v>3.4929426384875408</v>
          </cell>
          <cell r="CK182">
            <v>0.69660984570962292</v>
          </cell>
          <cell r="DD182">
            <v>2.8</v>
          </cell>
        </row>
        <row r="183">
          <cell r="AI183">
            <v>14.518492010409082</v>
          </cell>
          <cell r="AJ183">
            <v>3.2398308530898929</v>
          </cell>
          <cell r="AK183">
            <v>3.4929426384875408</v>
          </cell>
          <cell r="CK183">
            <v>0.69660984570962292</v>
          </cell>
          <cell r="DD183">
            <v>2.5263157894736841</v>
          </cell>
        </row>
        <row r="184">
          <cell r="AI184">
            <v>14.518492010409082</v>
          </cell>
          <cell r="AJ184">
            <v>3.2398308530898929</v>
          </cell>
          <cell r="AK184">
            <v>3.4929426384875408</v>
          </cell>
          <cell r="CK184">
            <v>0.69660984570962292</v>
          </cell>
          <cell r="DD184">
            <v>3.2684210526315791</v>
          </cell>
        </row>
        <row r="185">
          <cell r="AI185">
            <v>14.518492010409082</v>
          </cell>
          <cell r="AJ185">
            <v>3.2398308530898929</v>
          </cell>
          <cell r="AK185">
            <v>3.4929426384875408</v>
          </cell>
          <cell r="CK185">
            <v>0.69660984570962292</v>
          </cell>
          <cell r="DD185">
            <v>3.094736842105263</v>
          </cell>
        </row>
        <row r="186">
          <cell r="AI186">
            <v>14.518492010409082</v>
          </cell>
          <cell r="AJ186">
            <v>3.2398308530898929</v>
          </cell>
          <cell r="AK186">
            <v>3.4929426384875408</v>
          </cell>
          <cell r="CK186">
            <v>0.69660984570962292</v>
          </cell>
          <cell r="DD186">
            <v>2.7578947368421054</v>
          </cell>
        </row>
        <row r="187">
          <cell r="AI187">
            <v>14.518492010409082</v>
          </cell>
          <cell r="AJ187">
            <v>3.2398308530898929</v>
          </cell>
          <cell r="AK187">
            <v>3.4929426384875408</v>
          </cell>
          <cell r="CK187">
            <v>0.69660984570962292</v>
          </cell>
          <cell r="DD187">
            <v>2.5842105263157893</v>
          </cell>
        </row>
        <row r="188">
          <cell r="AI188">
            <v>14.518492010409082</v>
          </cell>
          <cell r="AJ188">
            <v>3.2398308530898929</v>
          </cell>
          <cell r="AK188">
            <v>3.4929426384875408</v>
          </cell>
          <cell r="CK188">
            <v>0.69660984570962292</v>
          </cell>
          <cell r="DD188">
            <v>2.1842105263157894</v>
          </cell>
        </row>
        <row r="189">
          <cell r="AI189">
            <v>28.712022747359168</v>
          </cell>
          <cell r="AJ189">
            <v>8.1785139848624944</v>
          </cell>
          <cell r="AK189">
            <v>3.5710450021733351</v>
          </cell>
          <cell r="CK189">
            <v>1.1657802137044218</v>
          </cell>
          <cell r="DD189">
            <v>8.9157894736842103</v>
          </cell>
        </row>
        <row r="190">
          <cell r="AI190">
            <v>28.703186508503336</v>
          </cell>
          <cell r="AJ190">
            <v>8.1759970147523795</v>
          </cell>
          <cell r="AK190">
            <v>3.5699459989132096</v>
          </cell>
          <cell r="CK190">
            <v>1.1652978583864517</v>
          </cell>
          <cell r="DD190">
            <v>9.7263157894736842</v>
          </cell>
        </row>
        <row r="191">
          <cell r="AI191">
            <v>28.694355706749313</v>
          </cell>
          <cell r="AJ191">
            <v>8.1734815933806999</v>
          </cell>
          <cell r="AK191">
            <v>3.5688476718901927</v>
          </cell>
          <cell r="CK191">
            <v>1.1648157368633572</v>
          </cell>
          <cell r="DD191">
            <v>9.8052631578947373</v>
          </cell>
        </row>
        <row r="192">
          <cell r="AI192">
            <v>28.685530337080312</v>
          </cell>
          <cell r="AJ192">
            <v>8.170967719318444</v>
          </cell>
          <cell r="AK192">
            <v>3.5677500204803243</v>
          </cell>
          <cell r="CK192">
            <v>1.1643338489651986</v>
          </cell>
          <cell r="DD192">
            <v>13.06140350877193</v>
          </cell>
        </row>
        <row r="193">
          <cell r="AI193">
            <v>28.67671039448572</v>
          </cell>
          <cell r="AJ193">
            <v>8.1684553911383553</v>
          </cell>
          <cell r="AK193">
            <v>3.5666530440604109</v>
          </cell>
          <cell r="CK193">
            <v>1.1638521945222053</v>
          </cell>
          <cell r="DD193">
            <v>14.219298245614034</v>
          </cell>
        </row>
        <row r="194">
          <cell r="AI194">
            <v>20.985794251830665</v>
          </cell>
          <cell r="AJ194">
            <v>7.6097828838995545</v>
          </cell>
          <cell r="AK194">
            <v>3.3696077642031677</v>
          </cell>
          <cell r="CK194">
            <v>1.1091798362867547</v>
          </cell>
          <cell r="DD194">
            <v>6.662768031189084</v>
          </cell>
        </row>
        <row r="195">
          <cell r="AI195">
            <v>20.985289686514918</v>
          </cell>
          <cell r="AJ195">
            <v>7.6161246472034634</v>
          </cell>
          <cell r="AK195">
            <v>3.3781198031950845</v>
          </cell>
          <cell r="CK195">
            <v>1.1095113385052713</v>
          </cell>
          <cell r="DD195">
            <v>6.8771929824561404</v>
          </cell>
        </row>
        <row r="196">
          <cell r="AI196">
            <v>20.984785637444649</v>
          </cell>
          <cell r="AJ196">
            <v>7.6224599219386944</v>
          </cell>
          <cell r="AK196">
            <v>3.386623133102963</v>
          </cell>
          <cell r="CK196">
            <v>1.1098425297581698</v>
          </cell>
          <cell r="DD196">
            <v>7.0175438596491224</v>
          </cell>
        </row>
        <row r="197">
          <cell r="AI197">
            <v>20.984282103827987</v>
          </cell>
          <cell r="AJ197">
            <v>7.6287887180583231</v>
          </cell>
          <cell r="AK197">
            <v>3.3951177672860093</v>
          </cell>
          <cell r="CK197">
            <v>1.1101734104827961</v>
          </cell>
          <cell r="DD197">
            <v>7.3157894736842106</v>
          </cell>
        </row>
        <row r="198">
          <cell r="AI198">
            <v>20.983779084874651</v>
          </cell>
          <cell r="AJ198">
            <v>7.635111045495063</v>
          </cell>
          <cell r="AK198">
            <v>3.4036037190761128</v>
          </cell>
          <cell r="CK198">
            <v>1.1105039811156774</v>
          </cell>
          <cell r="DD198">
            <v>7.8157894736842106</v>
          </cell>
        </row>
        <row r="199">
          <cell r="AI199">
            <v>20.983276579795991</v>
          </cell>
          <cell r="AJ199">
            <v>7.6414269141613449</v>
          </cell>
          <cell r="AK199">
            <v>3.4120810017779264</v>
          </cell>
          <cell r="CK199">
            <v>1.110834242092523</v>
          </cell>
          <cell r="DD199">
            <v>8.0473684210526315</v>
          </cell>
        </row>
        <row r="200">
          <cell r="AI200">
            <v>13.18772421672945</v>
          </cell>
          <cell r="AJ200">
            <v>3.500445316786212</v>
          </cell>
          <cell r="AK200">
            <v>1.1295041574513649</v>
          </cell>
          <cell r="CK200">
            <v>0.80925600599653302</v>
          </cell>
          <cell r="DD200">
            <v>2.3947368421052633</v>
          </cell>
        </row>
        <row r="201">
          <cell r="AI201">
            <v>13.72529245395619</v>
          </cell>
          <cell r="AJ201">
            <v>3.8487837890173884</v>
          </cell>
          <cell r="AK201">
            <v>1.8734820560296284</v>
          </cell>
          <cell r="CK201">
            <v>0.73420253032667493</v>
          </cell>
          <cell r="DD201">
            <v>2.1631578947368419</v>
          </cell>
        </row>
        <row r="202">
          <cell r="AI202">
            <v>6.9026848619083019</v>
          </cell>
          <cell r="AJ202">
            <v>3.5367468288089121</v>
          </cell>
          <cell r="AK202">
            <v>1.6478024997859702</v>
          </cell>
          <cell r="CK202">
            <v>0.26847401361561679</v>
          </cell>
          <cell r="DD202">
            <v>0.54210526315789476</v>
          </cell>
        </row>
        <row r="203">
          <cell r="AI203">
            <v>6.9009450170503097</v>
          </cell>
          <cell r="AJ203">
            <v>3.5407464985737778</v>
          </cell>
          <cell r="AK203">
            <v>1.6550231508914259</v>
          </cell>
          <cell r="CK203">
            <v>0.26870351691215422</v>
          </cell>
          <cell r="DD203">
            <v>0.58947368421052626</v>
          </cell>
        </row>
        <row r="204">
          <cell r="AI204">
            <v>6.8992110955731043</v>
          </cell>
          <cell r="AJ204">
            <v>3.5447325512813919</v>
          </cell>
          <cell r="AK204">
            <v>1.6622192189624605</v>
          </cell>
          <cell r="CK204">
            <v>0.26893223122544235</v>
          </cell>
          <cell r="DD204">
            <v>0.64210526315789473</v>
          </cell>
        </row>
        <row r="205">
          <cell r="AI205">
            <v>2.7927190472465275</v>
          </cell>
          <cell r="AJ205">
            <v>7.9863728149675888</v>
          </cell>
          <cell r="AK205">
            <v>5.374477303154289</v>
          </cell>
          <cell r="CK205">
            <v>0.18066201372154334</v>
          </cell>
          <cell r="DD205">
            <v>0.79473684210526319</v>
          </cell>
        </row>
        <row r="206">
          <cell r="AI206">
            <v>2.800514137582204</v>
          </cell>
          <cell r="AJ206">
            <v>7.9899973244280806</v>
          </cell>
          <cell r="AK206">
            <v>5.3801992033837331</v>
          </cell>
          <cell r="CK206">
            <v>0.18123971590693283</v>
          </cell>
          <cell r="DD206">
            <v>0.80526315789473679</v>
          </cell>
        </row>
        <row r="207">
          <cell r="AI207">
            <v>2.8082967188169574</v>
          </cell>
          <cell r="AJ207">
            <v>7.993616017489698</v>
          </cell>
          <cell r="AK207">
            <v>5.3859119214453797</v>
          </cell>
          <cell r="CK207">
            <v>0.18181652072064378</v>
          </cell>
          <cell r="DD207">
            <v>0.86315789473684212</v>
          </cell>
        </row>
        <row r="208">
          <cell r="AI208">
            <v>49.170742079523713</v>
          </cell>
          <cell r="AJ208">
            <v>6.1662768445672977</v>
          </cell>
          <cell r="AK208">
            <v>0</v>
          </cell>
          <cell r="CK208">
            <v>1.0623287432584703</v>
          </cell>
          <cell r="DD208">
            <v>45.263157894736842</v>
          </cell>
        </row>
        <row r="209">
          <cell r="AI209">
            <v>48.387096774193552</v>
          </cell>
          <cell r="AJ209">
            <v>5.161290322580645</v>
          </cell>
          <cell r="AK209">
            <v>0</v>
          </cell>
          <cell r="CK209">
            <v>1.0194467494348618</v>
          </cell>
          <cell r="DD209">
            <v>41.10526315789474</v>
          </cell>
        </row>
        <row r="210">
          <cell r="AI210">
            <v>46.228710462287104</v>
          </cell>
          <cell r="AJ210">
            <v>5.7177615571776155</v>
          </cell>
          <cell r="AK210">
            <v>0</v>
          </cell>
          <cell r="CK210">
            <v>0.98825398226353833</v>
          </cell>
          <cell r="DD210">
            <v>10.933333333333334</v>
          </cell>
        </row>
        <row r="211">
          <cell r="AI211">
            <v>35.321201490901117</v>
          </cell>
          <cell r="AJ211">
            <v>5.9087919315939486</v>
          </cell>
          <cell r="AK211">
            <v>0</v>
          </cell>
          <cell r="CK211">
            <v>0.74285832727230461</v>
          </cell>
          <cell r="DD211">
            <v>8.0280701754385966</v>
          </cell>
        </row>
        <row r="212">
          <cell r="AI212">
            <v>0</v>
          </cell>
          <cell r="AJ212">
            <v>39.767932489451482</v>
          </cell>
          <cell r="AK212">
            <v>0</v>
          </cell>
          <cell r="CK212">
            <v>0.56046370983584559</v>
          </cell>
          <cell r="DD212">
            <v>3.0105263157894737</v>
          </cell>
        </row>
        <row r="213">
          <cell r="AI213">
            <v>9.9798387096774182</v>
          </cell>
          <cell r="AJ213">
            <v>15.29233870967742</v>
          </cell>
          <cell r="AK213">
            <v>0</v>
          </cell>
          <cell r="CK213">
            <v>0.32908898263828656</v>
          </cell>
          <cell r="DD213">
            <v>1.9508771929824562</v>
          </cell>
        </row>
        <row r="214">
          <cell r="AI214">
            <v>6.5241393154672283</v>
          </cell>
          <cell r="AJ214">
            <v>16.701796647596108</v>
          </cell>
          <cell r="AK214">
            <v>0</v>
          </cell>
          <cell r="CK214">
            <v>0.27251710449771738</v>
          </cell>
          <cell r="DD214">
            <v>2.0561403508771932</v>
          </cell>
        </row>
        <row r="215">
          <cell r="AI215">
            <v>11.758691206543967</v>
          </cell>
          <cell r="AJ215">
            <v>17.627811860940696</v>
          </cell>
          <cell r="AK215">
            <v>0</v>
          </cell>
          <cell r="CK215">
            <v>0.36118372502106777</v>
          </cell>
          <cell r="DD215">
            <v>2.3157894736842106</v>
          </cell>
        </row>
        <row r="216">
          <cell r="AI216">
            <v>7.1392353716661594</v>
          </cell>
          <cell r="AJ216">
            <v>19.460500963391141</v>
          </cell>
          <cell r="AK216">
            <v>0</v>
          </cell>
          <cell r="CK216">
            <v>0.35441838730533026</v>
          </cell>
          <cell r="DD216">
            <v>2.4701754385964914</v>
          </cell>
        </row>
        <row r="217">
          <cell r="AI217">
            <v>5.0648422342489532</v>
          </cell>
          <cell r="AJ217">
            <v>21.096701725722454</v>
          </cell>
          <cell r="AK217">
            <v>0</v>
          </cell>
          <cell r="CK217">
            <v>0.34139272621731587</v>
          </cell>
          <cell r="DD217">
            <v>1.7543859649122806</v>
          </cell>
        </row>
        <row r="218">
          <cell r="AI218">
            <v>2.5458554675754232</v>
          </cell>
          <cell r="AJ218">
            <v>21.389195148842337</v>
          </cell>
          <cell r="AK218">
            <v>0</v>
          </cell>
          <cell r="CK218">
            <v>0.28640026310708955</v>
          </cell>
          <cell r="DD218">
            <v>1.7192982456140351</v>
          </cell>
        </row>
        <row r="219">
          <cell r="AI219">
            <v>3.9800000000000004</v>
          </cell>
          <cell r="AJ219">
            <v>17.8</v>
          </cell>
          <cell r="AK219">
            <v>0</v>
          </cell>
          <cell r="CK219">
            <v>0.17470403899592524</v>
          </cell>
          <cell r="DD219">
            <v>1.9368421052631579</v>
          </cell>
        </row>
        <row r="220">
          <cell r="AI220">
            <v>1.5381501720299535</v>
          </cell>
          <cell r="AJ220">
            <v>21.048370775146733</v>
          </cell>
          <cell r="AK220">
            <v>0</v>
          </cell>
          <cell r="CK220">
            <v>0.19862180904230631</v>
          </cell>
          <cell r="DD220">
            <v>1.6140350877192982</v>
          </cell>
        </row>
        <row r="221">
          <cell r="AI221">
            <v>35.851938895417156</v>
          </cell>
          <cell r="AJ221">
            <v>5.6286721504112807</v>
          </cell>
          <cell r="AK221">
            <v>0</v>
          </cell>
          <cell r="CK221">
            <v>0.99846402999186035</v>
          </cell>
          <cell r="DD221">
            <v>9.8245614035087723</v>
          </cell>
        </row>
        <row r="222">
          <cell r="AI222">
            <v>36.032821976453796</v>
          </cell>
          <cell r="AJ222">
            <v>6.3503389225829459</v>
          </cell>
          <cell r="AK222">
            <v>0</v>
          </cell>
          <cell r="CK222">
            <v>1.0311434687683705</v>
          </cell>
          <cell r="DD222">
            <v>10.39298245614035</v>
          </cell>
        </row>
        <row r="223">
          <cell r="AI223">
            <v>26.344556187144736</v>
          </cell>
          <cell r="AJ223">
            <v>0</v>
          </cell>
          <cell r="AK223">
            <v>0</v>
          </cell>
          <cell r="CK223">
            <v>0.70400416487417683</v>
          </cell>
          <cell r="DD223">
            <v>5.8385964912280706</v>
          </cell>
        </row>
        <row r="224">
          <cell r="AI224">
            <v>39.520345533075698</v>
          </cell>
          <cell r="AJ224">
            <v>0</v>
          </cell>
          <cell r="AK224">
            <v>0</v>
          </cell>
          <cell r="CK224">
            <v>0.95608613125972008</v>
          </cell>
          <cell r="DD224">
            <v>8.2807017543859658</v>
          </cell>
        </row>
        <row r="225">
          <cell r="AI225">
            <v>27.24689539044412</v>
          </cell>
          <cell r="AJ225">
            <v>0</v>
          </cell>
          <cell r="AK225">
            <v>0</v>
          </cell>
          <cell r="CK225">
            <v>0.56432833478218158</v>
          </cell>
          <cell r="DD225">
            <v>3.8596491228070176</v>
          </cell>
        </row>
        <row r="226">
          <cell r="AI226">
            <v>46.312650533318042</v>
          </cell>
          <cell r="AJ226">
            <v>0</v>
          </cell>
          <cell r="AK226">
            <v>0</v>
          </cell>
          <cell r="CK226">
            <v>1.0252315340328635</v>
          </cell>
          <cell r="DD226">
            <v>9.0877192982456148</v>
          </cell>
        </row>
        <row r="227">
          <cell r="AI227">
            <v>7.9809779799441749</v>
          </cell>
          <cell r="AJ227">
            <v>19.125400599607158</v>
          </cell>
          <cell r="AK227">
            <v>0</v>
          </cell>
          <cell r="CK227">
            <v>0.45399212034550562</v>
          </cell>
          <cell r="DD227">
            <v>3.2982456140350878</v>
          </cell>
        </row>
        <row r="228">
          <cell r="AI228">
            <v>8.7706066156664146</v>
          </cell>
          <cell r="AJ228">
            <v>15.871134576015514</v>
          </cell>
          <cell r="AK228">
            <v>0</v>
          </cell>
          <cell r="CK228">
            <v>0.36849925198735312</v>
          </cell>
          <cell r="DD228">
            <v>2.4140350877192982</v>
          </cell>
        </row>
        <row r="229">
          <cell r="AI229">
            <v>5.3595355069227333</v>
          </cell>
          <cell r="AJ229">
            <v>21.505136221527469</v>
          </cell>
          <cell r="AK229">
            <v>0</v>
          </cell>
          <cell r="CK229">
            <v>0.5851259287737407</v>
          </cell>
          <cell r="DD229">
            <v>5.0717703349282299</v>
          </cell>
        </row>
        <row r="230">
          <cell r="AI230">
            <v>1.914083741163676</v>
          </cell>
          <cell r="AJ230">
            <v>20.478520935290916</v>
          </cell>
          <cell r="AK230">
            <v>0</v>
          </cell>
          <cell r="CK230">
            <v>0.31715103470660788</v>
          </cell>
          <cell r="DD230">
            <v>3.5789473684210527</v>
          </cell>
        </row>
        <row r="231">
          <cell r="AI231">
            <v>1.4527063381039491</v>
          </cell>
          <cell r="AJ231">
            <v>20.219520068869041</v>
          </cell>
          <cell r="AK231">
            <v>0</v>
          </cell>
          <cell r="CK231">
            <v>0.19529379923601298</v>
          </cell>
          <cell r="DD231">
            <v>2.6315789473684212</v>
          </cell>
        </row>
        <row r="232">
          <cell r="AI232">
            <v>1.5463367814866162</v>
          </cell>
          <cell r="AJ232">
            <v>21.60605737442679</v>
          </cell>
          <cell r="AK232">
            <v>0</v>
          </cell>
          <cell r="CK232">
            <v>0.20172890271839322</v>
          </cell>
          <cell r="DD232">
            <v>2.1754385964912282</v>
          </cell>
        </row>
        <row r="233">
          <cell r="AI233">
            <v>1.7402653904720473</v>
          </cell>
          <cell r="AJ233">
            <v>20.991951272569068</v>
          </cell>
          <cell r="AK233">
            <v>0</v>
          </cell>
          <cell r="CK233">
            <v>0.25135365398129639</v>
          </cell>
          <cell r="DD233">
            <v>2.5122807017543858</v>
          </cell>
        </row>
        <row r="234">
          <cell r="AI234">
            <v>0</v>
          </cell>
          <cell r="AJ234">
            <v>15.329999999999998</v>
          </cell>
          <cell r="AK234">
            <v>0</v>
          </cell>
          <cell r="CK234">
            <v>-1.8918302133130727E-5</v>
          </cell>
          <cell r="DD234">
            <v>0.74210526315789471</v>
          </cell>
        </row>
        <row r="235">
          <cell r="AI235">
            <v>0</v>
          </cell>
          <cell r="AJ235">
            <v>16.740000000000002</v>
          </cell>
          <cell r="AK235">
            <v>0</v>
          </cell>
          <cell r="CK235">
            <v>0.11765128091425131</v>
          </cell>
          <cell r="DD235">
            <v>0.90526315789473688</v>
          </cell>
        </row>
        <row r="236">
          <cell r="AI236">
            <v>0</v>
          </cell>
          <cell r="AJ236">
            <v>18.91</v>
          </cell>
          <cell r="AK236">
            <v>0</v>
          </cell>
          <cell r="CK236">
            <v>0.28552533128246721</v>
          </cell>
          <cell r="DD236">
            <v>1.168421052631579</v>
          </cell>
        </row>
        <row r="237">
          <cell r="AI237">
            <v>0</v>
          </cell>
          <cell r="AJ237">
            <v>19.671967196719674</v>
          </cell>
          <cell r="AK237">
            <v>0</v>
          </cell>
          <cell r="CK237">
            <v>0.34113385892572146</v>
          </cell>
          <cell r="DD237">
            <v>1.5842105263157895</v>
          </cell>
        </row>
        <row r="238">
          <cell r="AI238">
            <v>0</v>
          </cell>
          <cell r="AJ238">
            <v>11.82</v>
          </cell>
          <cell r="AK238">
            <v>0</v>
          </cell>
          <cell r="CK238">
            <v>5.7201616685237378E-5</v>
          </cell>
          <cell r="DD238">
            <v>0.58421052631578951</v>
          </cell>
        </row>
        <row r="239">
          <cell r="AI239">
            <v>0</v>
          </cell>
          <cell r="AJ239">
            <v>21.817818218178182</v>
          </cell>
          <cell r="AK239">
            <v>0</v>
          </cell>
          <cell r="CK239">
            <v>6.850497049215587E-5</v>
          </cell>
          <cell r="DD239">
            <v>2.0421052631578949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B957B16F-390A-4E99-8C93-14F6F072C205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7-14T09:58:35.75" personId="{B957B16F-390A-4E99-8C93-14F6F072C205}" id="{CB09DDDB-2E98-4A14-8167-711E28CD5854}">
    <text>Composition from Dixon, written comm.</text>
  </threadedComment>
  <threadedComment ref="A5" dT="2020-07-14T09:59:04.34" personId="{B957B16F-390A-4E99-8C93-14F6F072C205}" id="{D78BE635-BFF8-4046-B851-FBA79E446480}">
    <text>Composition from Table 1 - Dixon, 1997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3" dT="2020-11-18T12:52:45.67" personId="{B957B16F-390A-4E99-8C93-14F6F072C205}" id="{2B4DC246-48CD-4A10-B4FC-866E34471BF5}">
    <text>natural morb glass, so has 1000-4500 ppm H2O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8T12:42:44.91" personId="{B957B16F-390A-4E99-8C93-14F6F072C205}" id="{39A65809-F9DC-4E2D-B876-605744506B07}">
    <text>Can't be 100% sure no CO2, as can't match up tables for H2O directly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R24" dT="2020-07-14T11:57:03.23" personId="{B957B16F-390A-4E99-8C93-14F6F072C205}" id="{D7A0FA53-C0AD-4679-9B04-6B7255BE0437}">
    <text>We haven't compiled volatile abundances for literature data, as the values in the supplementary table of Allison and the original publications didn't quite match.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6-29T11:02:50.81" personId="{B957B16F-390A-4E99-8C93-14F6F072C205}" id="{20B4B4E9-1B41-48F5-B525-144F46C456E7}">
    <text>We assume Liu et al use both compositions as both are high Si rhyolites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FA59-AEF6-4F2F-8F66-A44006053584}">
  <sheetPr codeName="Sheet1"/>
  <dimension ref="A1:O21"/>
  <sheetViews>
    <sheetView workbookViewId="0">
      <selection activeCell="G2" sqref="G2:G21"/>
    </sheetView>
  </sheetViews>
  <sheetFormatPr baseColWidth="10" defaultColWidth="8.83203125" defaultRowHeight="15"/>
  <cols>
    <col min="1" max="2" width="24.1640625" customWidth="1"/>
  </cols>
  <sheetData>
    <row r="1" spans="1:15">
      <c r="A1" s="229" t="s">
        <v>0</v>
      </c>
      <c r="B1" s="229" t="s">
        <v>262</v>
      </c>
      <c r="C1" t="s">
        <v>123</v>
      </c>
      <c r="D1" t="s">
        <v>125</v>
      </c>
      <c r="E1" t="s">
        <v>259</v>
      </c>
      <c r="F1" t="s">
        <v>7</v>
      </c>
      <c r="G1" t="s">
        <v>211</v>
      </c>
      <c r="H1" t="s">
        <v>10</v>
      </c>
      <c r="I1" t="s">
        <v>11</v>
      </c>
      <c r="J1" t="s">
        <v>126</v>
      </c>
      <c r="K1" t="s">
        <v>127</v>
      </c>
      <c r="L1" t="s">
        <v>124</v>
      </c>
      <c r="M1" t="s">
        <v>128</v>
      </c>
      <c r="N1" t="s">
        <v>213</v>
      </c>
      <c r="O1" t="s">
        <v>516</v>
      </c>
    </row>
    <row r="2" spans="1:15" s="232" customFormat="1">
      <c r="A2" s="230" t="s">
        <v>517</v>
      </c>
      <c r="B2" s="230" t="s">
        <v>520</v>
      </c>
      <c r="C2" s="231">
        <v>49.2</v>
      </c>
      <c r="D2" s="231">
        <v>13.3</v>
      </c>
      <c r="E2" s="231">
        <v>1.72</v>
      </c>
      <c r="F2" s="231">
        <v>9.68</v>
      </c>
      <c r="G2" s="231">
        <f>F2+E2/0.8998</f>
        <v>11.59153589686597</v>
      </c>
      <c r="H2" s="231">
        <v>11.22</v>
      </c>
      <c r="I2" s="231">
        <v>10.4</v>
      </c>
      <c r="J2" s="231">
        <v>10.9</v>
      </c>
      <c r="K2" s="231">
        <v>2.15</v>
      </c>
      <c r="L2" s="231">
        <v>0.51</v>
      </c>
      <c r="M2" s="231">
        <v>2.29</v>
      </c>
      <c r="N2" s="231"/>
      <c r="O2" s="232" t="s">
        <v>525</v>
      </c>
    </row>
    <row r="3" spans="1:15" s="232" customFormat="1">
      <c r="A3" s="230" t="s">
        <v>486</v>
      </c>
      <c r="B3" s="230" t="s">
        <v>521</v>
      </c>
      <c r="C3" s="231">
        <v>44.1</v>
      </c>
      <c r="D3" s="231">
        <v>12.8</v>
      </c>
      <c r="E3" s="231">
        <v>2.69</v>
      </c>
      <c r="F3" s="231">
        <v>6.62</v>
      </c>
      <c r="G3" s="231">
        <f t="shared" ref="G3:G21" si="0">F3+E3/0.8998</f>
        <v>9.6095532340520116</v>
      </c>
      <c r="H3" s="231">
        <v>9.14</v>
      </c>
      <c r="I3" s="231">
        <v>14.3</v>
      </c>
      <c r="J3" s="231">
        <v>3.2</v>
      </c>
      <c r="K3" s="231">
        <v>3.45</v>
      </c>
      <c r="L3" s="231">
        <v>2.69</v>
      </c>
      <c r="M3" s="231">
        <v>0.77</v>
      </c>
      <c r="N3" s="231">
        <v>99.8</v>
      </c>
      <c r="O3" s="232" t="s">
        <v>525</v>
      </c>
    </row>
    <row r="4" spans="1:15" s="232" customFormat="1">
      <c r="A4" s="230" t="s">
        <v>306</v>
      </c>
      <c r="B4" s="230" t="s">
        <v>522</v>
      </c>
      <c r="C4" s="231">
        <v>50.8</v>
      </c>
      <c r="D4" s="231">
        <v>13.7</v>
      </c>
      <c r="E4" s="231">
        <v>2.1</v>
      </c>
      <c r="F4" s="231">
        <v>10.5</v>
      </c>
      <c r="G4" s="231">
        <f t="shared" si="0"/>
        <v>12.833851967103801</v>
      </c>
      <c r="H4" s="231">
        <v>6.67</v>
      </c>
      <c r="I4" s="231">
        <v>11.5</v>
      </c>
      <c r="J4" s="231">
        <v>2.68</v>
      </c>
      <c r="K4" s="231">
        <v>0.15</v>
      </c>
      <c r="L4" s="231">
        <v>1.84</v>
      </c>
      <c r="M4" s="231">
        <v>0.19</v>
      </c>
      <c r="N4" s="231">
        <v>99.9</v>
      </c>
      <c r="O4" s="232" t="s">
        <v>525</v>
      </c>
    </row>
    <row r="5" spans="1:15" s="232" customFormat="1">
      <c r="A5" s="230" t="s">
        <v>306</v>
      </c>
      <c r="B5" s="230" t="s">
        <v>522</v>
      </c>
      <c r="C5" s="232">
        <v>49.1</v>
      </c>
      <c r="D5" s="232">
        <v>16.399999999999999</v>
      </c>
      <c r="E5" s="232">
        <v>0</v>
      </c>
      <c r="F5" s="231">
        <v>8.86</v>
      </c>
      <c r="G5" s="231">
        <f t="shared" si="0"/>
        <v>8.86</v>
      </c>
      <c r="H5" s="232">
        <v>10.199999999999999</v>
      </c>
      <c r="I5" s="232">
        <v>11.7</v>
      </c>
      <c r="J5" s="232">
        <v>2.13</v>
      </c>
      <c r="K5" s="232">
        <v>7.0000000000000007E-2</v>
      </c>
      <c r="L5" s="232">
        <v>0</v>
      </c>
      <c r="O5" s="232" t="s">
        <v>525</v>
      </c>
    </row>
    <row r="6" spans="1:15" s="235" customFormat="1">
      <c r="A6" s="233" t="s">
        <v>518</v>
      </c>
      <c r="B6" s="233" t="s">
        <v>523</v>
      </c>
      <c r="C6" s="234">
        <v>46</v>
      </c>
      <c r="D6" s="234">
        <v>15.2</v>
      </c>
      <c r="E6" s="234">
        <v>2</v>
      </c>
      <c r="F6" s="234">
        <v>10.199999999999999</v>
      </c>
      <c r="G6" s="231">
        <f t="shared" si="0"/>
        <v>12.422716159146477</v>
      </c>
      <c r="H6" s="234">
        <v>9.06</v>
      </c>
      <c r="I6" s="234">
        <v>8.2200000000000006</v>
      </c>
      <c r="J6" s="234">
        <v>4.33</v>
      </c>
      <c r="K6" s="234">
        <v>1.32</v>
      </c>
      <c r="L6" s="234">
        <v>3.17</v>
      </c>
      <c r="M6" s="234">
        <v>0.27</v>
      </c>
      <c r="N6" s="234">
        <v>99.6</v>
      </c>
      <c r="O6" s="232" t="s">
        <v>525</v>
      </c>
    </row>
    <row r="7" spans="1:15" s="238" customFormat="1">
      <c r="A7" s="236" t="s">
        <v>524</v>
      </c>
      <c r="B7" s="236" t="s">
        <v>519</v>
      </c>
      <c r="C7" s="237">
        <v>43.6</v>
      </c>
      <c r="D7" s="237">
        <v>14.5</v>
      </c>
      <c r="E7" s="237">
        <v>0</v>
      </c>
      <c r="F7" s="237">
        <v>11.7</v>
      </c>
      <c r="G7" s="231">
        <f t="shared" si="0"/>
        <v>11.7</v>
      </c>
      <c r="H7" s="237">
        <v>7.01</v>
      </c>
      <c r="I7" s="237">
        <v>13.2</v>
      </c>
      <c r="J7" s="237">
        <v>3.97</v>
      </c>
      <c r="K7" s="237">
        <v>1.1200000000000001</v>
      </c>
      <c r="L7" s="237">
        <v>2.36</v>
      </c>
      <c r="M7" s="237">
        <v>0.5</v>
      </c>
      <c r="N7" s="238" t="s">
        <v>526</v>
      </c>
    </row>
    <row r="8" spans="1:15" s="238" customFormat="1">
      <c r="A8" s="236" t="s">
        <v>524</v>
      </c>
      <c r="B8" s="236" t="s">
        <v>519</v>
      </c>
      <c r="C8" s="237">
        <v>43.4</v>
      </c>
      <c r="D8" s="237">
        <v>13.9</v>
      </c>
      <c r="E8" s="237">
        <v>0</v>
      </c>
      <c r="F8" s="237">
        <v>12</v>
      </c>
      <c r="G8" s="231">
        <f t="shared" si="0"/>
        <v>12</v>
      </c>
      <c r="H8" s="237">
        <v>7.89</v>
      </c>
      <c r="I8" s="237">
        <v>12.2</v>
      </c>
      <c r="J8" s="237">
        <v>4.0599999999999996</v>
      </c>
      <c r="K8" s="237">
        <v>0.97</v>
      </c>
      <c r="L8" s="237">
        <v>2.2400000000000002</v>
      </c>
      <c r="M8" s="237">
        <v>0.48</v>
      </c>
      <c r="N8" s="238" t="s">
        <v>526</v>
      </c>
    </row>
    <row r="9" spans="1:15" s="238" customFormat="1">
      <c r="A9" s="236" t="s">
        <v>524</v>
      </c>
      <c r="B9" s="236" t="s">
        <v>519</v>
      </c>
      <c r="C9" s="237">
        <v>44.9</v>
      </c>
      <c r="D9" s="237">
        <v>14.6</v>
      </c>
      <c r="E9" s="237">
        <v>0</v>
      </c>
      <c r="F9" s="237">
        <v>11.8</v>
      </c>
      <c r="G9" s="231">
        <f t="shared" si="0"/>
        <v>11.8</v>
      </c>
      <c r="H9" s="237">
        <v>7.55</v>
      </c>
      <c r="I9" s="237">
        <v>12.3</v>
      </c>
      <c r="J9" s="237">
        <v>3.81</v>
      </c>
      <c r="K9" s="237">
        <v>0.85</v>
      </c>
      <c r="L9" s="237">
        <v>2.16</v>
      </c>
      <c r="M9" s="237">
        <v>0.38</v>
      </c>
      <c r="N9" s="238" t="s">
        <v>526</v>
      </c>
    </row>
    <row r="10" spans="1:15" s="238" customFormat="1">
      <c r="A10" s="236" t="s">
        <v>524</v>
      </c>
      <c r="B10" s="236" t="s">
        <v>519</v>
      </c>
      <c r="C10" s="237">
        <v>46</v>
      </c>
      <c r="D10" s="237">
        <v>14.6</v>
      </c>
      <c r="E10" s="237">
        <v>0</v>
      </c>
      <c r="F10" s="237">
        <v>11.3</v>
      </c>
      <c r="G10" s="231">
        <f t="shared" si="0"/>
        <v>11.3</v>
      </c>
      <c r="H10" s="237">
        <v>7.33</v>
      </c>
      <c r="I10" s="237">
        <v>12.4</v>
      </c>
      <c r="J10" s="237">
        <v>3.55</v>
      </c>
      <c r="K10" s="237">
        <v>0.74</v>
      </c>
      <c r="L10" s="237">
        <v>1.88</v>
      </c>
      <c r="M10" s="237">
        <v>0.34</v>
      </c>
      <c r="N10" s="238" t="s">
        <v>526</v>
      </c>
    </row>
    <row r="11" spans="1:15" s="238" customFormat="1">
      <c r="A11" s="236" t="s">
        <v>524</v>
      </c>
      <c r="B11" s="236" t="s">
        <v>519</v>
      </c>
      <c r="C11" s="237">
        <v>45</v>
      </c>
      <c r="D11" s="237">
        <v>14.2</v>
      </c>
      <c r="E11" s="237">
        <v>0</v>
      </c>
      <c r="F11" s="237">
        <v>11.4</v>
      </c>
      <c r="G11" s="231">
        <f t="shared" si="0"/>
        <v>11.4</v>
      </c>
      <c r="H11" s="237">
        <v>8.7100000000000009</v>
      </c>
      <c r="I11" s="237">
        <v>11.6</v>
      </c>
      <c r="J11" s="237">
        <v>3.44</v>
      </c>
      <c r="K11" s="237">
        <v>0.78</v>
      </c>
      <c r="L11" s="237">
        <v>1.89</v>
      </c>
      <c r="M11" s="237">
        <v>0.32</v>
      </c>
      <c r="N11" s="238" t="s">
        <v>526</v>
      </c>
    </row>
    <row r="12" spans="1:15" s="238" customFormat="1">
      <c r="A12" s="236" t="s">
        <v>524</v>
      </c>
      <c r="B12" s="236" t="s">
        <v>519</v>
      </c>
      <c r="C12" s="237">
        <v>47.6</v>
      </c>
      <c r="D12" s="237">
        <v>15.1</v>
      </c>
      <c r="E12" s="237">
        <v>0</v>
      </c>
      <c r="F12" s="237">
        <v>11.1</v>
      </c>
      <c r="G12" s="231">
        <f t="shared" si="0"/>
        <v>11.1</v>
      </c>
      <c r="H12" s="237">
        <v>8.2899999999999991</v>
      </c>
      <c r="I12" s="237">
        <v>11.7</v>
      </c>
      <c r="J12" s="237">
        <v>3.18</v>
      </c>
      <c r="K12" s="237">
        <v>0.38</v>
      </c>
      <c r="L12" s="237">
        <v>1.36</v>
      </c>
      <c r="M12" s="237">
        <v>0.25</v>
      </c>
      <c r="N12" s="238" t="s">
        <v>526</v>
      </c>
    </row>
    <row r="13" spans="1:15" s="238" customFormat="1">
      <c r="A13" s="236" t="s">
        <v>524</v>
      </c>
      <c r="B13" s="236" t="s">
        <v>519</v>
      </c>
      <c r="C13" s="237">
        <v>47.8</v>
      </c>
      <c r="D13" s="237">
        <v>15</v>
      </c>
      <c r="E13" s="237">
        <v>0</v>
      </c>
      <c r="F13" s="237">
        <v>11.1</v>
      </c>
      <c r="G13" s="231">
        <f t="shared" si="0"/>
        <v>11.1</v>
      </c>
      <c r="H13" s="237">
        <v>7.02</v>
      </c>
      <c r="I13" s="237">
        <v>11.9</v>
      </c>
      <c r="J13" s="237">
        <v>3.13</v>
      </c>
      <c r="K13" s="237">
        <v>0.42</v>
      </c>
      <c r="L13" s="237">
        <v>1.62</v>
      </c>
      <c r="M13" s="237">
        <v>0.23</v>
      </c>
      <c r="N13" s="238" t="s">
        <v>526</v>
      </c>
    </row>
    <row r="14" spans="1:15" s="238" customFormat="1">
      <c r="A14" s="236" t="s">
        <v>524</v>
      </c>
      <c r="B14" s="236" t="s">
        <v>519</v>
      </c>
      <c r="C14" s="237">
        <v>40.5</v>
      </c>
      <c r="D14" s="237">
        <v>12.9</v>
      </c>
      <c r="E14" s="237">
        <v>0</v>
      </c>
      <c r="F14" s="237">
        <v>12.5</v>
      </c>
      <c r="G14" s="231">
        <f t="shared" si="0"/>
        <v>12.5</v>
      </c>
      <c r="H14" s="237">
        <v>7.22</v>
      </c>
      <c r="I14" s="237">
        <v>13.3</v>
      </c>
      <c r="J14" s="237">
        <v>4.84</v>
      </c>
      <c r="K14" s="237">
        <v>1.31</v>
      </c>
      <c r="L14" s="237">
        <v>2.8</v>
      </c>
      <c r="M14" s="237">
        <v>0.82</v>
      </c>
      <c r="N14" s="238" t="s">
        <v>526</v>
      </c>
    </row>
    <row r="15" spans="1:15" s="238" customFormat="1">
      <c r="A15" s="236" t="s">
        <v>524</v>
      </c>
      <c r="B15" s="236" t="s">
        <v>519</v>
      </c>
      <c r="C15" s="237">
        <v>42</v>
      </c>
      <c r="D15" s="237">
        <v>14.4</v>
      </c>
      <c r="E15" s="237">
        <v>0</v>
      </c>
      <c r="F15" s="237">
        <v>12.3</v>
      </c>
      <c r="G15" s="231">
        <f t="shared" si="0"/>
        <v>12.3</v>
      </c>
      <c r="H15" s="237">
        <v>6.48</v>
      </c>
      <c r="I15" s="237">
        <v>13.4</v>
      </c>
      <c r="J15" s="237">
        <v>4.62</v>
      </c>
      <c r="K15" s="237">
        <v>1.38</v>
      </c>
      <c r="L15" s="237">
        <v>2.95</v>
      </c>
      <c r="M15" s="237">
        <v>0.71</v>
      </c>
      <c r="N15" s="238" t="s">
        <v>526</v>
      </c>
    </row>
    <row r="16" spans="1:15" s="238" customFormat="1">
      <c r="A16" s="236" t="s">
        <v>524</v>
      </c>
      <c r="B16" s="236" t="s">
        <v>519</v>
      </c>
      <c r="C16" s="237">
        <v>41.7</v>
      </c>
      <c r="D16" s="237">
        <v>13.7</v>
      </c>
      <c r="E16" s="237">
        <v>0</v>
      </c>
      <c r="F16" s="237">
        <v>11.7</v>
      </c>
      <c r="G16" s="231">
        <f t="shared" si="0"/>
        <v>11.7</v>
      </c>
      <c r="H16" s="237">
        <v>7.06</v>
      </c>
      <c r="I16" s="237">
        <v>14</v>
      </c>
      <c r="J16" s="237">
        <v>4.4000000000000004</v>
      </c>
      <c r="K16" s="237">
        <v>1.39</v>
      </c>
      <c r="L16" s="237">
        <v>2.5299999999999998</v>
      </c>
      <c r="M16" s="237">
        <v>0.71</v>
      </c>
      <c r="N16" s="238" t="s">
        <v>526</v>
      </c>
    </row>
    <row r="17" spans="1:14" s="238" customFormat="1">
      <c r="A17" s="236" t="s">
        <v>524</v>
      </c>
      <c r="B17" s="236" t="s">
        <v>519</v>
      </c>
      <c r="C17" s="237">
        <v>42.7</v>
      </c>
      <c r="D17" s="237">
        <v>14.1</v>
      </c>
      <c r="E17" s="237">
        <v>0</v>
      </c>
      <c r="F17" s="237">
        <v>12.2</v>
      </c>
      <c r="G17" s="231">
        <f t="shared" si="0"/>
        <v>12.2</v>
      </c>
      <c r="H17" s="237">
        <v>8.06</v>
      </c>
      <c r="I17" s="237">
        <v>13.2</v>
      </c>
      <c r="J17" s="237">
        <v>4.3</v>
      </c>
      <c r="K17" s="237">
        <v>0.98</v>
      </c>
      <c r="L17" s="237">
        <v>2.1</v>
      </c>
      <c r="M17" s="237">
        <v>0.65</v>
      </c>
      <c r="N17" s="238" t="s">
        <v>526</v>
      </c>
    </row>
    <row r="18" spans="1:14" s="238" customFormat="1">
      <c r="A18" s="236" t="s">
        <v>524</v>
      </c>
      <c r="B18" s="236" t="s">
        <v>519</v>
      </c>
      <c r="C18" s="237">
        <v>42.8</v>
      </c>
      <c r="D18" s="237">
        <v>14.8</v>
      </c>
      <c r="E18" s="237">
        <v>0</v>
      </c>
      <c r="F18" s="237">
        <v>12</v>
      </c>
      <c r="G18" s="231">
        <f t="shared" si="0"/>
        <v>12</v>
      </c>
      <c r="H18" s="237">
        <v>7.19</v>
      </c>
      <c r="I18" s="237">
        <v>13.7</v>
      </c>
      <c r="J18" s="237">
        <v>4.43</v>
      </c>
      <c r="K18" s="237">
        <v>1</v>
      </c>
      <c r="L18" s="237">
        <v>2.15</v>
      </c>
      <c r="M18" s="237">
        <v>0.66</v>
      </c>
      <c r="N18" s="238" t="s">
        <v>526</v>
      </c>
    </row>
    <row r="19" spans="1:14" s="238" customFormat="1">
      <c r="A19" s="236" t="s">
        <v>524</v>
      </c>
      <c r="B19" s="236" t="s">
        <v>519</v>
      </c>
      <c r="C19" s="237">
        <v>42.6</v>
      </c>
      <c r="D19" s="237">
        <v>13.6</v>
      </c>
      <c r="E19" s="237">
        <v>0</v>
      </c>
      <c r="F19" s="237">
        <v>12.6</v>
      </c>
      <c r="G19" s="231">
        <f t="shared" si="0"/>
        <v>12.6</v>
      </c>
      <c r="H19" s="237">
        <v>7.87</v>
      </c>
      <c r="I19" s="237">
        <v>13</v>
      </c>
      <c r="J19" s="237">
        <v>4.13</v>
      </c>
      <c r="K19" s="237">
        <v>1.29</v>
      </c>
      <c r="L19" s="237">
        <v>2.71</v>
      </c>
      <c r="M19" s="237">
        <v>0.59</v>
      </c>
      <c r="N19" s="238" t="s">
        <v>526</v>
      </c>
    </row>
    <row r="20" spans="1:14" s="238" customFormat="1">
      <c r="A20" s="236" t="s">
        <v>524</v>
      </c>
      <c r="B20" s="236" t="s">
        <v>519</v>
      </c>
      <c r="C20" s="237">
        <v>43.6</v>
      </c>
      <c r="D20" s="237">
        <v>14.6</v>
      </c>
      <c r="E20" s="237">
        <v>0</v>
      </c>
      <c r="F20" s="237">
        <v>11.8</v>
      </c>
      <c r="G20" s="231">
        <f t="shared" si="0"/>
        <v>11.8</v>
      </c>
      <c r="H20" s="237">
        <v>7.07</v>
      </c>
      <c r="I20" s="237">
        <v>13.2</v>
      </c>
      <c r="J20" s="237">
        <v>3.97</v>
      </c>
      <c r="K20" s="237">
        <v>1.1399999999999999</v>
      </c>
      <c r="L20" s="237">
        <v>2.36</v>
      </c>
      <c r="M20" s="237">
        <v>0.55000000000000004</v>
      </c>
      <c r="N20" s="238" t="s">
        <v>526</v>
      </c>
    </row>
    <row r="21" spans="1:14" s="241" customFormat="1">
      <c r="A21" s="239" t="s">
        <v>524</v>
      </c>
      <c r="B21" s="239" t="s">
        <v>519</v>
      </c>
      <c r="C21" s="240">
        <v>43.7</v>
      </c>
      <c r="D21" s="240">
        <v>14.7</v>
      </c>
      <c r="E21" s="240">
        <v>0</v>
      </c>
      <c r="F21" s="240">
        <v>11.9</v>
      </c>
      <c r="G21" s="231">
        <f t="shared" si="0"/>
        <v>11.9</v>
      </c>
      <c r="H21" s="240">
        <v>6.43</v>
      </c>
      <c r="I21" s="240">
        <v>13.2</v>
      </c>
      <c r="J21" s="240">
        <v>4.03</v>
      </c>
      <c r="K21" s="240">
        <v>0.98</v>
      </c>
      <c r="L21" s="240">
        <v>2.5299999999999998</v>
      </c>
      <c r="M21" s="240">
        <v>0.55000000000000004</v>
      </c>
      <c r="N21" s="238" t="s">
        <v>526</v>
      </c>
    </row>
  </sheetData>
  <phoneticPr fontId="1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4CAB-7720-46C9-853C-21C47ABE14BB}">
  <sheetPr codeName="Sheet9"/>
  <dimension ref="A1:AL50"/>
  <sheetViews>
    <sheetView topLeftCell="F1" zoomScale="70" zoomScaleNormal="70" workbookViewId="0">
      <pane ySplit="1" topLeftCell="A32" activePane="bottomLeft" state="frozen"/>
      <selection activeCell="B1" sqref="B1"/>
      <selection pane="bottomLeft" activeCell="W2" sqref="W2:W43"/>
    </sheetView>
  </sheetViews>
  <sheetFormatPr baseColWidth="10" defaultColWidth="8.83203125" defaultRowHeight="15"/>
  <cols>
    <col min="1" max="1" width="39.1640625" customWidth="1"/>
    <col min="3" max="3" width="23" customWidth="1"/>
  </cols>
  <sheetData>
    <row r="1" spans="1:38" ht="154">
      <c r="A1" s="179" t="s">
        <v>0</v>
      </c>
      <c r="B1" s="179" t="s">
        <v>118</v>
      </c>
      <c r="C1" s="179" t="s">
        <v>210</v>
      </c>
      <c r="D1" s="151" t="s">
        <v>339</v>
      </c>
      <c r="E1" s="151" t="s">
        <v>340</v>
      </c>
      <c r="F1" s="179" t="s">
        <v>439</v>
      </c>
      <c r="G1" s="179" t="s">
        <v>440</v>
      </c>
      <c r="H1" s="179" t="s">
        <v>441</v>
      </c>
      <c r="I1" s="197" t="s">
        <v>442</v>
      </c>
      <c r="J1" s="179" t="s">
        <v>443</v>
      </c>
      <c r="K1" s="179"/>
      <c r="L1" s="137"/>
      <c r="M1" s="137" t="s">
        <v>444</v>
      </c>
      <c r="N1" s="179" t="s">
        <v>445</v>
      </c>
      <c r="O1" s="137" t="s">
        <v>446</v>
      </c>
      <c r="P1" s="179" t="s">
        <v>447</v>
      </c>
      <c r="Q1" s="176"/>
      <c r="R1" s="148" t="s">
        <v>448</v>
      </c>
      <c r="S1" s="148" t="s">
        <v>449</v>
      </c>
      <c r="T1" s="148" t="s">
        <v>450</v>
      </c>
      <c r="U1" s="148" t="s">
        <v>451</v>
      </c>
      <c r="V1" s="176" t="s">
        <v>7</v>
      </c>
      <c r="W1" s="176" t="s">
        <v>211</v>
      </c>
      <c r="X1" s="148" t="s">
        <v>9</v>
      </c>
      <c r="Y1" s="148" t="s">
        <v>10</v>
      </c>
      <c r="Z1" s="148" t="s">
        <v>11</v>
      </c>
      <c r="AA1" s="148" t="s">
        <v>452</v>
      </c>
      <c r="AB1" s="148" t="s">
        <v>453</v>
      </c>
      <c r="AC1" s="148" t="s">
        <v>454</v>
      </c>
      <c r="AD1" s="179" t="s">
        <v>355</v>
      </c>
      <c r="AE1" s="179"/>
      <c r="AF1" s="148" t="s">
        <v>455</v>
      </c>
      <c r="AG1" s="148" t="s">
        <v>456</v>
      </c>
      <c r="AH1" s="140"/>
    </row>
    <row r="2" spans="1:38">
      <c r="A2" s="158" t="s">
        <v>356</v>
      </c>
      <c r="B2" s="158" t="s">
        <v>357</v>
      </c>
      <c r="C2" s="159" t="s">
        <v>358</v>
      </c>
      <c r="D2" s="158">
        <v>50</v>
      </c>
      <c r="E2" s="160">
        <v>1250</v>
      </c>
      <c r="F2" s="158" t="s">
        <v>359</v>
      </c>
      <c r="G2" s="158"/>
      <c r="H2" s="143">
        <v>180</v>
      </c>
      <c r="I2" s="155">
        <v>36</v>
      </c>
      <c r="J2" s="158" t="s">
        <v>457</v>
      </c>
      <c r="K2" s="158"/>
      <c r="L2" s="175"/>
      <c r="M2" s="178">
        <v>178.81862076936895</v>
      </c>
      <c r="N2" s="193">
        <v>-0.65632179479502872</v>
      </c>
      <c r="O2" s="178">
        <v>199.15197557556834</v>
      </c>
      <c r="P2" s="193">
        <v>10.639986430871302</v>
      </c>
      <c r="Q2" s="158"/>
      <c r="R2" s="165">
        <v>50.175017501750162</v>
      </c>
      <c r="S2" s="165">
        <v>0.92009200920091982</v>
      </c>
      <c r="T2" s="165">
        <v>18.281828182818277</v>
      </c>
      <c r="U2" s="165">
        <v>0</v>
      </c>
      <c r="V2" s="165">
        <v>9.370937093709367</v>
      </c>
      <c r="W2" s="165">
        <f>V2+U2/0.8998</f>
        <v>9.370937093709367</v>
      </c>
      <c r="X2" s="165">
        <v>0.17001700170016998</v>
      </c>
      <c r="Y2" s="165">
        <v>7.0007000700069995</v>
      </c>
      <c r="Z2" s="165">
        <v>11.371137113711368</v>
      </c>
      <c r="AA2" s="165">
        <v>2.3302330233023296</v>
      </c>
      <c r="AB2" s="165">
        <v>0.23002300230022996</v>
      </c>
      <c r="AC2" s="165">
        <v>0.15001500150014999</v>
      </c>
      <c r="AD2" s="165">
        <v>99.999999999999986</v>
      </c>
      <c r="AE2" s="158"/>
      <c r="AF2" s="145">
        <v>-4.1637863871805791E-2</v>
      </c>
      <c r="AG2" s="168">
        <v>0.31915723885370745</v>
      </c>
      <c r="AH2" s="168"/>
      <c r="AL2" s="19"/>
    </row>
    <row r="3" spans="1:38">
      <c r="A3" s="139" t="s">
        <v>148</v>
      </c>
      <c r="B3" s="139" t="s">
        <v>136</v>
      </c>
      <c r="C3" s="159" t="s">
        <v>363</v>
      </c>
      <c r="D3" s="169">
        <v>50</v>
      </c>
      <c r="E3" s="139">
        <v>1250</v>
      </c>
      <c r="F3" s="139" t="s">
        <v>359</v>
      </c>
      <c r="G3" s="139"/>
      <c r="H3" s="146">
        <v>270</v>
      </c>
      <c r="I3" s="153">
        <v>54</v>
      </c>
      <c r="J3" s="139" t="s">
        <v>458</v>
      </c>
      <c r="K3" s="139"/>
      <c r="L3" s="138"/>
      <c r="M3" s="178">
        <v>362.15862548188863</v>
      </c>
      <c r="N3" s="193">
        <v>34.132824252551345</v>
      </c>
      <c r="O3" s="178">
        <v>360.11363156223422</v>
      </c>
      <c r="P3" s="193">
        <v>33.375419097123789</v>
      </c>
      <c r="Q3" s="139"/>
      <c r="R3" s="150">
        <v>47.327420089842093</v>
      </c>
      <c r="S3" s="150">
        <v>2.3531282911652007</v>
      </c>
      <c r="T3" s="150">
        <v>14.179889962346142</v>
      </c>
      <c r="U3" s="150">
        <v>0</v>
      </c>
      <c r="V3" s="150">
        <v>10.825605797142154</v>
      </c>
      <c r="W3" s="165">
        <f t="shared" ref="W3:W43" si="0">V3+U3/0.8998</f>
        <v>10.825605797142154</v>
      </c>
      <c r="X3" s="150">
        <v>0.17317394350566412</v>
      </c>
      <c r="Y3" s="150">
        <v>10.370063205221534</v>
      </c>
      <c r="Z3" s="150">
        <v>9.9422216977369509</v>
      </c>
      <c r="AA3" s="150">
        <v>3.5245990854682216</v>
      </c>
      <c r="AB3" s="150">
        <v>0.83530960985085034</v>
      </c>
      <c r="AC3" s="150">
        <v>0.46858831772120874</v>
      </c>
      <c r="AD3" s="150">
        <v>100.00000000000004</v>
      </c>
      <c r="AE3" s="139"/>
      <c r="AF3" s="182">
        <v>1.0095070961543793</v>
      </c>
      <c r="AG3" s="149">
        <v>0.40746625236670458</v>
      </c>
      <c r="AH3" s="149"/>
      <c r="AL3" s="19"/>
    </row>
    <row r="4" spans="1:38">
      <c r="A4" s="139" t="s">
        <v>148</v>
      </c>
      <c r="B4" s="139" t="s">
        <v>361</v>
      </c>
      <c r="C4" s="159" t="s">
        <v>364</v>
      </c>
      <c r="D4" s="169">
        <v>50</v>
      </c>
      <c r="E4" s="139">
        <v>1250</v>
      </c>
      <c r="F4" s="139" t="s">
        <v>359</v>
      </c>
      <c r="G4" s="139"/>
      <c r="H4" s="167">
        <v>750</v>
      </c>
      <c r="I4" s="192">
        <v>150</v>
      </c>
      <c r="J4" s="139" t="s">
        <v>459</v>
      </c>
      <c r="K4" s="139"/>
      <c r="L4" s="138"/>
      <c r="M4" s="190">
        <v>706.65185678163493</v>
      </c>
      <c r="N4" s="193">
        <v>-5.7797524291153426</v>
      </c>
      <c r="O4" s="190">
        <v>707.11864617178867</v>
      </c>
      <c r="P4" s="193">
        <v>-5.7175138437615107</v>
      </c>
      <c r="Q4" s="139"/>
      <c r="R4" s="150">
        <v>43.666155003356245</v>
      </c>
      <c r="S4" s="150">
        <v>2.6386554986744777</v>
      </c>
      <c r="T4" s="150">
        <v>12.659386108426583</v>
      </c>
      <c r="U4" s="150">
        <v>0</v>
      </c>
      <c r="V4" s="150">
        <v>11.54857151330495</v>
      </c>
      <c r="W4" s="165">
        <f t="shared" si="0"/>
        <v>11.54857151330495</v>
      </c>
      <c r="X4" s="150">
        <v>0.195075698345584</v>
      </c>
      <c r="Y4" s="150">
        <v>12.07415901338983</v>
      </c>
      <c r="Z4" s="150">
        <v>11.827747604953302</v>
      </c>
      <c r="AA4" s="150">
        <v>3.6859039845297188</v>
      </c>
      <c r="AB4" s="150">
        <v>1.0061799177824857</v>
      </c>
      <c r="AC4" s="150">
        <v>0.698165657236827</v>
      </c>
      <c r="AD4" s="150">
        <v>100</v>
      </c>
      <c r="AE4" s="139"/>
      <c r="AF4" s="182">
        <v>2.0051620441430282</v>
      </c>
      <c r="AG4" s="149">
        <v>0.508063726212995</v>
      </c>
      <c r="AH4" s="149"/>
    </row>
    <row r="5" spans="1:38">
      <c r="A5" s="139" t="s">
        <v>148</v>
      </c>
      <c r="B5" s="152" t="s">
        <v>365</v>
      </c>
      <c r="C5" s="159" t="s">
        <v>366</v>
      </c>
      <c r="D5" s="169">
        <v>50</v>
      </c>
      <c r="E5" s="152">
        <v>1250</v>
      </c>
      <c r="F5" s="152" t="s">
        <v>359</v>
      </c>
      <c r="G5" s="139"/>
      <c r="H5" s="167">
        <v>1150</v>
      </c>
      <c r="I5" s="192">
        <v>230</v>
      </c>
      <c r="J5" s="139" t="s">
        <v>460</v>
      </c>
      <c r="K5" s="139"/>
      <c r="L5" s="138"/>
      <c r="M5" s="190">
        <v>997.97915471561589</v>
      </c>
      <c r="N5" s="193">
        <v>-13.21920393777253</v>
      </c>
      <c r="O5" s="190">
        <v>1043.4581302580389</v>
      </c>
      <c r="P5" s="193">
        <v>-9.2645104123444462</v>
      </c>
      <c r="Q5" s="139"/>
      <c r="R5" s="150">
        <v>42.355137489425296</v>
      </c>
      <c r="S5" s="150">
        <v>2.2606151958774068</v>
      </c>
      <c r="T5" s="150">
        <v>11.805434911804234</v>
      </c>
      <c r="U5" s="150">
        <v>0</v>
      </c>
      <c r="V5" s="150">
        <v>11.009208284511166</v>
      </c>
      <c r="W5" s="165">
        <f t="shared" si="0"/>
        <v>11.009208284511166</v>
      </c>
      <c r="X5" s="150">
        <v>0.18838459965645055</v>
      </c>
      <c r="Y5" s="150">
        <v>13.322977520147862</v>
      </c>
      <c r="Z5" s="150">
        <v>13.239251031411666</v>
      </c>
      <c r="AA5" s="150">
        <v>3.7258287487609105</v>
      </c>
      <c r="AB5" s="150">
        <v>0.96285462046630288</v>
      </c>
      <c r="AC5" s="150">
        <v>1.1303075979387034</v>
      </c>
      <c r="AD5" s="150">
        <v>99.999999999999986</v>
      </c>
      <c r="AE5" s="139"/>
      <c r="AF5" s="182">
        <v>2.5193237487729108</v>
      </c>
      <c r="AG5" s="149">
        <v>0.56607115941606023</v>
      </c>
      <c r="AH5" s="149"/>
    </row>
    <row r="6" spans="1:38">
      <c r="A6" s="139" t="s">
        <v>148</v>
      </c>
      <c r="B6" s="152" t="s">
        <v>370</v>
      </c>
      <c r="C6" s="152" t="s">
        <v>371</v>
      </c>
      <c r="D6" s="169">
        <v>50</v>
      </c>
      <c r="E6" s="152">
        <v>1250</v>
      </c>
      <c r="F6" s="152" t="s">
        <v>359</v>
      </c>
      <c r="G6" s="139"/>
      <c r="H6" s="146">
        <v>220</v>
      </c>
      <c r="I6" s="153">
        <v>44</v>
      </c>
      <c r="J6" s="139" t="s">
        <v>461</v>
      </c>
      <c r="K6" s="139"/>
      <c r="L6" s="138"/>
      <c r="M6" s="190">
        <v>287.57769519156335</v>
      </c>
      <c r="N6" s="193">
        <v>30.717134177983343</v>
      </c>
      <c r="O6" s="190">
        <v>289.23305296829733</v>
      </c>
      <c r="P6" s="193">
        <v>31.46956953104424</v>
      </c>
      <c r="Q6" s="139"/>
      <c r="R6" s="150">
        <v>48.34218170890513</v>
      </c>
      <c r="S6" s="150">
        <v>1.7730141240108181</v>
      </c>
      <c r="T6" s="150">
        <v>16.397876389862766</v>
      </c>
      <c r="U6" s="150">
        <v>0</v>
      </c>
      <c r="V6" s="150">
        <v>10.47781228087749</v>
      </c>
      <c r="W6" s="165">
        <f t="shared" si="0"/>
        <v>10.47781228087749</v>
      </c>
      <c r="X6" s="150">
        <v>0.20034057898427324</v>
      </c>
      <c r="Y6" s="150">
        <v>5.9701492537313428</v>
      </c>
      <c r="Z6" s="150">
        <v>10.828408294099969</v>
      </c>
      <c r="AA6" s="150">
        <v>3.4558749874787136</v>
      </c>
      <c r="AB6" s="150">
        <v>1.9633376740458777</v>
      </c>
      <c r="AC6" s="150">
        <v>0.59100470800360605</v>
      </c>
      <c r="AD6" s="150">
        <v>99.999999999999972</v>
      </c>
      <c r="AE6" s="139"/>
      <c r="AF6" s="182">
        <v>0.66604786818474082</v>
      </c>
      <c r="AG6" s="149">
        <v>0.37478940774256136</v>
      </c>
      <c r="AH6" s="149"/>
    </row>
    <row r="7" spans="1:38">
      <c r="A7" s="162" t="s">
        <v>148</v>
      </c>
      <c r="B7" s="161" t="s">
        <v>130</v>
      </c>
      <c r="C7" s="161" t="s">
        <v>372</v>
      </c>
      <c r="D7" s="171">
        <v>50</v>
      </c>
      <c r="E7" s="161">
        <v>1250</v>
      </c>
      <c r="F7" s="161" t="s">
        <v>359</v>
      </c>
      <c r="G7" s="162"/>
      <c r="H7" s="170">
        <v>260</v>
      </c>
      <c r="I7" s="198">
        <v>52</v>
      </c>
      <c r="J7" s="162" t="s">
        <v>462</v>
      </c>
      <c r="K7" s="162"/>
      <c r="L7" s="185"/>
      <c r="M7" s="189">
        <v>210.3114075718081</v>
      </c>
      <c r="N7" s="194">
        <v>-19.110997087766115</v>
      </c>
      <c r="O7" s="189">
        <v>225.14069031571773</v>
      </c>
      <c r="P7" s="194">
        <v>-13.407426801647025</v>
      </c>
      <c r="Q7" s="162"/>
      <c r="R7" s="181">
        <v>50.687668826289169</v>
      </c>
      <c r="S7" s="181">
        <v>1.4613248167028863</v>
      </c>
      <c r="T7" s="181">
        <v>16.952787030079005</v>
      </c>
      <c r="U7" s="181">
        <v>0</v>
      </c>
      <c r="V7" s="181">
        <v>8.5116883644413761</v>
      </c>
      <c r="W7" s="165">
        <f t="shared" si="0"/>
        <v>8.5116883644413761</v>
      </c>
      <c r="X7" s="181">
        <v>0.13290310132623842</v>
      </c>
      <c r="Y7" s="181">
        <v>7.4805913235981061</v>
      </c>
      <c r="Z7" s="181">
        <v>12.027337165140036</v>
      </c>
      <c r="AA7" s="181">
        <v>2.5229248329508298</v>
      </c>
      <c r="AB7" s="181">
        <v>0.22277453947234802</v>
      </c>
      <c r="AC7" s="181">
        <v>0</v>
      </c>
      <c r="AD7" s="181">
        <v>100</v>
      </c>
      <c r="AE7" s="162"/>
      <c r="AF7" s="164">
        <v>0.1999824185626613</v>
      </c>
      <c r="AG7" s="180">
        <v>0.33744324674865367</v>
      </c>
      <c r="AH7" s="149"/>
    </row>
    <row r="8" spans="1:38">
      <c r="A8" s="139" t="s">
        <v>356</v>
      </c>
      <c r="B8" s="139" t="s">
        <v>357</v>
      </c>
      <c r="C8" s="159" t="s">
        <v>358</v>
      </c>
      <c r="D8" s="139">
        <v>100</v>
      </c>
      <c r="E8" s="183">
        <v>1250</v>
      </c>
      <c r="F8" s="139" t="s">
        <v>359</v>
      </c>
      <c r="G8" s="139"/>
      <c r="H8" s="146">
        <v>370</v>
      </c>
      <c r="I8" s="153">
        <v>74</v>
      </c>
      <c r="J8" s="139" t="s">
        <v>457</v>
      </c>
      <c r="K8" s="139"/>
      <c r="L8" s="138"/>
      <c r="M8" s="190">
        <v>401.45083786084672</v>
      </c>
      <c r="N8" s="193">
        <v>8.5002264488774912</v>
      </c>
      <c r="O8" s="190">
        <v>441.88977199755726</v>
      </c>
      <c r="P8" s="193">
        <v>19.42966810744791</v>
      </c>
      <c r="Q8" s="139"/>
      <c r="R8" s="150">
        <v>50.175017501750162</v>
      </c>
      <c r="S8" s="150">
        <v>0.92009200920091982</v>
      </c>
      <c r="T8" s="150">
        <v>18.281828182818277</v>
      </c>
      <c r="U8" s="150">
        <v>0</v>
      </c>
      <c r="V8" s="150">
        <v>9.370937093709367</v>
      </c>
      <c r="W8" s="165">
        <f t="shared" si="0"/>
        <v>9.370937093709367</v>
      </c>
      <c r="X8" s="150">
        <v>0.17001700170016998</v>
      </c>
      <c r="Y8" s="150">
        <v>7.0007000700069995</v>
      </c>
      <c r="Z8" s="150">
        <v>11.371137113711368</v>
      </c>
      <c r="AA8" s="150">
        <v>2.3302330233023296</v>
      </c>
      <c r="AB8" s="150">
        <v>0.23002300230022996</v>
      </c>
      <c r="AC8" s="150">
        <v>0.15001500150014999</v>
      </c>
      <c r="AD8" s="150">
        <v>99.999999999999986</v>
      </c>
      <c r="AE8" s="139"/>
      <c r="AF8" s="182">
        <v>-4.1637863871805791E-2</v>
      </c>
      <c r="AG8" s="149">
        <v>0.31915723885370745</v>
      </c>
      <c r="AH8" s="149"/>
    </row>
    <row r="9" spans="1:38">
      <c r="A9" s="139" t="s">
        <v>148</v>
      </c>
      <c r="B9" s="159" t="s">
        <v>361</v>
      </c>
      <c r="C9" s="159" t="s">
        <v>362</v>
      </c>
      <c r="D9" s="169">
        <v>100</v>
      </c>
      <c r="E9" s="139">
        <v>1250</v>
      </c>
      <c r="F9" s="139" t="s">
        <v>359</v>
      </c>
      <c r="G9" s="139"/>
      <c r="H9" s="146">
        <v>850</v>
      </c>
      <c r="I9" s="153">
        <v>170</v>
      </c>
      <c r="J9" s="139" t="s">
        <v>463</v>
      </c>
      <c r="K9" s="139"/>
      <c r="L9" s="138"/>
      <c r="M9" s="190">
        <v>866.15193004448429</v>
      </c>
      <c r="N9" s="193">
        <v>1.9002270640569752</v>
      </c>
      <c r="O9" s="190">
        <v>842.59743089346705</v>
      </c>
      <c r="P9" s="193">
        <v>-0.87089048312152362</v>
      </c>
      <c r="Q9" s="139"/>
      <c r="R9" s="150">
        <v>46.237383057570312</v>
      </c>
      <c r="S9" s="150">
        <v>2.7004445744724519</v>
      </c>
      <c r="T9" s="150">
        <v>14.656611392747433</v>
      </c>
      <c r="U9" s="150">
        <v>0</v>
      </c>
      <c r="V9" s="150">
        <v>11.751120432697958</v>
      </c>
      <c r="W9" s="165">
        <f t="shared" si="0"/>
        <v>11.751120432697958</v>
      </c>
      <c r="X9" s="150">
        <v>0.16491264576931006</v>
      </c>
      <c r="Y9" s="150">
        <v>8.7197561450522709</v>
      </c>
      <c r="Z9" s="150">
        <v>10.636865652120498</v>
      </c>
      <c r="AA9" s="150">
        <v>3.5147007629584213</v>
      </c>
      <c r="AB9" s="150">
        <v>1.0616251571399333</v>
      </c>
      <c r="AC9" s="150">
        <v>0.55658017947142158</v>
      </c>
      <c r="AD9" s="150">
        <v>100.00000000000001</v>
      </c>
      <c r="AE9" s="139"/>
      <c r="AF9" s="182">
        <v>1.1037392863574378</v>
      </c>
      <c r="AG9" s="149">
        <v>0.41537915053327557</v>
      </c>
      <c r="AH9" s="149"/>
    </row>
    <row r="10" spans="1:38">
      <c r="A10" s="139" t="s">
        <v>148</v>
      </c>
      <c r="B10" s="139" t="s">
        <v>136</v>
      </c>
      <c r="C10" s="159" t="s">
        <v>363</v>
      </c>
      <c r="D10" s="169">
        <v>100</v>
      </c>
      <c r="E10" s="139">
        <v>1250</v>
      </c>
      <c r="F10" s="139" t="s">
        <v>359</v>
      </c>
      <c r="G10" s="139"/>
      <c r="H10" s="146">
        <v>850</v>
      </c>
      <c r="I10" s="153">
        <v>170</v>
      </c>
      <c r="J10" s="139" t="s">
        <v>463</v>
      </c>
      <c r="K10" s="139"/>
      <c r="L10" s="138"/>
      <c r="M10" s="190">
        <v>813.0522593939022</v>
      </c>
      <c r="N10" s="193">
        <v>-4.3467930124820935</v>
      </c>
      <c r="O10" s="190">
        <v>799.0406827968709</v>
      </c>
      <c r="P10" s="193">
        <v>-5.995213788603424</v>
      </c>
      <c r="Q10" s="139"/>
      <c r="R10" s="150">
        <v>47.327420089842093</v>
      </c>
      <c r="S10" s="150">
        <v>2.3531282911652007</v>
      </c>
      <c r="T10" s="150">
        <v>14.179889962346142</v>
      </c>
      <c r="U10" s="150">
        <v>0</v>
      </c>
      <c r="V10" s="150">
        <v>10.825605797142154</v>
      </c>
      <c r="W10" s="165">
        <f t="shared" si="0"/>
        <v>10.825605797142154</v>
      </c>
      <c r="X10" s="150">
        <v>0.17317394350566412</v>
      </c>
      <c r="Y10" s="150">
        <v>10.370063205221534</v>
      </c>
      <c r="Z10" s="150">
        <v>9.9422216977369509</v>
      </c>
      <c r="AA10" s="150">
        <v>3.5245990854682216</v>
      </c>
      <c r="AB10" s="150">
        <v>0.83530960985085034</v>
      </c>
      <c r="AC10" s="150">
        <v>0.46858831772120874</v>
      </c>
      <c r="AD10" s="150">
        <v>100.00000000000004</v>
      </c>
      <c r="AE10" s="139"/>
      <c r="AF10" s="182">
        <v>1.0095070961543793</v>
      </c>
      <c r="AG10" s="149">
        <v>0.40746625236670458</v>
      </c>
      <c r="AH10" s="149"/>
    </row>
    <row r="11" spans="1:38">
      <c r="A11" s="139" t="s">
        <v>148</v>
      </c>
      <c r="B11" s="139" t="s">
        <v>361</v>
      </c>
      <c r="C11" s="159" t="s">
        <v>364</v>
      </c>
      <c r="D11" s="169">
        <v>100</v>
      </c>
      <c r="E11" s="139">
        <v>1250</v>
      </c>
      <c r="F11" s="139" t="s">
        <v>359</v>
      </c>
      <c r="G11" s="139"/>
      <c r="H11" s="146">
        <v>1800</v>
      </c>
      <c r="I11" s="153">
        <v>360</v>
      </c>
      <c r="J11" s="139" t="s">
        <v>463</v>
      </c>
      <c r="K11" s="139"/>
      <c r="L11" s="138"/>
      <c r="M11" s="190">
        <v>1586.4454090986083</v>
      </c>
      <c r="N11" s="193">
        <v>-11.864143938966208</v>
      </c>
      <c r="O11" s="190">
        <v>1568.9952179937413</v>
      </c>
      <c r="P11" s="193">
        <v>-12.833599000347705</v>
      </c>
      <c r="Q11" s="139"/>
      <c r="R11" s="150">
        <v>43.666155003356245</v>
      </c>
      <c r="S11" s="150">
        <v>2.6386554986744777</v>
      </c>
      <c r="T11" s="150">
        <v>12.659386108426583</v>
      </c>
      <c r="U11" s="150">
        <v>0</v>
      </c>
      <c r="V11" s="150">
        <v>11.54857151330495</v>
      </c>
      <c r="W11" s="165">
        <f t="shared" si="0"/>
        <v>11.54857151330495</v>
      </c>
      <c r="X11" s="150">
        <v>0.195075698345584</v>
      </c>
      <c r="Y11" s="150">
        <v>12.07415901338983</v>
      </c>
      <c r="Z11" s="150">
        <v>11.827747604953302</v>
      </c>
      <c r="AA11" s="150">
        <v>3.6859039845297188</v>
      </c>
      <c r="AB11" s="150">
        <v>1.0061799177824857</v>
      </c>
      <c r="AC11" s="150">
        <v>0.698165657236827</v>
      </c>
      <c r="AD11" s="150">
        <v>100</v>
      </c>
      <c r="AE11" s="139"/>
      <c r="AF11" s="182">
        <v>2.0051620441430282</v>
      </c>
      <c r="AG11" s="149">
        <v>0.508063726212995</v>
      </c>
      <c r="AH11" s="149"/>
    </row>
    <row r="12" spans="1:38">
      <c r="A12" s="162" t="s">
        <v>148</v>
      </c>
      <c r="B12" s="162" t="s">
        <v>365</v>
      </c>
      <c r="C12" s="163" t="s">
        <v>366</v>
      </c>
      <c r="D12" s="171">
        <v>100</v>
      </c>
      <c r="E12" s="162">
        <v>1250</v>
      </c>
      <c r="F12" s="162" t="s">
        <v>359</v>
      </c>
      <c r="G12" s="162"/>
      <c r="H12" s="174">
        <v>3000</v>
      </c>
      <c r="I12" s="177">
        <v>600</v>
      </c>
      <c r="J12" s="162" t="s">
        <v>463</v>
      </c>
      <c r="K12" s="162"/>
      <c r="L12" s="185"/>
      <c r="M12" s="189">
        <v>2240.4801362659423</v>
      </c>
      <c r="N12" s="194">
        <v>-25.317328791135257</v>
      </c>
      <c r="O12" s="189">
        <v>2315.2844652236954</v>
      </c>
      <c r="P12" s="194">
        <v>-22.82385115921015</v>
      </c>
      <c r="Q12" s="162"/>
      <c r="R12" s="181">
        <v>42.355137489425296</v>
      </c>
      <c r="S12" s="181">
        <v>2.2606151958774068</v>
      </c>
      <c r="T12" s="181">
        <v>11.805434911804234</v>
      </c>
      <c r="U12" s="181">
        <v>0</v>
      </c>
      <c r="V12" s="181">
        <v>11.009208284511166</v>
      </c>
      <c r="W12" s="165">
        <f t="shared" si="0"/>
        <v>11.009208284511166</v>
      </c>
      <c r="X12" s="181">
        <v>0.18838459965645055</v>
      </c>
      <c r="Y12" s="181">
        <v>13.322977520147862</v>
      </c>
      <c r="Z12" s="181">
        <v>13.239251031411666</v>
      </c>
      <c r="AA12" s="181">
        <v>3.7258287487609105</v>
      </c>
      <c r="AB12" s="181">
        <v>0.96285462046630288</v>
      </c>
      <c r="AC12" s="181">
        <v>1.1303075979387034</v>
      </c>
      <c r="AD12" s="181">
        <v>99.999999999999986</v>
      </c>
      <c r="AE12" s="162"/>
      <c r="AF12" s="164">
        <v>2.5193237487729108</v>
      </c>
      <c r="AG12" s="180">
        <v>0.56607115941606023</v>
      </c>
      <c r="AH12" s="149"/>
    </row>
    <row r="13" spans="1:38">
      <c r="A13" s="139" t="s">
        <v>356</v>
      </c>
      <c r="B13" s="139" t="s">
        <v>357</v>
      </c>
      <c r="C13" s="159" t="s">
        <v>358</v>
      </c>
      <c r="D13" s="139">
        <v>200</v>
      </c>
      <c r="E13" s="183">
        <v>1250</v>
      </c>
      <c r="F13" s="139" t="s">
        <v>359</v>
      </c>
      <c r="G13" s="139"/>
      <c r="H13" s="146">
        <v>1000</v>
      </c>
      <c r="I13" s="153">
        <v>200</v>
      </c>
      <c r="J13" s="139" t="s">
        <v>457</v>
      </c>
      <c r="K13" s="139"/>
      <c r="L13" s="138"/>
      <c r="M13" s="190">
        <v>901.26394290354699</v>
      </c>
      <c r="N13" s="193">
        <v>-9.8736057096453003</v>
      </c>
      <c r="O13" s="190">
        <v>980.49025138572597</v>
      </c>
      <c r="P13" s="193">
        <v>-1.9509748614274032</v>
      </c>
      <c r="Q13" s="139"/>
      <c r="R13" s="150">
        <v>50.175017501750162</v>
      </c>
      <c r="S13" s="150">
        <v>0.92009200920091982</v>
      </c>
      <c r="T13" s="150">
        <v>18.281828182818277</v>
      </c>
      <c r="U13" s="150">
        <v>0</v>
      </c>
      <c r="V13" s="150">
        <v>9.370937093709367</v>
      </c>
      <c r="W13" s="165">
        <f t="shared" si="0"/>
        <v>9.370937093709367</v>
      </c>
      <c r="X13" s="150">
        <v>0.17001700170016998</v>
      </c>
      <c r="Y13" s="150">
        <v>7.0007000700069995</v>
      </c>
      <c r="Z13" s="150">
        <v>11.371137113711368</v>
      </c>
      <c r="AA13" s="150">
        <v>2.3302330233023296</v>
      </c>
      <c r="AB13" s="150">
        <v>0.23002300230022996</v>
      </c>
      <c r="AC13" s="150">
        <v>0.15001500150014999</v>
      </c>
      <c r="AD13" s="150">
        <v>99.999999999999986</v>
      </c>
      <c r="AE13" s="139"/>
      <c r="AF13" s="182">
        <v>-4.1637863871805791E-2</v>
      </c>
      <c r="AG13" s="149">
        <v>0.31915723885370745</v>
      </c>
      <c r="AH13" s="149"/>
    </row>
    <row r="14" spans="1:38">
      <c r="A14" s="139" t="s">
        <v>148</v>
      </c>
      <c r="B14" s="139" t="s">
        <v>136</v>
      </c>
      <c r="C14" s="159" t="s">
        <v>363</v>
      </c>
      <c r="D14" s="169">
        <v>200</v>
      </c>
      <c r="E14" s="139">
        <v>1250</v>
      </c>
      <c r="F14" s="139" t="s">
        <v>359</v>
      </c>
      <c r="G14" s="139"/>
      <c r="H14" s="167">
        <v>1350</v>
      </c>
      <c r="I14" s="192">
        <v>270</v>
      </c>
      <c r="J14" s="139" t="s">
        <v>464</v>
      </c>
      <c r="K14" s="139"/>
      <c r="L14" s="138"/>
      <c r="M14" s="190">
        <v>1825.3161183885347</v>
      </c>
      <c r="N14" s="193">
        <v>35.208601362113683</v>
      </c>
      <c r="O14" s="190">
        <v>1772.9570802269161</v>
      </c>
      <c r="P14" s="193">
        <v>31.330154090882672</v>
      </c>
      <c r="Q14" s="139"/>
      <c r="R14" s="150">
        <v>47.327420089842093</v>
      </c>
      <c r="S14" s="150">
        <v>2.3531282911652007</v>
      </c>
      <c r="T14" s="150">
        <v>14.179889962346142</v>
      </c>
      <c r="U14" s="150">
        <v>0</v>
      </c>
      <c r="V14" s="150">
        <v>10.825605797142154</v>
      </c>
      <c r="W14" s="165">
        <f t="shared" si="0"/>
        <v>10.825605797142154</v>
      </c>
      <c r="X14" s="150">
        <v>0.17317394350566412</v>
      </c>
      <c r="Y14" s="150">
        <v>10.370063205221534</v>
      </c>
      <c r="Z14" s="150">
        <v>9.9422216977369509</v>
      </c>
      <c r="AA14" s="150">
        <v>3.5245990854682216</v>
      </c>
      <c r="AB14" s="150">
        <v>0.83530960985085034</v>
      </c>
      <c r="AC14" s="150">
        <v>0.46858831772120874</v>
      </c>
      <c r="AD14" s="150">
        <v>100.00000000000004</v>
      </c>
      <c r="AE14" s="139"/>
      <c r="AF14" s="182">
        <v>1.0095070961543793</v>
      </c>
      <c r="AG14" s="149">
        <v>0.40746625236670458</v>
      </c>
      <c r="AH14" s="149"/>
    </row>
    <row r="15" spans="1:38">
      <c r="A15" s="139" t="s">
        <v>148</v>
      </c>
      <c r="B15" s="139" t="s">
        <v>361</v>
      </c>
      <c r="C15" s="159" t="s">
        <v>364</v>
      </c>
      <c r="D15" s="169">
        <v>200</v>
      </c>
      <c r="E15" s="139">
        <v>1250</v>
      </c>
      <c r="F15" s="139" t="s">
        <v>359</v>
      </c>
      <c r="G15" s="139"/>
      <c r="H15" s="167">
        <v>3300</v>
      </c>
      <c r="I15" s="192">
        <v>660</v>
      </c>
      <c r="J15" s="139" t="s">
        <v>465</v>
      </c>
      <c r="K15" s="139"/>
      <c r="L15" s="138"/>
      <c r="M15" s="190">
        <v>3561.5968625803416</v>
      </c>
      <c r="N15" s="193">
        <v>7.9271776539497463</v>
      </c>
      <c r="O15" s="190">
        <v>3481.3761557762177</v>
      </c>
      <c r="P15" s="193">
        <v>5.4962471447338697</v>
      </c>
      <c r="Q15" s="139"/>
      <c r="R15" s="150">
        <v>43.666155003356245</v>
      </c>
      <c r="S15" s="150">
        <v>2.6386554986744777</v>
      </c>
      <c r="T15" s="150">
        <v>12.659386108426583</v>
      </c>
      <c r="U15" s="150">
        <v>0</v>
      </c>
      <c r="V15" s="150">
        <v>11.54857151330495</v>
      </c>
      <c r="W15" s="165">
        <f t="shared" si="0"/>
        <v>11.54857151330495</v>
      </c>
      <c r="X15" s="150">
        <v>0.195075698345584</v>
      </c>
      <c r="Y15" s="150">
        <v>12.07415901338983</v>
      </c>
      <c r="Z15" s="150">
        <v>11.827747604953302</v>
      </c>
      <c r="AA15" s="150">
        <v>3.6859039845297188</v>
      </c>
      <c r="AB15" s="150">
        <v>1.0061799177824857</v>
      </c>
      <c r="AC15" s="150">
        <v>0.698165657236827</v>
      </c>
      <c r="AD15" s="150">
        <v>100</v>
      </c>
      <c r="AE15" s="139"/>
      <c r="AF15" s="182">
        <v>2.0051620441430282</v>
      </c>
      <c r="AG15" s="149">
        <v>0.508063726212995</v>
      </c>
      <c r="AH15" s="149"/>
    </row>
    <row r="16" spans="1:38">
      <c r="A16" s="139" t="s">
        <v>148</v>
      </c>
      <c r="B16" s="139" t="s">
        <v>365</v>
      </c>
      <c r="C16" s="159" t="s">
        <v>366</v>
      </c>
      <c r="D16" s="169">
        <v>200</v>
      </c>
      <c r="E16" s="139">
        <v>1250</v>
      </c>
      <c r="F16" s="139" t="s">
        <v>359</v>
      </c>
      <c r="G16" s="139"/>
      <c r="H16" s="172">
        <v>3900</v>
      </c>
      <c r="I16" s="199">
        <v>780</v>
      </c>
      <c r="J16" s="139" t="s">
        <v>466</v>
      </c>
      <c r="K16" s="139"/>
      <c r="L16" s="138"/>
      <c r="M16" s="190">
        <v>5029.9159228758335</v>
      </c>
      <c r="N16" s="193">
        <v>28.972203150662398</v>
      </c>
      <c r="O16" s="190">
        <v>5137.2853394515787</v>
      </c>
      <c r="P16" s="193">
        <v>31.725265114143042</v>
      </c>
      <c r="Q16" s="139"/>
      <c r="R16" s="150">
        <v>42.355137489425296</v>
      </c>
      <c r="S16" s="150">
        <v>2.2606151958774068</v>
      </c>
      <c r="T16" s="150">
        <v>11.805434911804234</v>
      </c>
      <c r="U16" s="150">
        <v>0</v>
      </c>
      <c r="V16" s="150">
        <v>11.009208284511166</v>
      </c>
      <c r="W16" s="165">
        <f t="shared" si="0"/>
        <v>11.009208284511166</v>
      </c>
      <c r="X16" s="150">
        <v>0.18838459965645055</v>
      </c>
      <c r="Y16" s="150">
        <v>13.322977520147862</v>
      </c>
      <c r="Z16" s="150">
        <v>13.239251031411666</v>
      </c>
      <c r="AA16" s="150">
        <v>3.7258287487609105</v>
      </c>
      <c r="AB16" s="150">
        <v>0.96285462046630288</v>
      </c>
      <c r="AC16" s="150">
        <v>1.1303075979387034</v>
      </c>
      <c r="AD16" s="150">
        <v>99.999999999999986</v>
      </c>
      <c r="AE16" s="139"/>
      <c r="AF16" s="182">
        <v>2.5193237487729108</v>
      </c>
      <c r="AG16" s="149">
        <v>0.56607115941606023</v>
      </c>
      <c r="AH16" s="149"/>
    </row>
    <row r="17" spans="1:34">
      <c r="A17" s="162" t="s">
        <v>148</v>
      </c>
      <c r="B17" s="162" t="s">
        <v>370</v>
      </c>
      <c r="C17" s="162" t="s">
        <v>371</v>
      </c>
      <c r="D17" s="171">
        <v>200</v>
      </c>
      <c r="E17" s="162">
        <v>1250</v>
      </c>
      <c r="F17" s="162" t="s">
        <v>359</v>
      </c>
      <c r="G17" s="162"/>
      <c r="H17" s="170">
        <v>1740</v>
      </c>
      <c r="I17" s="198">
        <v>348</v>
      </c>
      <c r="J17" s="162" t="s">
        <v>467</v>
      </c>
      <c r="K17" s="162"/>
      <c r="L17" s="185"/>
      <c r="M17" s="189">
        <v>1449.4206830604303</v>
      </c>
      <c r="N17" s="194">
        <v>-16.699960743653431</v>
      </c>
      <c r="O17" s="189">
        <v>1423.988830612119</v>
      </c>
      <c r="P17" s="194">
        <v>-18.161561459073617</v>
      </c>
      <c r="Q17" s="162"/>
      <c r="R17" s="181">
        <v>48.34218170890513</v>
      </c>
      <c r="S17" s="181">
        <v>1.7730141240108181</v>
      </c>
      <c r="T17" s="181">
        <v>16.397876389862766</v>
      </c>
      <c r="U17" s="181">
        <v>0</v>
      </c>
      <c r="V17" s="181">
        <v>10.47781228087749</v>
      </c>
      <c r="W17" s="165">
        <f t="shared" si="0"/>
        <v>10.47781228087749</v>
      </c>
      <c r="X17" s="181">
        <v>0.20034057898427324</v>
      </c>
      <c r="Y17" s="181">
        <v>5.9701492537313428</v>
      </c>
      <c r="Z17" s="181">
        <v>10.828408294099969</v>
      </c>
      <c r="AA17" s="181">
        <v>3.4558749874787136</v>
      </c>
      <c r="AB17" s="181">
        <v>1.9633376740458777</v>
      </c>
      <c r="AC17" s="181">
        <v>0.59100470800360605</v>
      </c>
      <c r="AD17" s="181">
        <v>99.999999999999972</v>
      </c>
      <c r="AE17" s="162"/>
      <c r="AF17" s="164">
        <v>0.66604786818474082</v>
      </c>
      <c r="AG17" s="180">
        <v>0.37478940774256136</v>
      </c>
      <c r="AH17" s="149"/>
    </row>
    <row r="18" spans="1:34">
      <c r="A18" s="139" t="s">
        <v>356</v>
      </c>
      <c r="B18" s="139" t="s">
        <v>357</v>
      </c>
      <c r="C18" s="159" t="s">
        <v>358</v>
      </c>
      <c r="D18" s="139">
        <v>300</v>
      </c>
      <c r="E18" s="183">
        <v>1250</v>
      </c>
      <c r="F18" s="139" t="s">
        <v>359</v>
      </c>
      <c r="G18" s="139"/>
      <c r="H18" s="146">
        <v>1700</v>
      </c>
      <c r="I18" s="153">
        <v>340</v>
      </c>
      <c r="J18" s="139" t="s">
        <v>457</v>
      </c>
      <c r="K18" s="139"/>
      <c r="L18" s="138"/>
      <c r="M18" s="190">
        <v>1446.4462779569317</v>
      </c>
      <c r="N18" s="193">
        <v>-14.914924826062844</v>
      </c>
      <c r="O18" s="190">
        <v>1562.8451839692959</v>
      </c>
      <c r="P18" s="193">
        <v>-8.0679303547472969</v>
      </c>
      <c r="Q18" s="139"/>
      <c r="R18" s="150">
        <v>50.175017501750162</v>
      </c>
      <c r="S18" s="150">
        <v>0.92009200920091982</v>
      </c>
      <c r="T18" s="150">
        <v>18.281828182818277</v>
      </c>
      <c r="U18" s="150">
        <v>0</v>
      </c>
      <c r="V18" s="150">
        <v>9.370937093709367</v>
      </c>
      <c r="W18" s="165">
        <f t="shared" si="0"/>
        <v>9.370937093709367</v>
      </c>
      <c r="X18" s="150">
        <v>0.17001700170016998</v>
      </c>
      <c r="Y18" s="150">
        <v>7.0007000700069995</v>
      </c>
      <c r="Z18" s="150">
        <v>11.371137113711368</v>
      </c>
      <c r="AA18" s="150">
        <v>2.3302330233023296</v>
      </c>
      <c r="AB18" s="150">
        <v>0.23002300230022996</v>
      </c>
      <c r="AC18" s="150">
        <v>0.15001500150014999</v>
      </c>
      <c r="AD18" s="150">
        <v>99.999999999999986</v>
      </c>
      <c r="AE18" s="139"/>
      <c r="AF18" s="182">
        <v>-4.1637863871805791E-2</v>
      </c>
      <c r="AG18" s="149">
        <v>0.31915723885370745</v>
      </c>
      <c r="AH18" s="149"/>
    </row>
    <row r="19" spans="1:34">
      <c r="A19" s="139" t="s">
        <v>148</v>
      </c>
      <c r="B19" s="139" t="s">
        <v>361</v>
      </c>
      <c r="C19" s="159" t="s">
        <v>364</v>
      </c>
      <c r="D19" s="169">
        <v>300</v>
      </c>
      <c r="E19" s="139">
        <v>1250</v>
      </c>
      <c r="F19" s="139" t="s">
        <v>359</v>
      </c>
      <c r="G19" s="139"/>
      <c r="H19" s="167">
        <v>5700</v>
      </c>
      <c r="I19" s="192">
        <v>1140</v>
      </c>
      <c r="J19" s="139" t="s">
        <v>468</v>
      </c>
      <c r="K19" s="139"/>
      <c r="L19" s="138"/>
      <c r="M19" s="190">
        <v>5716.0375337613541</v>
      </c>
      <c r="N19" s="193">
        <v>0.2813602414272649</v>
      </c>
      <c r="O19" s="190">
        <v>5549.1137733912628</v>
      </c>
      <c r="P19" s="193">
        <v>-2.647126782609424</v>
      </c>
      <c r="Q19" s="139"/>
      <c r="R19" s="150">
        <v>43.666155003356245</v>
      </c>
      <c r="S19" s="150">
        <v>2.6386554986744777</v>
      </c>
      <c r="T19" s="150">
        <v>12.659386108426583</v>
      </c>
      <c r="U19" s="150">
        <v>0</v>
      </c>
      <c r="V19" s="150">
        <v>11.54857151330495</v>
      </c>
      <c r="W19" s="165">
        <f t="shared" si="0"/>
        <v>11.54857151330495</v>
      </c>
      <c r="X19" s="150">
        <v>0.195075698345584</v>
      </c>
      <c r="Y19" s="150">
        <v>12.07415901338983</v>
      </c>
      <c r="Z19" s="150">
        <v>11.827747604953302</v>
      </c>
      <c r="AA19" s="150">
        <v>3.6859039845297188</v>
      </c>
      <c r="AB19" s="150">
        <v>1.0061799177824857</v>
      </c>
      <c r="AC19" s="150">
        <v>0.698165657236827</v>
      </c>
      <c r="AD19" s="150">
        <v>100</v>
      </c>
      <c r="AE19" s="139"/>
      <c r="AF19" s="182">
        <v>2.0051620441430282</v>
      </c>
      <c r="AG19" s="149">
        <v>0.508063726212995</v>
      </c>
      <c r="AH19" s="149"/>
    </row>
    <row r="20" spans="1:34">
      <c r="A20" s="139" t="s">
        <v>148</v>
      </c>
      <c r="B20" s="139" t="s">
        <v>365</v>
      </c>
      <c r="C20" s="159" t="s">
        <v>366</v>
      </c>
      <c r="D20" s="169">
        <v>300</v>
      </c>
      <c r="E20" s="139">
        <v>1250</v>
      </c>
      <c r="F20" s="139" t="s">
        <v>359</v>
      </c>
      <c r="G20" s="139"/>
      <c r="H20" s="167">
        <v>8000</v>
      </c>
      <c r="I20" s="192">
        <v>1600</v>
      </c>
      <c r="J20" s="139" t="s">
        <v>469</v>
      </c>
      <c r="K20" s="139"/>
      <c r="L20" s="138"/>
      <c r="M20" s="190">
        <v>8072.5554621002775</v>
      </c>
      <c r="N20" s="193">
        <v>0.90694327625346882</v>
      </c>
      <c r="O20" s="190">
        <v>8188.5379687262412</v>
      </c>
      <c r="P20" s="193">
        <v>2.3567246090780145</v>
      </c>
      <c r="Q20" s="139"/>
      <c r="R20" s="150">
        <v>42.355137489425296</v>
      </c>
      <c r="S20" s="150">
        <v>2.2606151958774068</v>
      </c>
      <c r="T20" s="150">
        <v>11.805434911804234</v>
      </c>
      <c r="U20" s="150">
        <v>0</v>
      </c>
      <c r="V20" s="150">
        <v>11.009208284511166</v>
      </c>
      <c r="W20" s="165">
        <f t="shared" si="0"/>
        <v>11.009208284511166</v>
      </c>
      <c r="X20" s="150">
        <v>0.18838459965645055</v>
      </c>
      <c r="Y20" s="150">
        <v>13.322977520147862</v>
      </c>
      <c r="Z20" s="150">
        <v>13.239251031411666</v>
      </c>
      <c r="AA20" s="150">
        <v>3.7258287487609105</v>
      </c>
      <c r="AB20" s="150">
        <v>0.96285462046630288</v>
      </c>
      <c r="AC20" s="150">
        <v>1.1303075979387034</v>
      </c>
      <c r="AD20" s="150">
        <v>99.999999999999986</v>
      </c>
      <c r="AE20" s="139"/>
      <c r="AF20" s="182">
        <v>2.5193237487729108</v>
      </c>
      <c r="AG20" s="149">
        <v>0.56607115941606023</v>
      </c>
      <c r="AH20" s="149"/>
    </row>
    <row r="21" spans="1:34">
      <c r="A21" s="162" t="s">
        <v>148</v>
      </c>
      <c r="B21" s="162" t="s">
        <v>368</v>
      </c>
      <c r="C21" s="162" t="s">
        <v>369</v>
      </c>
      <c r="D21" s="171">
        <v>300</v>
      </c>
      <c r="E21" s="162">
        <v>1250</v>
      </c>
      <c r="F21" s="162" t="s">
        <v>359</v>
      </c>
      <c r="G21" s="162"/>
      <c r="H21" s="170">
        <v>2000</v>
      </c>
      <c r="I21" s="198">
        <v>400</v>
      </c>
      <c r="J21" s="162" t="s">
        <v>470</v>
      </c>
      <c r="K21" s="162"/>
      <c r="L21" s="185"/>
      <c r="M21" s="189">
        <v>1782.2435370037181</v>
      </c>
      <c r="N21" s="194">
        <v>-10.887823149814096</v>
      </c>
      <c r="O21" s="189">
        <v>1836.9146833729856</v>
      </c>
      <c r="P21" s="194">
        <v>-8.1542658313507221</v>
      </c>
      <c r="Q21" s="162"/>
      <c r="R21" s="181">
        <v>49.031221764883036</v>
      </c>
      <c r="S21" s="181">
        <v>2.7607669912659367</v>
      </c>
      <c r="T21" s="181">
        <v>16.203192450557172</v>
      </c>
      <c r="U21" s="181">
        <v>0</v>
      </c>
      <c r="V21" s="181">
        <v>11.896395944182309</v>
      </c>
      <c r="W21" s="165">
        <f t="shared" si="0"/>
        <v>11.896395944182309</v>
      </c>
      <c r="X21" s="181">
        <v>0.17066559582371246</v>
      </c>
      <c r="Y21" s="181">
        <v>5.882943479570323</v>
      </c>
      <c r="Z21" s="181">
        <v>9.7982130308201967</v>
      </c>
      <c r="AA21" s="181">
        <v>3.1322156409998994</v>
      </c>
      <c r="AB21" s="181">
        <v>1.1243851018973998</v>
      </c>
      <c r="AC21" s="181">
        <v>0</v>
      </c>
      <c r="AD21" s="181">
        <v>99.999999999999986</v>
      </c>
      <c r="AE21" s="162"/>
      <c r="AF21" s="164">
        <v>0.26931192180664709</v>
      </c>
      <c r="AG21" s="180">
        <v>0.34324583644266821</v>
      </c>
      <c r="AH21" s="149"/>
    </row>
    <row r="22" spans="1:34">
      <c r="A22" s="139" t="s">
        <v>356</v>
      </c>
      <c r="B22" s="139" t="s">
        <v>357</v>
      </c>
      <c r="C22" s="159" t="s">
        <v>358</v>
      </c>
      <c r="D22" s="139">
        <v>500</v>
      </c>
      <c r="E22" s="183">
        <v>1250</v>
      </c>
      <c r="F22" s="139" t="s">
        <v>359</v>
      </c>
      <c r="G22" s="139"/>
      <c r="H22" s="146">
        <v>3400</v>
      </c>
      <c r="I22" s="153">
        <v>680</v>
      </c>
      <c r="J22" s="139" t="s">
        <v>457</v>
      </c>
      <c r="K22" s="139"/>
      <c r="L22" s="138"/>
      <c r="M22" s="190">
        <v>2625.0591273046475</v>
      </c>
      <c r="N22" s="193">
        <v>-22.792378608686835</v>
      </c>
      <c r="O22" s="190">
        <v>2811.9096780863456</v>
      </c>
      <c r="P22" s="193">
        <v>-17.296774173931013</v>
      </c>
      <c r="Q22" s="139"/>
      <c r="R22" s="150">
        <v>50.175017501750162</v>
      </c>
      <c r="S22" s="150">
        <v>0.92009200920091982</v>
      </c>
      <c r="T22" s="150">
        <v>18.281828182818277</v>
      </c>
      <c r="U22" s="150">
        <v>0</v>
      </c>
      <c r="V22" s="150">
        <v>9.370937093709367</v>
      </c>
      <c r="W22" s="165">
        <f t="shared" si="0"/>
        <v>9.370937093709367</v>
      </c>
      <c r="X22" s="150">
        <v>0.17001700170016998</v>
      </c>
      <c r="Y22" s="150">
        <v>7.0007000700069995</v>
      </c>
      <c r="Z22" s="150">
        <v>11.371137113711368</v>
      </c>
      <c r="AA22" s="150">
        <v>2.3302330233023296</v>
      </c>
      <c r="AB22" s="150">
        <v>0.23002300230022996</v>
      </c>
      <c r="AC22" s="150">
        <v>0.15001500150014999</v>
      </c>
      <c r="AD22" s="150">
        <v>99.999999999999986</v>
      </c>
      <c r="AE22" s="139"/>
      <c r="AF22" s="182">
        <v>-4.1637863871805791E-2</v>
      </c>
      <c r="AG22" s="149">
        <v>0.31915723885370745</v>
      </c>
      <c r="AH22" s="149"/>
    </row>
    <row r="23" spans="1:34">
      <c r="A23" s="139" t="s">
        <v>148</v>
      </c>
      <c r="B23" s="159" t="s">
        <v>361</v>
      </c>
      <c r="C23" s="159" t="s">
        <v>362</v>
      </c>
      <c r="D23" s="169">
        <v>500</v>
      </c>
      <c r="E23" s="139">
        <v>1250</v>
      </c>
      <c r="F23" s="139" t="s">
        <v>359</v>
      </c>
      <c r="G23" s="139"/>
      <c r="H23" s="146">
        <v>5300</v>
      </c>
      <c r="I23" s="153">
        <v>1060</v>
      </c>
      <c r="J23" s="139" t="s">
        <v>463</v>
      </c>
      <c r="K23" s="139"/>
      <c r="L23" s="138"/>
      <c r="M23" s="190">
        <v>5663.7072716334287</v>
      </c>
      <c r="N23" s="193">
        <v>6.8624013515741273</v>
      </c>
      <c r="O23" s="190">
        <v>5361.7621877727643</v>
      </c>
      <c r="P23" s="193">
        <v>1.1653242975993257</v>
      </c>
      <c r="Q23" s="139"/>
      <c r="R23" s="150">
        <v>46.237383057570312</v>
      </c>
      <c r="S23" s="150">
        <v>2.7004445744724519</v>
      </c>
      <c r="T23" s="150">
        <v>14.656611392747433</v>
      </c>
      <c r="U23" s="150">
        <v>0</v>
      </c>
      <c r="V23" s="150">
        <v>11.751120432697958</v>
      </c>
      <c r="W23" s="165">
        <f t="shared" si="0"/>
        <v>11.751120432697958</v>
      </c>
      <c r="X23" s="150">
        <v>0.16491264576931006</v>
      </c>
      <c r="Y23" s="150">
        <v>8.7197561450522709</v>
      </c>
      <c r="Z23" s="150">
        <v>10.636865652120498</v>
      </c>
      <c r="AA23" s="150">
        <v>3.5147007629584213</v>
      </c>
      <c r="AB23" s="150">
        <v>1.0616251571399333</v>
      </c>
      <c r="AC23" s="150">
        <v>0.55658017947142158</v>
      </c>
      <c r="AD23" s="150">
        <v>100.00000000000001</v>
      </c>
      <c r="AE23" s="139"/>
      <c r="AF23" s="182">
        <v>1.1037392863574378</v>
      </c>
      <c r="AG23" s="149">
        <v>0.41537915053327557</v>
      </c>
      <c r="AH23" s="149"/>
    </row>
    <row r="24" spans="1:34">
      <c r="A24" s="139" t="s">
        <v>148</v>
      </c>
      <c r="B24" s="139" t="s">
        <v>136</v>
      </c>
      <c r="C24" s="159" t="s">
        <v>363</v>
      </c>
      <c r="D24" s="169">
        <v>500</v>
      </c>
      <c r="E24" s="139">
        <v>1250</v>
      </c>
      <c r="F24" s="139" t="s">
        <v>359</v>
      </c>
      <c r="G24" s="139"/>
      <c r="H24" s="146">
        <v>5300</v>
      </c>
      <c r="I24" s="153">
        <v>1060</v>
      </c>
      <c r="J24" s="139" t="s">
        <v>463</v>
      </c>
      <c r="K24" s="139"/>
      <c r="L24" s="138"/>
      <c r="M24" s="190">
        <v>5316.4922157602678</v>
      </c>
      <c r="N24" s="193">
        <v>0.31117388226920289</v>
      </c>
      <c r="O24" s="190">
        <v>5084.5943299037735</v>
      </c>
      <c r="P24" s="193">
        <v>-4.0642579263438954</v>
      </c>
      <c r="Q24" s="139"/>
      <c r="R24" s="150">
        <v>47.327420089842093</v>
      </c>
      <c r="S24" s="150">
        <v>2.3531282911652007</v>
      </c>
      <c r="T24" s="150">
        <v>14.179889962346142</v>
      </c>
      <c r="U24" s="150">
        <v>0</v>
      </c>
      <c r="V24" s="150">
        <v>10.825605797142154</v>
      </c>
      <c r="W24" s="165">
        <f t="shared" si="0"/>
        <v>10.825605797142154</v>
      </c>
      <c r="X24" s="150">
        <v>0.17317394350566412</v>
      </c>
      <c r="Y24" s="150">
        <v>10.370063205221534</v>
      </c>
      <c r="Z24" s="150">
        <v>9.9422216977369509</v>
      </c>
      <c r="AA24" s="150">
        <v>3.5245990854682216</v>
      </c>
      <c r="AB24" s="150">
        <v>0.83530960985085034</v>
      </c>
      <c r="AC24" s="150">
        <v>0.46858831772120874</v>
      </c>
      <c r="AD24" s="150">
        <v>100.00000000000004</v>
      </c>
      <c r="AE24" s="139"/>
      <c r="AF24" s="182">
        <v>1.0095070961543793</v>
      </c>
      <c r="AG24" s="149">
        <v>0.40746625236670458</v>
      </c>
      <c r="AH24" s="149"/>
    </row>
    <row r="25" spans="1:34">
      <c r="A25" s="139" t="s">
        <v>148</v>
      </c>
      <c r="B25" s="139" t="s">
        <v>361</v>
      </c>
      <c r="C25" s="159" t="s">
        <v>364</v>
      </c>
      <c r="D25" s="169">
        <v>500</v>
      </c>
      <c r="E25" s="139">
        <v>1250</v>
      </c>
      <c r="F25" s="139" t="s">
        <v>359</v>
      </c>
      <c r="G25" s="139"/>
      <c r="H25" s="146">
        <v>7500</v>
      </c>
      <c r="I25" s="153">
        <v>1500</v>
      </c>
      <c r="J25" s="139" t="s">
        <v>463</v>
      </c>
      <c r="K25" s="139"/>
      <c r="L25" s="138"/>
      <c r="M25" s="190">
        <v>10373.656269633666</v>
      </c>
      <c r="N25" s="193">
        <v>38.315416928448876</v>
      </c>
      <c r="O25" s="190">
        <v>9984.1026380945186</v>
      </c>
      <c r="P25" s="193">
        <v>33.121368507926917</v>
      </c>
      <c r="Q25" s="139"/>
      <c r="R25" s="150">
        <v>43.666155003356245</v>
      </c>
      <c r="S25" s="150">
        <v>2.6386554986744777</v>
      </c>
      <c r="T25" s="150">
        <v>12.659386108426583</v>
      </c>
      <c r="U25" s="150">
        <v>0</v>
      </c>
      <c r="V25" s="150">
        <v>11.54857151330495</v>
      </c>
      <c r="W25" s="165">
        <f t="shared" si="0"/>
        <v>11.54857151330495</v>
      </c>
      <c r="X25" s="150">
        <v>0.195075698345584</v>
      </c>
      <c r="Y25" s="150">
        <v>12.07415901338983</v>
      </c>
      <c r="Z25" s="150">
        <v>11.827747604953302</v>
      </c>
      <c r="AA25" s="150">
        <v>3.6859039845297188</v>
      </c>
      <c r="AB25" s="150">
        <v>1.0061799177824857</v>
      </c>
      <c r="AC25" s="150">
        <v>0.698165657236827</v>
      </c>
      <c r="AD25" s="150">
        <v>100</v>
      </c>
      <c r="AE25" s="139"/>
      <c r="AF25" s="182">
        <v>2.0051620441430282</v>
      </c>
      <c r="AG25" s="149">
        <v>0.508063726212995</v>
      </c>
      <c r="AH25" s="149"/>
    </row>
    <row r="26" spans="1:34">
      <c r="A26" s="139" t="s">
        <v>148</v>
      </c>
      <c r="B26" s="139" t="s">
        <v>365</v>
      </c>
      <c r="C26" s="159" t="s">
        <v>366</v>
      </c>
      <c r="D26" s="169">
        <v>500</v>
      </c>
      <c r="E26" s="139">
        <v>1250</v>
      </c>
      <c r="F26" s="139" t="s">
        <v>359</v>
      </c>
      <c r="G26" s="139"/>
      <c r="H26" s="146">
        <v>14000</v>
      </c>
      <c r="I26" s="153">
        <v>2800</v>
      </c>
      <c r="J26" s="139" t="s">
        <v>463</v>
      </c>
      <c r="K26" s="139"/>
      <c r="L26" s="138"/>
      <c r="M26" s="190">
        <v>14650.343894134083</v>
      </c>
      <c r="N26" s="193">
        <v>4.6453135295291625</v>
      </c>
      <c r="O26" s="190">
        <v>14733.019879268622</v>
      </c>
      <c r="P26" s="193">
        <v>5.2358562804901592</v>
      </c>
      <c r="Q26" s="139"/>
      <c r="R26" s="150">
        <v>42.355137489425296</v>
      </c>
      <c r="S26" s="150">
        <v>2.2606151958774068</v>
      </c>
      <c r="T26" s="150">
        <v>11.805434911804234</v>
      </c>
      <c r="U26" s="150">
        <v>0</v>
      </c>
      <c r="V26" s="150">
        <v>11.009208284511166</v>
      </c>
      <c r="W26" s="165">
        <f t="shared" si="0"/>
        <v>11.009208284511166</v>
      </c>
      <c r="X26" s="150">
        <v>0.18838459965645055</v>
      </c>
      <c r="Y26" s="150">
        <v>13.322977520147862</v>
      </c>
      <c r="Z26" s="150">
        <v>13.239251031411666</v>
      </c>
      <c r="AA26" s="150">
        <v>3.7258287487609105</v>
      </c>
      <c r="AB26" s="150">
        <v>0.96285462046630288</v>
      </c>
      <c r="AC26" s="150">
        <v>1.1303075979387034</v>
      </c>
      <c r="AD26" s="150">
        <v>99.999999999999986</v>
      </c>
      <c r="AE26" s="139"/>
      <c r="AF26" s="182">
        <v>2.5193237487729108</v>
      </c>
      <c r="AG26" s="149">
        <v>0.56607115941606023</v>
      </c>
      <c r="AH26" s="149"/>
    </row>
    <row r="27" spans="1:34">
      <c r="A27" s="139" t="s">
        <v>148</v>
      </c>
      <c r="B27" s="139" t="s">
        <v>132</v>
      </c>
      <c r="C27" s="139" t="s">
        <v>367</v>
      </c>
      <c r="D27" s="169">
        <v>500</v>
      </c>
      <c r="E27" s="139">
        <v>1200</v>
      </c>
      <c r="F27" s="139" t="s">
        <v>359</v>
      </c>
      <c r="G27" s="139"/>
      <c r="H27" s="146">
        <v>4500</v>
      </c>
      <c r="I27" s="153">
        <v>900</v>
      </c>
      <c r="J27" s="139" t="s">
        <v>463</v>
      </c>
      <c r="K27" s="139"/>
      <c r="L27" s="138"/>
      <c r="M27" s="190">
        <v>3720.2002151688339</v>
      </c>
      <c r="N27" s="193">
        <v>-17.328884107359244</v>
      </c>
      <c r="O27" s="190">
        <v>3703.989663174129</v>
      </c>
      <c r="P27" s="193">
        <v>-17.689118596130466</v>
      </c>
      <c r="Q27" s="139"/>
      <c r="R27" s="150">
        <v>48.882596824754778</v>
      </c>
      <c r="S27" s="150">
        <v>2.8921023359288096</v>
      </c>
      <c r="T27" s="150">
        <v>14.773991303468501</v>
      </c>
      <c r="U27" s="150">
        <v>0</v>
      </c>
      <c r="V27" s="150">
        <v>13.054909495398928</v>
      </c>
      <c r="W27" s="165">
        <f t="shared" si="0"/>
        <v>13.054909495398928</v>
      </c>
      <c r="X27" s="150">
        <v>0</v>
      </c>
      <c r="Y27" s="150">
        <v>6.4718373950854486</v>
      </c>
      <c r="Z27" s="150">
        <v>10.992011325715442</v>
      </c>
      <c r="AA27" s="150">
        <v>2.6291839417534635</v>
      </c>
      <c r="AB27" s="150">
        <v>0.30336737789463042</v>
      </c>
      <c r="AC27" s="150">
        <v>0</v>
      </c>
      <c r="AD27" s="150">
        <v>100</v>
      </c>
      <c r="AE27" s="139"/>
      <c r="AF27" s="182">
        <v>0.47770695087217785</v>
      </c>
      <c r="AG27" s="149">
        <v>0.36023632644638814</v>
      </c>
      <c r="AH27" s="149"/>
    </row>
    <row r="28" spans="1:34">
      <c r="A28" s="139" t="s">
        <v>148</v>
      </c>
      <c r="B28" s="139" t="s">
        <v>368</v>
      </c>
      <c r="C28" s="139" t="s">
        <v>369</v>
      </c>
      <c r="D28" s="169">
        <v>500</v>
      </c>
      <c r="E28" s="139">
        <v>1200</v>
      </c>
      <c r="F28" s="139" t="s">
        <v>359</v>
      </c>
      <c r="G28" s="139"/>
      <c r="H28" s="146">
        <v>3250</v>
      </c>
      <c r="I28" s="153">
        <v>650</v>
      </c>
      <c r="J28" s="139" t="s">
        <v>463</v>
      </c>
      <c r="K28" s="139"/>
      <c r="L28" s="138"/>
      <c r="M28" s="190">
        <v>3234.4752343651353</v>
      </c>
      <c r="N28" s="193">
        <v>-0.47768509645737561</v>
      </c>
      <c r="O28" s="190">
        <v>3305.0222945799505</v>
      </c>
      <c r="P28" s="193">
        <v>1.6929936793830935</v>
      </c>
      <c r="Q28" s="139"/>
      <c r="R28" s="150">
        <v>49.031221764883036</v>
      </c>
      <c r="S28" s="150">
        <v>2.7607669912659367</v>
      </c>
      <c r="T28" s="150">
        <v>16.203192450557172</v>
      </c>
      <c r="U28" s="150">
        <v>0</v>
      </c>
      <c r="V28" s="150">
        <v>11.896395944182309</v>
      </c>
      <c r="W28" s="165">
        <f t="shared" si="0"/>
        <v>11.896395944182309</v>
      </c>
      <c r="X28" s="150">
        <v>0.17066559582371246</v>
      </c>
      <c r="Y28" s="150">
        <v>5.882943479570323</v>
      </c>
      <c r="Z28" s="150">
        <v>9.7982130308201967</v>
      </c>
      <c r="AA28" s="150">
        <v>3.1322156409998994</v>
      </c>
      <c r="AB28" s="150">
        <v>1.1243851018973998</v>
      </c>
      <c r="AC28" s="150">
        <v>0</v>
      </c>
      <c r="AD28" s="150">
        <v>99.999999999999986</v>
      </c>
      <c r="AE28" s="139"/>
      <c r="AF28" s="182">
        <v>0.26931192180664709</v>
      </c>
      <c r="AG28" s="149">
        <v>0.34324583644266821</v>
      </c>
      <c r="AH28" s="149"/>
    </row>
    <row r="29" spans="1:34">
      <c r="A29" s="139" t="s">
        <v>148</v>
      </c>
      <c r="B29" s="139" t="s">
        <v>370</v>
      </c>
      <c r="C29" s="139" t="s">
        <v>371</v>
      </c>
      <c r="D29" s="169">
        <v>500</v>
      </c>
      <c r="E29" s="139">
        <v>1200</v>
      </c>
      <c r="F29" s="139" t="s">
        <v>359</v>
      </c>
      <c r="G29" s="139"/>
      <c r="H29" s="146">
        <v>4850</v>
      </c>
      <c r="I29" s="153">
        <v>970</v>
      </c>
      <c r="J29" s="139" t="s">
        <v>463</v>
      </c>
      <c r="K29" s="139"/>
      <c r="L29" s="138"/>
      <c r="M29" s="190">
        <v>4221.6434190345826</v>
      </c>
      <c r="N29" s="193">
        <v>-12.955805793101389</v>
      </c>
      <c r="O29" s="190">
        <v>4083.8019231971516</v>
      </c>
      <c r="P29" s="193">
        <v>-15.797898490780378</v>
      </c>
      <c r="Q29" s="139"/>
      <c r="R29" s="150">
        <v>48.34218170890513</v>
      </c>
      <c r="S29" s="150">
        <v>1.7730141240108181</v>
      </c>
      <c r="T29" s="150">
        <v>16.397876389862766</v>
      </c>
      <c r="U29" s="150">
        <v>0</v>
      </c>
      <c r="V29" s="150">
        <v>10.47781228087749</v>
      </c>
      <c r="W29" s="165">
        <f t="shared" si="0"/>
        <v>10.47781228087749</v>
      </c>
      <c r="X29" s="150">
        <v>0.20034057898427324</v>
      </c>
      <c r="Y29" s="150">
        <v>5.9701492537313428</v>
      </c>
      <c r="Z29" s="150">
        <v>10.828408294099969</v>
      </c>
      <c r="AA29" s="150">
        <v>3.4558749874787136</v>
      </c>
      <c r="AB29" s="150">
        <v>1.9633376740458777</v>
      </c>
      <c r="AC29" s="150">
        <v>0.59100470800360605</v>
      </c>
      <c r="AD29" s="150">
        <v>99.999999999999972</v>
      </c>
      <c r="AE29" s="139"/>
      <c r="AF29" s="182">
        <v>0.66604786818474082</v>
      </c>
      <c r="AG29" s="149">
        <v>0.37478940774256136</v>
      </c>
      <c r="AH29" s="149"/>
    </row>
    <row r="30" spans="1:34">
      <c r="A30" s="162" t="s">
        <v>148</v>
      </c>
      <c r="B30" s="162" t="s">
        <v>130</v>
      </c>
      <c r="C30" s="162" t="s">
        <v>372</v>
      </c>
      <c r="D30" s="171">
        <v>500</v>
      </c>
      <c r="E30" s="162">
        <v>1200</v>
      </c>
      <c r="F30" s="162" t="s">
        <v>359</v>
      </c>
      <c r="G30" s="162"/>
      <c r="H30" s="174">
        <v>4500</v>
      </c>
      <c r="I30" s="177">
        <v>900</v>
      </c>
      <c r="J30" s="162" t="s">
        <v>463</v>
      </c>
      <c r="K30" s="162"/>
      <c r="L30" s="185"/>
      <c r="M30" s="189">
        <v>3087.3735500661696</v>
      </c>
      <c r="N30" s="194">
        <v>-31.39169888741845</v>
      </c>
      <c r="O30" s="189">
        <v>3178.8551642541343</v>
      </c>
      <c r="P30" s="194">
        <v>-29.358774127685905</v>
      </c>
      <c r="Q30" s="162"/>
      <c r="R30" s="181">
        <v>50.687668826289169</v>
      </c>
      <c r="S30" s="181">
        <v>1.4613248167028863</v>
      </c>
      <c r="T30" s="181">
        <v>16.952787030079005</v>
      </c>
      <c r="U30" s="181">
        <v>0</v>
      </c>
      <c r="V30" s="181">
        <v>8.5116883644413761</v>
      </c>
      <c r="W30" s="165">
        <f t="shared" si="0"/>
        <v>8.5116883644413761</v>
      </c>
      <c r="X30" s="181">
        <v>0.13290310132623842</v>
      </c>
      <c r="Y30" s="181">
        <v>7.4805913235981061</v>
      </c>
      <c r="Z30" s="181">
        <v>12.027337165140036</v>
      </c>
      <c r="AA30" s="181">
        <v>2.5229248329508298</v>
      </c>
      <c r="AB30" s="181">
        <v>0.22277453947234802</v>
      </c>
      <c r="AC30" s="181">
        <v>0</v>
      </c>
      <c r="AD30" s="181">
        <v>100</v>
      </c>
      <c r="AE30" s="162"/>
      <c r="AF30" s="164">
        <v>0.1999824185626613</v>
      </c>
      <c r="AG30" s="180">
        <v>0.33744324674865367</v>
      </c>
      <c r="AH30" s="149"/>
    </row>
    <row r="31" spans="1:34" s="293" customFormat="1">
      <c r="A31" s="294" t="s">
        <v>471</v>
      </c>
      <c r="B31" s="294" t="s">
        <v>130</v>
      </c>
      <c r="C31" s="294"/>
      <c r="D31" s="294">
        <v>50</v>
      </c>
      <c r="E31" s="294">
        <v>1200</v>
      </c>
      <c r="F31" s="294"/>
      <c r="G31" s="294" t="s">
        <v>472</v>
      </c>
      <c r="H31" s="312">
        <v>210</v>
      </c>
      <c r="I31" s="313">
        <v>42</v>
      </c>
      <c r="J31" s="294" t="s">
        <v>457</v>
      </c>
      <c r="K31" s="294"/>
      <c r="L31" s="314"/>
      <c r="M31" s="315">
        <v>247.35173414531349</v>
      </c>
      <c r="N31" s="289">
        <v>17.786540069196899</v>
      </c>
      <c r="O31" s="315">
        <v>257.10440779950869</v>
      </c>
      <c r="P31" s="289">
        <v>22.430670380718425</v>
      </c>
      <c r="Q31" s="294"/>
      <c r="R31" s="299">
        <v>50.630394145487813</v>
      </c>
      <c r="S31" s="299">
        <v>2.0085113152766181</v>
      </c>
      <c r="T31" s="299">
        <v>13.632024818040808</v>
      </c>
      <c r="U31" s="299">
        <v>1.1732887881318856</v>
      </c>
      <c r="V31" s="299">
        <v>11.822376009227222</v>
      </c>
      <c r="W31" s="165">
        <f t="shared" si="0"/>
        <v>13.126319983590287</v>
      </c>
      <c r="X31" s="299">
        <v>0.18891938113987991</v>
      </c>
      <c r="Y31" s="299">
        <v>7.0695621047607693</v>
      </c>
      <c r="Z31" s="299">
        <v>10.818120351588913</v>
      </c>
      <c r="AA31" s="299">
        <v>2.6150419599888641</v>
      </c>
      <c r="AB31" s="299">
        <v>0.15909000517042518</v>
      </c>
      <c r="AC31" s="299">
        <v>0</v>
      </c>
      <c r="AD31" s="299">
        <v>100</v>
      </c>
      <c r="AE31" s="294"/>
      <c r="AF31" s="316">
        <v>0.44160969835348673</v>
      </c>
      <c r="AG31" s="317">
        <v>0.35723490880103387</v>
      </c>
      <c r="AH31" s="317"/>
    </row>
    <row r="32" spans="1:34">
      <c r="A32" s="259" t="s">
        <v>387</v>
      </c>
      <c r="B32" s="144" t="s">
        <v>136</v>
      </c>
      <c r="C32" s="144" t="s">
        <v>475</v>
      </c>
      <c r="D32" s="144">
        <v>50</v>
      </c>
      <c r="E32" s="144">
        <v>1200</v>
      </c>
      <c r="F32" s="139"/>
      <c r="G32" s="139"/>
      <c r="H32" s="154">
        <v>230</v>
      </c>
      <c r="I32" s="191">
        <v>46</v>
      </c>
      <c r="J32" s="139" t="s">
        <v>457</v>
      </c>
      <c r="K32" s="139"/>
      <c r="L32" s="138"/>
      <c r="M32" s="190">
        <v>257.97250241473307</v>
      </c>
      <c r="N32" s="193">
        <v>12.161957571623075</v>
      </c>
      <c r="O32" s="190">
        <v>265.53462555413932</v>
      </c>
      <c r="P32" s="193">
        <v>15.449837197451881</v>
      </c>
      <c r="Q32" s="139"/>
      <c r="R32" s="150">
        <v>50.723914128806783</v>
      </c>
      <c r="S32" s="150">
        <v>1.8372441337993006</v>
      </c>
      <c r="T32" s="150">
        <v>13.679480778831749</v>
      </c>
      <c r="U32" s="150">
        <v>0</v>
      </c>
      <c r="V32" s="150">
        <v>12.381427858212678</v>
      </c>
      <c r="W32" s="165">
        <f t="shared" si="0"/>
        <v>12.381427858212678</v>
      </c>
      <c r="X32" s="150">
        <v>0.21967049425861204</v>
      </c>
      <c r="Y32" s="150">
        <v>6.6600099850224597</v>
      </c>
      <c r="Z32" s="150">
        <v>11.482775836245629</v>
      </c>
      <c r="AA32" s="150">
        <v>2.6759860209685464</v>
      </c>
      <c r="AB32" s="150">
        <v>0.14977533699450821</v>
      </c>
      <c r="AC32" s="150">
        <v>0.18971542685971041</v>
      </c>
      <c r="AD32" s="150">
        <v>99.999999999999972</v>
      </c>
      <c r="AE32" s="139"/>
      <c r="AF32" s="182">
        <v>0.50423010930048306</v>
      </c>
      <c r="AG32" s="149">
        <v>0.36204474440916368</v>
      </c>
      <c r="AH32" s="149"/>
    </row>
    <row r="33" spans="1:34" s="293" customFormat="1">
      <c r="A33" s="321" t="s">
        <v>476</v>
      </c>
      <c r="B33" s="321" t="s">
        <v>136</v>
      </c>
      <c r="C33" s="321" t="s">
        <v>477</v>
      </c>
      <c r="D33" s="321">
        <v>50</v>
      </c>
      <c r="E33" s="321">
        <v>1300</v>
      </c>
      <c r="F33" s="310"/>
      <c r="G33" s="321" t="s">
        <v>478</v>
      </c>
      <c r="H33" s="322">
        <v>250</v>
      </c>
      <c r="I33" s="323">
        <v>50</v>
      </c>
      <c r="J33" s="310" t="s">
        <v>479</v>
      </c>
      <c r="K33" s="310"/>
      <c r="L33" s="324"/>
      <c r="M33" s="315">
        <v>244.94626367887741</v>
      </c>
      <c r="N33" s="289">
        <v>-2.021494528449034</v>
      </c>
      <c r="O33" s="315">
        <v>254.25484072179265</v>
      </c>
      <c r="P33" s="289">
        <v>1.7019362887170586</v>
      </c>
      <c r="Q33" s="310"/>
      <c r="R33" s="299">
        <v>51.283341721187711</v>
      </c>
      <c r="S33" s="299">
        <v>1.2380473074987415</v>
      </c>
      <c r="T33" s="299">
        <v>14.282838449924506</v>
      </c>
      <c r="U33" s="299">
        <v>0</v>
      </c>
      <c r="V33" s="299">
        <v>10.568696527428282</v>
      </c>
      <c r="W33" s="165">
        <f t="shared" si="0"/>
        <v>10.568696527428282</v>
      </c>
      <c r="X33" s="299">
        <v>0.18117765475591341</v>
      </c>
      <c r="Y33" s="299">
        <v>8.0322093608454939</v>
      </c>
      <c r="Z33" s="299">
        <v>12.068444891796675</v>
      </c>
      <c r="AA33" s="299">
        <v>2.1540010065425261</v>
      </c>
      <c r="AB33" s="299">
        <v>4.0261701056869645E-2</v>
      </c>
      <c r="AC33" s="299">
        <v>0.15098137896326116</v>
      </c>
      <c r="AD33" s="299">
        <v>99.999999999999986</v>
      </c>
      <c r="AE33" s="310"/>
      <c r="AF33" s="316">
        <v>0.42705371456488983</v>
      </c>
      <c r="AG33" s="317">
        <v>0.35557336085382901</v>
      </c>
      <c r="AH33" s="317"/>
    </row>
    <row r="34" spans="1:34" s="271" customFormat="1">
      <c r="A34" s="260" t="s">
        <v>378</v>
      </c>
      <c r="B34" s="260" t="s">
        <v>379</v>
      </c>
      <c r="C34" s="261" t="s">
        <v>380</v>
      </c>
      <c r="D34" s="261">
        <v>50</v>
      </c>
      <c r="E34" s="262">
        <v>1250</v>
      </c>
      <c r="F34" s="261" t="s">
        <v>359</v>
      </c>
      <c r="G34" s="261"/>
      <c r="H34" s="263">
        <v>350</v>
      </c>
      <c r="I34" s="264">
        <v>70</v>
      </c>
      <c r="J34" s="261" t="s">
        <v>457</v>
      </c>
      <c r="K34" s="261"/>
      <c r="L34" s="265"/>
      <c r="M34" s="266">
        <v>221.84389401282894</v>
      </c>
      <c r="N34" s="267">
        <v>-36.616030282048875</v>
      </c>
      <c r="O34" s="266">
        <v>234.15444153079554</v>
      </c>
      <c r="P34" s="267">
        <v>-33.098730991201272</v>
      </c>
      <c r="Q34" s="261"/>
      <c r="R34" s="268">
        <v>53.512810248198562</v>
      </c>
      <c r="S34" s="268">
        <v>0.71056845476381114</v>
      </c>
      <c r="T34" s="268">
        <v>15.492393915132107</v>
      </c>
      <c r="U34" s="268">
        <v>0</v>
      </c>
      <c r="V34" s="268">
        <v>8.3967173738991203</v>
      </c>
      <c r="W34" s="165">
        <f t="shared" si="0"/>
        <v>8.3967173738991203</v>
      </c>
      <c r="X34" s="268">
        <v>0.10008006405124101</v>
      </c>
      <c r="Y34" s="268">
        <v>4.8839071257005608</v>
      </c>
      <c r="Z34" s="268">
        <v>8.5168134507606101</v>
      </c>
      <c r="AA34" s="268">
        <v>3.6629303442754209</v>
      </c>
      <c r="AB34" s="268">
        <v>4.723779023218575</v>
      </c>
      <c r="AC34" s="268">
        <v>0</v>
      </c>
      <c r="AD34" s="268">
        <v>100</v>
      </c>
      <c r="AE34" s="261"/>
      <c r="AF34" s="269">
        <v>0.27949802575090743</v>
      </c>
      <c r="AG34" s="270">
        <v>0.34329552683853037</v>
      </c>
      <c r="AH34" s="270"/>
    </row>
    <row r="35" spans="1:34" s="293" customFormat="1">
      <c r="A35" s="318" t="s">
        <v>471</v>
      </c>
      <c r="B35" s="318" t="s">
        <v>136</v>
      </c>
      <c r="C35" s="318" t="s">
        <v>480</v>
      </c>
      <c r="D35" s="318">
        <v>101</v>
      </c>
      <c r="E35" s="318">
        <v>1200</v>
      </c>
      <c r="F35" s="282"/>
      <c r="G35" s="318" t="s">
        <v>472</v>
      </c>
      <c r="H35" s="319">
        <v>480</v>
      </c>
      <c r="I35" s="320">
        <v>96</v>
      </c>
      <c r="J35" s="282" t="s">
        <v>457</v>
      </c>
      <c r="K35" s="282"/>
      <c r="L35" s="287"/>
      <c r="M35" s="288">
        <v>561.7931609454198</v>
      </c>
      <c r="N35" s="289">
        <v>17.040241863629127</v>
      </c>
      <c r="O35" s="288">
        <v>577.04228740669487</v>
      </c>
      <c r="P35" s="289">
        <v>20.217143209728096</v>
      </c>
      <c r="Q35" s="282"/>
      <c r="R35" s="290">
        <v>50.630394145487813</v>
      </c>
      <c r="S35" s="290">
        <v>2.0085113152766181</v>
      </c>
      <c r="T35" s="290">
        <v>13.632024818040808</v>
      </c>
      <c r="U35" s="290">
        <v>1.1732887881318856</v>
      </c>
      <c r="V35" s="290">
        <v>11.822376009227222</v>
      </c>
      <c r="W35" s="165">
        <f t="shared" si="0"/>
        <v>13.126319983590287</v>
      </c>
      <c r="X35" s="290">
        <v>0.18891938113987991</v>
      </c>
      <c r="Y35" s="290">
        <v>7.0695621047607693</v>
      </c>
      <c r="Z35" s="290">
        <v>10.818120351588913</v>
      </c>
      <c r="AA35" s="290">
        <v>2.6150419599888641</v>
      </c>
      <c r="AB35" s="290">
        <v>0.15909000517042518</v>
      </c>
      <c r="AC35" s="290">
        <v>0</v>
      </c>
      <c r="AD35" s="290">
        <v>100</v>
      </c>
      <c r="AE35" s="282"/>
      <c r="AF35" s="291">
        <v>0.44160969835348673</v>
      </c>
      <c r="AG35" s="292">
        <v>0.35723490880103387</v>
      </c>
      <c r="AH35" s="292"/>
    </row>
    <row r="36" spans="1:34">
      <c r="A36" s="257" t="s">
        <v>483</v>
      </c>
      <c r="B36" s="139" t="s">
        <v>484</v>
      </c>
      <c r="C36" s="159"/>
      <c r="D36" s="139">
        <v>100</v>
      </c>
      <c r="E36" s="139">
        <v>1200</v>
      </c>
      <c r="F36" s="139"/>
      <c r="G36" s="139"/>
      <c r="H36" s="146">
        <v>807</v>
      </c>
      <c r="I36" s="153">
        <v>161.4</v>
      </c>
      <c r="J36" s="139" t="s">
        <v>485</v>
      </c>
      <c r="K36" s="139"/>
      <c r="L36" s="138"/>
      <c r="M36" s="178">
        <v>755.36871716466237</v>
      </c>
      <c r="N36" s="193">
        <v>-6.3979284802153193</v>
      </c>
      <c r="O36" s="178">
        <v>750.67964385537107</v>
      </c>
      <c r="P36" s="193">
        <v>-6.9789784565835111</v>
      </c>
      <c r="Q36" s="139"/>
      <c r="R36" s="150">
        <v>46.198654213116406</v>
      </c>
      <c r="S36" s="150">
        <v>3.1836898664256306</v>
      </c>
      <c r="T36" s="150">
        <v>15.26564226172542</v>
      </c>
      <c r="U36" s="150">
        <v>0</v>
      </c>
      <c r="V36" s="150">
        <v>12.051822838204279</v>
      </c>
      <c r="W36" s="165">
        <f t="shared" si="0"/>
        <v>12.051822838204279</v>
      </c>
      <c r="X36" s="150">
        <v>0</v>
      </c>
      <c r="Y36" s="150">
        <v>9.0991262428442301</v>
      </c>
      <c r="Z36" s="150">
        <v>8.2554986441699327</v>
      </c>
      <c r="AA36" s="150">
        <v>4.3486994074520444</v>
      </c>
      <c r="AB36" s="150">
        <v>1.3257005122024708</v>
      </c>
      <c r="AC36" s="150">
        <v>0.27116601385959627</v>
      </c>
      <c r="AD36" s="150">
        <v>100.00000000000001</v>
      </c>
      <c r="AE36" s="139"/>
      <c r="AF36" s="182">
        <v>0.8998967990809823</v>
      </c>
      <c r="AG36" s="149">
        <v>0.39815862597430479</v>
      </c>
      <c r="AH36" s="149"/>
    </row>
    <row r="37" spans="1:34">
      <c r="A37" s="258" t="s">
        <v>486</v>
      </c>
      <c r="B37" s="157" t="s">
        <v>487</v>
      </c>
      <c r="C37" s="159"/>
      <c r="D37" s="158">
        <v>100</v>
      </c>
      <c r="E37" s="158">
        <v>1200</v>
      </c>
      <c r="F37" s="158"/>
      <c r="G37" s="158" t="s">
        <v>488</v>
      </c>
      <c r="H37" s="143">
        <v>2200</v>
      </c>
      <c r="I37" s="155">
        <v>440</v>
      </c>
      <c r="J37" s="158" t="s">
        <v>360</v>
      </c>
      <c r="K37" s="158"/>
      <c r="L37" s="175"/>
      <c r="M37" s="178">
        <v>1995.0679212387909</v>
      </c>
      <c r="N37" s="193">
        <v>-9.3150944891458689</v>
      </c>
      <c r="O37" s="178">
        <v>1886.9007988021829</v>
      </c>
      <c r="P37" s="193">
        <v>-14.231781872628051</v>
      </c>
      <c r="Q37" s="158"/>
      <c r="R37" s="165">
        <v>44.228975945292838</v>
      </c>
      <c r="S37" s="165">
        <v>2.6972556176113747</v>
      </c>
      <c r="T37" s="165">
        <v>12.834524871905426</v>
      </c>
      <c r="U37" s="165">
        <v>2.6972556176113747</v>
      </c>
      <c r="V37" s="165">
        <v>6.6378558321885874</v>
      </c>
      <c r="W37" s="165">
        <f t="shared" si="0"/>
        <v>9.6354726554952936</v>
      </c>
      <c r="X37" s="165">
        <v>0.19051247856734618</v>
      </c>
      <c r="Y37" s="165">
        <v>9.1646529163449681</v>
      </c>
      <c r="Z37" s="165">
        <v>14.378678645556548</v>
      </c>
      <c r="AA37" s="165">
        <v>3.2086312179763565</v>
      </c>
      <c r="AB37" s="165">
        <v>3.4593055318807595</v>
      </c>
      <c r="AC37" s="165">
        <v>0.77207688682556075</v>
      </c>
      <c r="AD37" s="165">
        <v>99.999999999999986</v>
      </c>
      <c r="AE37" s="158"/>
      <c r="AF37" s="145">
        <v>2.3465254679952863</v>
      </c>
      <c r="AG37" s="168">
        <v>0.53556942098991234</v>
      </c>
      <c r="AH37" s="168"/>
    </row>
    <row r="38" spans="1:34" s="293" customFormat="1">
      <c r="A38" s="325" t="s">
        <v>476</v>
      </c>
      <c r="B38" s="325" t="s">
        <v>136</v>
      </c>
      <c r="C38" s="325" t="s">
        <v>477</v>
      </c>
      <c r="D38" s="325">
        <v>100</v>
      </c>
      <c r="E38" s="325">
        <v>1200</v>
      </c>
      <c r="F38" s="283"/>
      <c r="G38" s="325" t="s">
        <v>478</v>
      </c>
      <c r="H38" s="326">
        <v>553.13616684705698</v>
      </c>
      <c r="I38" s="327">
        <v>110.6272333694114</v>
      </c>
      <c r="J38" s="283" t="s">
        <v>489</v>
      </c>
      <c r="K38" s="283"/>
      <c r="L38" s="328"/>
      <c r="M38" s="288">
        <v>549.90851826105518</v>
      </c>
      <c r="N38" s="289">
        <v>-0.58351790742590426</v>
      </c>
      <c r="O38" s="288">
        <v>564.15515473104563</v>
      </c>
      <c r="P38" s="289">
        <v>1.9920931850828352</v>
      </c>
      <c r="Q38" s="283"/>
      <c r="R38" s="290">
        <v>51.283341721187711</v>
      </c>
      <c r="S38" s="290">
        <v>1.2380473074987415</v>
      </c>
      <c r="T38" s="290">
        <v>14.282838449924506</v>
      </c>
      <c r="U38" s="290">
        <v>0</v>
      </c>
      <c r="V38" s="290">
        <v>10.568696527428282</v>
      </c>
      <c r="W38" s="165">
        <f t="shared" si="0"/>
        <v>10.568696527428282</v>
      </c>
      <c r="X38" s="290">
        <v>0.18117765475591341</v>
      </c>
      <c r="Y38" s="290">
        <v>8.0322093608454939</v>
      </c>
      <c r="Z38" s="290">
        <v>12.068444891796675</v>
      </c>
      <c r="AA38" s="290">
        <v>2.1540010065425261</v>
      </c>
      <c r="AB38" s="290">
        <v>4.0261701056869645E-2</v>
      </c>
      <c r="AC38" s="290">
        <v>0.15098137896326116</v>
      </c>
      <c r="AD38" s="290">
        <v>99.999999999999986</v>
      </c>
      <c r="AE38" s="283"/>
      <c r="AF38" s="291">
        <v>0.42705371456488983</v>
      </c>
      <c r="AG38" s="292">
        <v>0.35557336085382901</v>
      </c>
      <c r="AH38" s="292"/>
    </row>
    <row r="39" spans="1:34" s="271" customFormat="1">
      <c r="A39" s="272" t="s">
        <v>378</v>
      </c>
      <c r="B39" s="272" t="s">
        <v>379</v>
      </c>
      <c r="C39" s="273" t="s">
        <v>380</v>
      </c>
      <c r="D39" s="273">
        <v>100</v>
      </c>
      <c r="E39" s="274">
        <v>1250</v>
      </c>
      <c r="F39" s="273" t="s">
        <v>359</v>
      </c>
      <c r="G39" s="273"/>
      <c r="H39" s="275">
        <v>580</v>
      </c>
      <c r="I39" s="276">
        <v>116</v>
      </c>
      <c r="J39" s="273" t="s">
        <v>457</v>
      </c>
      <c r="K39" s="273"/>
      <c r="L39" s="277"/>
      <c r="M39" s="278">
        <v>498.0433063546962</v>
      </c>
      <c r="N39" s="267">
        <v>-14.130464421604104</v>
      </c>
      <c r="O39" s="278">
        <v>519.55524157477748</v>
      </c>
      <c r="P39" s="267">
        <v>-10.421510073314227</v>
      </c>
      <c r="Q39" s="273"/>
      <c r="R39" s="279">
        <v>53.512810248198562</v>
      </c>
      <c r="S39" s="279">
        <v>0.71056845476381114</v>
      </c>
      <c r="T39" s="279">
        <v>15.492393915132107</v>
      </c>
      <c r="U39" s="279">
        <v>0</v>
      </c>
      <c r="V39" s="279">
        <v>8.3967173738991203</v>
      </c>
      <c r="W39" s="165">
        <f t="shared" si="0"/>
        <v>8.3967173738991203</v>
      </c>
      <c r="X39" s="279">
        <v>0.10008006405124101</v>
      </c>
      <c r="Y39" s="279">
        <v>4.8839071257005608</v>
      </c>
      <c r="Z39" s="279">
        <v>8.5168134507606101</v>
      </c>
      <c r="AA39" s="279">
        <v>3.6629303442754209</v>
      </c>
      <c r="AB39" s="279">
        <v>4.723779023218575</v>
      </c>
      <c r="AC39" s="279">
        <v>0</v>
      </c>
      <c r="AD39" s="279">
        <v>100</v>
      </c>
      <c r="AE39" s="273"/>
      <c r="AF39" s="280">
        <v>0.27949802575090743</v>
      </c>
      <c r="AG39" s="281">
        <v>0.34329552683853037</v>
      </c>
      <c r="AH39" s="281"/>
    </row>
    <row r="40" spans="1:34" s="293" customFormat="1">
      <c r="A40" s="325" t="s">
        <v>476</v>
      </c>
      <c r="B40" s="325" t="s">
        <v>136</v>
      </c>
      <c r="C40" s="325" t="s">
        <v>477</v>
      </c>
      <c r="D40" s="325">
        <v>195</v>
      </c>
      <c r="E40" s="325">
        <v>1200</v>
      </c>
      <c r="F40" s="283"/>
      <c r="G40" s="325" t="s">
        <v>478</v>
      </c>
      <c r="H40" s="329">
        <v>960.22312879860146</v>
      </c>
      <c r="I40" s="330">
        <v>192.0446257597203</v>
      </c>
      <c r="J40" s="283" t="s">
        <v>360</v>
      </c>
      <c r="K40" s="283"/>
      <c r="L40" s="328"/>
      <c r="M40" s="288">
        <v>1198.6198629423268</v>
      </c>
      <c r="N40" s="289">
        <v>24.827222652093294</v>
      </c>
      <c r="O40" s="288">
        <v>1215.8646002081655</v>
      </c>
      <c r="P40" s="289">
        <v>26.623132034885888</v>
      </c>
      <c r="Q40" s="283"/>
      <c r="R40" s="290">
        <v>51.283341721187711</v>
      </c>
      <c r="S40" s="290">
        <v>1.2380473074987415</v>
      </c>
      <c r="T40" s="290">
        <v>14.282838449924506</v>
      </c>
      <c r="U40" s="290">
        <v>0</v>
      </c>
      <c r="V40" s="290">
        <v>10.568696527428282</v>
      </c>
      <c r="W40" s="165">
        <f t="shared" si="0"/>
        <v>10.568696527428282</v>
      </c>
      <c r="X40" s="290">
        <v>0.18117765475591341</v>
      </c>
      <c r="Y40" s="290">
        <v>8.0322093608454939</v>
      </c>
      <c r="Z40" s="290">
        <v>12.068444891796675</v>
      </c>
      <c r="AA40" s="290">
        <v>2.1540010065425261</v>
      </c>
      <c r="AB40" s="290">
        <v>4.0261701056869645E-2</v>
      </c>
      <c r="AC40" s="290">
        <v>0.15098137896326116</v>
      </c>
      <c r="AD40" s="290">
        <v>99.999999999999986</v>
      </c>
      <c r="AE40" s="283"/>
      <c r="AF40" s="291">
        <v>0.42705371456488983</v>
      </c>
      <c r="AG40" s="292">
        <v>0.35557336085382901</v>
      </c>
      <c r="AH40" s="292"/>
    </row>
    <row r="41" spans="1:34">
      <c r="A41" s="282" t="s">
        <v>419</v>
      </c>
      <c r="B41" s="158" t="s">
        <v>420</v>
      </c>
      <c r="C41" s="158" t="s">
        <v>367</v>
      </c>
      <c r="D41" s="158">
        <v>200</v>
      </c>
      <c r="E41" s="158">
        <v>1200</v>
      </c>
      <c r="F41" s="158" t="s">
        <v>407</v>
      </c>
      <c r="G41" s="158"/>
      <c r="H41" s="143">
        <v>1070</v>
      </c>
      <c r="I41" s="155">
        <v>214</v>
      </c>
      <c r="J41" s="158" t="s">
        <v>457</v>
      </c>
      <c r="K41" s="158"/>
      <c r="L41" s="175"/>
      <c r="M41" s="178">
        <v>1277.259730814656</v>
      </c>
      <c r="N41" s="193">
        <v>19.37006830043514</v>
      </c>
      <c r="O41" s="178">
        <v>1291.5513553932187</v>
      </c>
      <c r="P41" s="193">
        <v>20.705734148898948</v>
      </c>
      <c r="Q41" s="158"/>
      <c r="R41" s="165">
        <v>48.882596824754778</v>
      </c>
      <c r="S41" s="165">
        <v>2.8921023359288096</v>
      </c>
      <c r="T41" s="165">
        <v>14.773991303468501</v>
      </c>
      <c r="U41" s="165">
        <v>0</v>
      </c>
      <c r="V41" s="165">
        <v>13.054909495398928</v>
      </c>
      <c r="W41" s="165">
        <f t="shared" si="0"/>
        <v>13.054909495398928</v>
      </c>
      <c r="X41" s="165">
        <v>0</v>
      </c>
      <c r="Y41" s="165">
        <v>6.4718373950854486</v>
      </c>
      <c r="Z41" s="165">
        <v>10.992011325715442</v>
      </c>
      <c r="AA41" s="165">
        <v>2.6291839417534635</v>
      </c>
      <c r="AB41" s="165">
        <v>0.30336737789463042</v>
      </c>
      <c r="AC41" s="165">
        <v>0</v>
      </c>
      <c r="AD41" s="165">
        <v>100</v>
      </c>
      <c r="AE41" s="158"/>
      <c r="AF41" s="145">
        <v>0.47770695087217785</v>
      </c>
      <c r="AG41" s="168">
        <v>0.36023632644638814</v>
      </c>
      <c r="AH41" s="168"/>
    </row>
    <row r="42" spans="1:34" s="293" customFormat="1">
      <c r="A42" s="283" t="s">
        <v>378</v>
      </c>
      <c r="B42" s="283" t="s">
        <v>379</v>
      </c>
      <c r="C42" s="282" t="s">
        <v>380</v>
      </c>
      <c r="D42" s="282">
        <v>200</v>
      </c>
      <c r="E42" s="284">
        <v>1250</v>
      </c>
      <c r="F42" s="282" t="s">
        <v>359</v>
      </c>
      <c r="G42" s="282"/>
      <c r="H42" s="285">
        <v>1410</v>
      </c>
      <c r="I42" s="286">
        <v>282</v>
      </c>
      <c r="J42" s="282" t="s">
        <v>457</v>
      </c>
      <c r="K42" s="282"/>
      <c r="L42" s="287"/>
      <c r="M42" s="288">
        <v>1118.115673674449</v>
      </c>
      <c r="N42" s="289">
        <v>-20.701016051457518</v>
      </c>
      <c r="O42" s="288">
        <v>1152.8188288169786</v>
      </c>
      <c r="P42" s="289">
        <v>-18.23979937468237</v>
      </c>
      <c r="Q42" s="282"/>
      <c r="R42" s="290">
        <v>53.512810248198562</v>
      </c>
      <c r="S42" s="290">
        <v>0.71056845476381114</v>
      </c>
      <c r="T42" s="290">
        <v>15.492393915132107</v>
      </c>
      <c r="U42" s="290">
        <v>0</v>
      </c>
      <c r="V42" s="290">
        <v>8.3967173738991203</v>
      </c>
      <c r="W42" s="165">
        <f t="shared" si="0"/>
        <v>8.3967173738991203</v>
      </c>
      <c r="X42" s="290">
        <v>0.10008006405124101</v>
      </c>
      <c r="Y42" s="290">
        <v>4.8839071257005608</v>
      </c>
      <c r="Z42" s="290">
        <v>8.5168134507606101</v>
      </c>
      <c r="AA42" s="290">
        <v>3.6629303442754209</v>
      </c>
      <c r="AB42" s="290">
        <v>4.723779023218575</v>
      </c>
      <c r="AC42" s="290">
        <v>0</v>
      </c>
      <c r="AD42" s="290">
        <v>100</v>
      </c>
      <c r="AE42" s="282"/>
      <c r="AF42" s="291">
        <v>0.27949802575090743</v>
      </c>
      <c r="AG42" s="292">
        <v>0.34329552683853037</v>
      </c>
      <c r="AH42" s="292"/>
    </row>
    <row r="43" spans="1:34" s="293" customFormat="1">
      <c r="A43" s="283" t="s">
        <v>378</v>
      </c>
      <c r="B43" s="283" t="s">
        <v>379</v>
      </c>
      <c r="C43" s="282" t="s">
        <v>380</v>
      </c>
      <c r="D43" s="282">
        <v>300</v>
      </c>
      <c r="E43" s="284">
        <v>1250</v>
      </c>
      <c r="F43" s="282" t="s">
        <v>359</v>
      </c>
      <c r="G43" s="282"/>
      <c r="H43" s="285">
        <v>2250</v>
      </c>
      <c r="I43" s="286">
        <v>450</v>
      </c>
      <c r="J43" s="282" t="s">
        <v>457</v>
      </c>
      <c r="K43" s="282"/>
      <c r="L43" s="287"/>
      <c r="M43" s="288">
        <v>1794.4734916403911</v>
      </c>
      <c r="N43" s="289">
        <v>-20.245622593760398</v>
      </c>
      <c r="O43" s="288">
        <v>1837.5270453320979</v>
      </c>
      <c r="P43" s="289">
        <v>-18.332131318573428</v>
      </c>
      <c r="Q43" s="282"/>
      <c r="R43" s="290">
        <v>53.512810248198562</v>
      </c>
      <c r="S43" s="290">
        <v>0.71056845476381114</v>
      </c>
      <c r="T43" s="290">
        <v>15.492393915132107</v>
      </c>
      <c r="U43" s="290">
        <v>0</v>
      </c>
      <c r="V43" s="290">
        <v>8.3967173738991203</v>
      </c>
      <c r="W43" s="165">
        <f t="shared" si="0"/>
        <v>8.3967173738991203</v>
      </c>
      <c r="X43" s="290">
        <v>0.10008006405124101</v>
      </c>
      <c r="Y43" s="290">
        <v>4.8839071257005608</v>
      </c>
      <c r="Z43" s="290">
        <v>8.5168134507606101</v>
      </c>
      <c r="AA43" s="290">
        <v>3.6629303442754209</v>
      </c>
      <c r="AB43" s="290">
        <v>4.723779023218575</v>
      </c>
      <c r="AC43" s="290">
        <v>0</v>
      </c>
      <c r="AD43" s="290">
        <v>100</v>
      </c>
      <c r="AE43" s="282"/>
      <c r="AF43" s="291">
        <v>0.27949802575090743</v>
      </c>
      <c r="AG43" s="292">
        <v>0.34329552683853037</v>
      </c>
      <c r="AH43" s="292"/>
    </row>
    <row r="46" spans="1:34">
      <c r="A46" s="201" t="s">
        <v>495</v>
      </c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8"/>
      <c r="M46" s="204"/>
      <c r="N46" s="204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</row>
    <row r="47" spans="1:34" ht="16">
      <c r="A47" s="212" t="s">
        <v>496</v>
      </c>
      <c r="B47" s="205"/>
      <c r="C47" s="205"/>
      <c r="D47" s="200"/>
      <c r="E47" s="200"/>
      <c r="F47" s="200"/>
      <c r="G47" s="200"/>
      <c r="H47" s="201"/>
      <c r="I47" s="201"/>
      <c r="J47" s="200"/>
      <c r="K47" s="200"/>
      <c r="L47" s="208"/>
      <c r="M47" s="208"/>
      <c r="N47" s="208"/>
      <c r="O47" s="211"/>
      <c r="P47" s="211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</row>
    <row r="48" spans="1:34" ht="16">
      <c r="A48" s="210" t="s">
        <v>497</v>
      </c>
      <c r="B48" s="205"/>
      <c r="C48" s="205"/>
      <c r="D48" s="200"/>
      <c r="E48" s="200"/>
      <c r="F48" s="200"/>
      <c r="G48" s="200"/>
      <c r="H48" s="201"/>
      <c r="I48" s="201"/>
      <c r="J48" s="200"/>
      <c r="K48" s="200"/>
      <c r="L48" s="208"/>
      <c r="M48" s="207"/>
      <c r="N48" s="207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</row>
    <row r="49" spans="1:34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6"/>
      <c r="M49" s="207"/>
      <c r="N49" s="207"/>
      <c r="O49" s="209"/>
      <c r="P49" s="209"/>
      <c r="Q49" s="202"/>
      <c r="R49" s="250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</row>
    <row r="50" spans="1:34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6"/>
      <c r="M50" s="207"/>
      <c r="N50" s="207"/>
      <c r="O50" s="209"/>
      <c r="P50" s="209"/>
      <c r="Q50" s="202"/>
      <c r="R50" s="250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3"/>
      <c r="AH50" s="203"/>
    </row>
  </sheetData>
  <conditionalFormatting sqref="U1:W2 U32:U34 U37:V37 U36 U46:W1048576 U35:V35 U38:U43 U3:V31 W3:W43">
    <cfRule type="cellIs" dxfId="2" priority="1" operator="equal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2AAC-BB7F-4EB4-A26E-BFA7AD2412BE}">
  <sheetPr codeName="Sheet10"/>
  <dimension ref="A1:AL107"/>
  <sheetViews>
    <sheetView tabSelected="1" zoomScale="70" zoomScaleNormal="70" workbookViewId="0">
      <selection activeCell="R2" sqref="R2:R21"/>
    </sheetView>
  </sheetViews>
  <sheetFormatPr baseColWidth="10" defaultColWidth="8.83203125" defaultRowHeight="15"/>
  <cols>
    <col min="1" max="1" width="26.83203125" customWidth="1"/>
  </cols>
  <sheetData>
    <row r="1" spans="1:30" ht="98">
      <c r="A1" s="108" t="s">
        <v>0</v>
      </c>
      <c r="B1" s="118" t="s">
        <v>338</v>
      </c>
      <c r="C1" s="108" t="s">
        <v>210</v>
      </c>
      <c r="D1" s="118" t="s">
        <v>339</v>
      </c>
      <c r="E1" s="118" t="s">
        <v>340</v>
      </c>
      <c r="F1" s="108" t="s">
        <v>341</v>
      </c>
      <c r="G1" s="108" t="s">
        <v>342</v>
      </c>
      <c r="H1" s="108" t="s">
        <v>343</v>
      </c>
      <c r="I1" s="108" t="s">
        <v>344</v>
      </c>
      <c r="J1" s="108" t="s">
        <v>345</v>
      </c>
      <c r="K1" s="108" t="s">
        <v>346</v>
      </c>
      <c r="L1" s="108"/>
      <c r="M1" s="108" t="s">
        <v>347</v>
      </c>
      <c r="N1" s="108"/>
      <c r="O1" s="109" t="s">
        <v>348</v>
      </c>
      <c r="P1" s="109" t="s">
        <v>349</v>
      </c>
      <c r="Q1" s="109" t="s">
        <v>350</v>
      </c>
      <c r="R1" s="109" t="s">
        <v>351</v>
      </c>
      <c r="S1" s="176" t="s">
        <v>7</v>
      </c>
      <c r="T1" s="176" t="s">
        <v>211</v>
      </c>
      <c r="U1" s="109" t="s">
        <v>9</v>
      </c>
      <c r="V1" s="109" t="s">
        <v>10</v>
      </c>
      <c r="W1" s="109" t="s">
        <v>11</v>
      </c>
      <c r="X1" s="109" t="s">
        <v>352</v>
      </c>
      <c r="Y1" s="109" t="s">
        <v>353</v>
      </c>
      <c r="Z1" s="109" t="s">
        <v>354</v>
      </c>
      <c r="AA1" s="108" t="s">
        <v>355</v>
      </c>
    </row>
    <row r="2" spans="1:30">
      <c r="A2" s="97" t="s">
        <v>356</v>
      </c>
      <c r="B2" s="97" t="s">
        <v>357</v>
      </c>
      <c r="C2" s="105" t="s">
        <v>358</v>
      </c>
      <c r="D2" s="97">
        <v>50</v>
      </c>
      <c r="E2" s="115">
        <v>1250</v>
      </c>
      <c r="F2" s="97" t="s">
        <v>359</v>
      </c>
      <c r="G2" s="97"/>
      <c r="H2" s="106">
        <v>2.2999999999999998</v>
      </c>
      <c r="I2" s="106">
        <v>0.12</v>
      </c>
      <c r="J2" s="112">
        <v>2.1575395952182785</v>
      </c>
      <c r="K2" s="103">
        <v>-6.1939306426835348</v>
      </c>
      <c r="L2" s="114"/>
      <c r="M2" s="97" t="s">
        <v>360</v>
      </c>
      <c r="N2" s="97"/>
      <c r="O2" s="103">
        <v>50.175017501750176</v>
      </c>
      <c r="P2" s="103">
        <v>0.92009200920092016</v>
      </c>
      <c r="Q2" s="103">
        <v>18.281828182818284</v>
      </c>
      <c r="R2" s="103">
        <v>0</v>
      </c>
      <c r="S2" s="150">
        <v>9.3709370937093706</v>
      </c>
      <c r="T2" s="150">
        <f>S2+R2/0.8998</f>
        <v>9.3709370937093706</v>
      </c>
      <c r="U2" s="103">
        <v>0.17001700170017003</v>
      </c>
      <c r="V2" s="103">
        <v>7.0007000700070012</v>
      </c>
      <c r="W2" s="103">
        <v>11.371137113711372</v>
      </c>
      <c r="X2" s="103">
        <v>2.3302330233023305</v>
      </c>
      <c r="Y2" s="103">
        <v>0.23002300230023004</v>
      </c>
      <c r="Z2" s="103">
        <v>0.15001500150015001</v>
      </c>
      <c r="AA2" s="103">
        <v>100</v>
      </c>
      <c r="AD2" s="19"/>
    </row>
    <row r="3" spans="1:30">
      <c r="A3" s="97" t="s">
        <v>356</v>
      </c>
      <c r="B3" s="97" t="s">
        <v>357</v>
      </c>
      <c r="C3" s="105" t="s">
        <v>358</v>
      </c>
      <c r="D3" s="97">
        <v>100</v>
      </c>
      <c r="E3" s="115">
        <v>1250</v>
      </c>
      <c r="F3" s="97" t="s">
        <v>359</v>
      </c>
      <c r="G3" s="97"/>
      <c r="H3" s="106">
        <v>2.97</v>
      </c>
      <c r="I3" s="106">
        <v>0.12</v>
      </c>
      <c r="J3" s="112">
        <v>3.152863551717588</v>
      </c>
      <c r="K3" s="103">
        <v>6.1570219433531257</v>
      </c>
      <c r="L3" s="114"/>
      <c r="M3" s="97" t="s">
        <v>360</v>
      </c>
      <c r="N3" s="97"/>
      <c r="O3" s="103">
        <v>50.175017501750176</v>
      </c>
      <c r="P3" s="103">
        <v>0.92009200920092016</v>
      </c>
      <c r="Q3" s="103">
        <v>18.281828182818284</v>
      </c>
      <c r="R3" s="103">
        <v>0</v>
      </c>
      <c r="S3" s="150">
        <v>9.3709370937093706</v>
      </c>
      <c r="T3" s="150">
        <f t="shared" ref="T3:T66" si="0">S3+R3/0.8998</f>
        <v>9.3709370937093706</v>
      </c>
      <c r="U3" s="103">
        <v>0.17001700170017003</v>
      </c>
      <c r="V3" s="103">
        <v>7.0007000700070012</v>
      </c>
      <c r="W3" s="103">
        <v>11.371137113711372</v>
      </c>
      <c r="X3" s="103">
        <v>2.3302330233023305</v>
      </c>
      <c r="Y3" s="103">
        <v>0.23002300230023004</v>
      </c>
      <c r="Z3" s="103">
        <v>0.15001500150015001</v>
      </c>
      <c r="AA3" s="103">
        <v>100</v>
      </c>
    </row>
    <row r="4" spans="1:30" s="293" customFormat="1">
      <c r="A4" s="294" t="s">
        <v>148</v>
      </c>
      <c r="B4" s="295" t="s">
        <v>361</v>
      </c>
      <c r="C4" s="295" t="s">
        <v>362</v>
      </c>
      <c r="D4" s="296">
        <v>100</v>
      </c>
      <c r="E4" s="294">
        <v>1250</v>
      </c>
      <c r="F4" s="294" t="s">
        <v>359</v>
      </c>
      <c r="G4" s="294"/>
      <c r="H4" s="297">
        <v>3.3766454020355945</v>
      </c>
      <c r="I4" s="297">
        <v>0.13</v>
      </c>
      <c r="J4" s="298">
        <v>3.2778776739901079</v>
      </c>
      <c r="K4" s="299">
        <v>-2.9250251739772546</v>
      </c>
      <c r="L4" s="300"/>
      <c r="M4" s="294" t="s">
        <v>360</v>
      </c>
      <c r="N4" s="294"/>
      <c r="O4" s="299">
        <v>46.237383057570312</v>
      </c>
      <c r="P4" s="299">
        <v>2.7004445744724519</v>
      </c>
      <c r="Q4" s="299">
        <v>14.656611392747433</v>
      </c>
      <c r="R4" s="299">
        <v>0</v>
      </c>
      <c r="S4" s="299">
        <v>11.751120432697958</v>
      </c>
      <c r="T4" s="150">
        <f t="shared" si="0"/>
        <v>11.751120432697958</v>
      </c>
      <c r="U4" s="299">
        <v>0.16491264576931006</v>
      </c>
      <c r="V4" s="299">
        <v>8.7197561450522709</v>
      </c>
      <c r="W4" s="299">
        <v>10.636865652120498</v>
      </c>
      <c r="X4" s="299">
        <v>3.5147007629584213</v>
      </c>
      <c r="Y4" s="299">
        <v>1.0616251571399333</v>
      </c>
      <c r="Z4" s="299">
        <v>0.55658017947142158</v>
      </c>
      <c r="AA4" s="299">
        <v>100.00000000000001</v>
      </c>
    </row>
    <row r="5" spans="1:30" s="293" customFormat="1">
      <c r="A5" s="294" t="s">
        <v>148</v>
      </c>
      <c r="B5" s="294" t="s">
        <v>136</v>
      </c>
      <c r="C5" s="295" t="s">
        <v>363</v>
      </c>
      <c r="D5" s="296">
        <v>100</v>
      </c>
      <c r="E5" s="294">
        <v>1250</v>
      </c>
      <c r="F5" s="294" t="s">
        <v>359</v>
      </c>
      <c r="G5" s="294"/>
      <c r="H5" s="297">
        <v>3.3106770459311177</v>
      </c>
      <c r="I5" s="297">
        <v>0.13</v>
      </c>
      <c r="J5" s="298">
        <v>3.2652468464688771</v>
      </c>
      <c r="K5" s="299">
        <v>-1.3722328947208888</v>
      </c>
      <c r="L5" s="300"/>
      <c r="M5" s="294" t="s">
        <v>360</v>
      </c>
      <c r="N5" s="294"/>
      <c r="O5" s="299">
        <v>47.327420089842093</v>
      </c>
      <c r="P5" s="299">
        <v>2.3531282911652007</v>
      </c>
      <c r="Q5" s="299">
        <v>14.179889962346142</v>
      </c>
      <c r="R5" s="299">
        <v>0</v>
      </c>
      <c r="S5" s="299">
        <v>10.825605797142154</v>
      </c>
      <c r="T5" s="150">
        <f t="shared" si="0"/>
        <v>10.825605797142154</v>
      </c>
      <c r="U5" s="299">
        <v>0.17317394350566412</v>
      </c>
      <c r="V5" s="299">
        <v>10.370063205221534</v>
      </c>
      <c r="W5" s="299">
        <v>9.9422216977369509</v>
      </c>
      <c r="X5" s="299">
        <v>3.5245990854682216</v>
      </c>
      <c r="Y5" s="299">
        <v>0.83530960985085034</v>
      </c>
      <c r="Z5" s="299">
        <v>0.46858831772120874</v>
      </c>
      <c r="AA5" s="299">
        <v>100.00000000000004</v>
      </c>
    </row>
    <row r="6" spans="1:30" s="293" customFormat="1">
      <c r="A6" s="294" t="s">
        <v>148</v>
      </c>
      <c r="B6" s="294" t="s">
        <v>361</v>
      </c>
      <c r="C6" s="295" t="s">
        <v>364</v>
      </c>
      <c r="D6" s="296">
        <v>100</v>
      </c>
      <c r="E6" s="294">
        <v>1250</v>
      </c>
      <c r="F6" s="294" t="s">
        <v>359</v>
      </c>
      <c r="G6" s="294"/>
      <c r="H6" s="297">
        <v>3.1331347099311708</v>
      </c>
      <c r="I6" s="297">
        <v>0.14000000000000001</v>
      </c>
      <c r="J6" s="298">
        <v>3.2835447504293751</v>
      </c>
      <c r="K6" s="299">
        <v>4.8006247551835557</v>
      </c>
      <c r="L6" s="300"/>
      <c r="M6" s="294" t="s">
        <v>360</v>
      </c>
      <c r="N6" s="294"/>
      <c r="O6" s="299">
        <v>43.666155003356245</v>
      </c>
      <c r="P6" s="299">
        <v>2.6386554986744777</v>
      </c>
      <c r="Q6" s="299">
        <v>12.659386108426583</v>
      </c>
      <c r="R6" s="299">
        <v>0</v>
      </c>
      <c r="S6" s="299">
        <v>11.54857151330495</v>
      </c>
      <c r="T6" s="150">
        <f t="shared" si="0"/>
        <v>11.54857151330495</v>
      </c>
      <c r="U6" s="299">
        <v>0.195075698345584</v>
      </c>
      <c r="V6" s="299">
        <v>12.07415901338983</v>
      </c>
      <c r="W6" s="299">
        <v>11.827747604953302</v>
      </c>
      <c r="X6" s="299">
        <v>3.6859039845297188</v>
      </c>
      <c r="Y6" s="299">
        <v>1.0061799177824857</v>
      </c>
      <c r="Z6" s="299">
        <v>0.698165657236827</v>
      </c>
      <c r="AA6" s="299">
        <v>100</v>
      </c>
    </row>
    <row r="7" spans="1:30" s="293" customFormat="1">
      <c r="A7" s="294" t="s">
        <v>148</v>
      </c>
      <c r="B7" s="294" t="s">
        <v>365</v>
      </c>
      <c r="C7" s="295" t="s">
        <v>366</v>
      </c>
      <c r="D7" s="296">
        <v>100</v>
      </c>
      <c r="E7" s="294">
        <v>1250</v>
      </c>
      <c r="F7" s="294" t="s">
        <v>359</v>
      </c>
      <c r="G7" s="294"/>
      <c r="H7" s="297">
        <v>3.186037735849057</v>
      </c>
      <c r="I7" s="297">
        <v>0.13</v>
      </c>
      <c r="J7" s="298">
        <v>3.2834030149549838</v>
      </c>
      <c r="K7" s="299">
        <v>3.0559989296542205</v>
      </c>
      <c r="L7" s="300"/>
      <c r="M7" s="294" t="s">
        <v>360</v>
      </c>
      <c r="N7" s="294"/>
      <c r="O7" s="299">
        <v>42.355137489425296</v>
      </c>
      <c r="P7" s="299">
        <v>2.2606151958774068</v>
      </c>
      <c r="Q7" s="299">
        <v>11.805434911804234</v>
      </c>
      <c r="R7" s="299">
        <v>0</v>
      </c>
      <c r="S7" s="299">
        <v>11.009208284511166</v>
      </c>
      <c r="T7" s="150">
        <f t="shared" si="0"/>
        <v>11.009208284511166</v>
      </c>
      <c r="U7" s="299">
        <v>0.18838459965645055</v>
      </c>
      <c r="V7" s="299">
        <v>13.322977520147862</v>
      </c>
      <c r="W7" s="299">
        <v>13.239251031411666</v>
      </c>
      <c r="X7" s="299">
        <v>3.7258287487609105</v>
      </c>
      <c r="Y7" s="299">
        <v>0.96285462046630288</v>
      </c>
      <c r="Z7" s="299">
        <v>1.1303075979387034</v>
      </c>
      <c r="AA7" s="299">
        <v>99.999999999999986</v>
      </c>
    </row>
    <row r="8" spans="1:30">
      <c r="A8" s="97" t="s">
        <v>356</v>
      </c>
      <c r="B8" s="97" t="s">
        <v>357</v>
      </c>
      <c r="C8" s="105" t="s">
        <v>358</v>
      </c>
      <c r="D8" s="97">
        <v>200</v>
      </c>
      <c r="E8" s="115">
        <v>1250</v>
      </c>
      <c r="F8" s="97" t="s">
        <v>359</v>
      </c>
      <c r="G8" s="97"/>
      <c r="H8" s="106">
        <v>4.95</v>
      </c>
      <c r="I8" s="106">
        <v>0.12</v>
      </c>
      <c r="J8" s="112">
        <v>4.8617948653141685</v>
      </c>
      <c r="K8" s="103">
        <v>-1.7819219128450845</v>
      </c>
      <c r="L8" s="114"/>
      <c r="M8" s="97" t="s">
        <v>360</v>
      </c>
      <c r="N8" s="97"/>
      <c r="O8" s="103">
        <v>50.175017501750176</v>
      </c>
      <c r="P8" s="103">
        <v>0.92009200920092016</v>
      </c>
      <c r="Q8" s="103">
        <v>18.281828182818284</v>
      </c>
      <c r="R8" s="103">
        <v>0</v>
      </c>
      <c r="S8" s="150">
        <v>9.3709370937093706</v>
      </c>
      <c r="T8" s="150">
        <f t="shared" si="0"/>
        <v>9.3709370937093706</v>
      </c>
      <c r="U8" s="103">
        <v>0.17001700170017003</v>
      </c>
      <c r="V8" s="103">
        <v>7.0007000700070012</v>
      </c>
      <c r="W8" s="103">
        <v>11.371137113711372</v>
      </c>
      <c r="X8" s="103">
        <v>2.3302330233023305</v>
      </c>
      <c r="Y8" s="103">
        <v>0.23002300230023004</v>
      </c>
      <c r="Z8" s="103">
        <v>0.15001500150015001</v>
      </c>
      <c r="AA8" s="103">
        <v>100</v>
      </c>
    </row>
    <row r="9" spans="1:30">
      <c r="A9" s="97" t="s">
        <v>356</v>
      </c>
      <c r="B9" s="97" t="s">
        <v>357</v>
      </c>
      <c r="C9" s="105" t="s">
        <v>358</v>
      </c>
      <c r="D9" s="97">
        <v>300</v>
      </c>
      <c r="E9" s="115">
        <v>1250</v>
      </c>
      <c r="F9" s="97" t="s">
        <v>359</v>
      </c>
      <c r="G9" s="97"/>
      <c r="H9" s="106">
        <v>6.25</v>
      </c>
      <c r="I9" s="106">
        <v>0.12</v>
      </c>
      <c r="J9" s="112">
        <v>6.2914863704558321</v>
      </c>
      <c r="K9" s="103">
        <v>0.66378192729331431</v>
      </c>
      <c r="L9" s="114"/>
      <c r="M9" s="97" t="s">
        <v>360</v>
      </c>
      <c r="N9" s="97"/>
      <c r="O9" s="103">
        <v>50.175017501750176</v>
      </c>
      <c r="P9" s="103">
        <v>0.92009200920092016</v>
      </c>
      <c r="Q9" s="103">
        <v>18.281828182818284</v>
      </c>
      <c r="R9" s="103">
        <v>0</v>
      </c>
      <c r="S9" s="150">
        <v>9.3709370937093706</v>
      </c>
      <c r="T9" s="150">
        <f t="shared" si="0"/>
        <v>9.3709370937093706</v>
      </c>
      <c r="U9" s="103">
        <v>0.17001700170017003</v>
      </c>
      <c r="V9" s="103">
        <v>7.0007000700070012</v>
      </c>
      <c r="W9" s="103">
        <v>11.371137113711372</v>
      </c>
      <c r="X9" s="103">
        <v>2.3302330233023305</v>
      </c>
      <c r="Y9" s="103">
        <v>0.23002300230023004</v>
      </c>
      <c r="Z9" s="103">
        <v>0.15001500150015001</v>
      </c>
      <c r="AA9" s="103">
        <v>100</v>
      </c>
    </row>
    <row r="10" spans="1:30">
      <c r="A10" s="97" t="s">
        <v>356</v>
      </c>
      <c r="B10" s="97" t="s">
        <v>357</v>
      </c>
      <c r="C10" s="105" t="s">
        <v>358</v>
      </c>
      <c r="D10" s="97">
        <v>500</v>
      </c>
      <c r="E10" s="115">
        <v>1250</v>
      </c>
      <c r="F10" s="97" t="s">
        <v>359</v>
      </c>
      <c r="G10" s="97"/>
      <c r="H10" s="106">
        <v>8.81</v>
      </c>
      <c r="I10" s="106">
        <v>0.16</v>
      </c>
      <c r="J10" s="112">
        <v>8.7757851109638576</v>
      </c>
      <c r="K10" s="103">
        <v>-0.38836423423544714</v>
      </c>
      <c r="L10" s="114"/>
      <c r="M10" s="97" t="s">
        <v>360</v>
      </c>
      <c r="N10" s="97"/>
      <c r="O10" s="103">
        <v>50.175017501750176</v>
      </c>
      <c r="P10" s="103">
        <v>0.92009200920092016</v>
      </c>
      <c r="Q10" s="103">
        <v>18.281828182818284</v>
      </c>
      <c r="R10" s="103">
        <v>0</v>
      </c>
      <c r="S10" s="150">
        <v>9.3709370937093706</v>
      </c>
      <c r="T10" s="150">
        <f t="shared" si="0"/>
        <v>9.3709370937093706</v>
      </c>
      <c r="U10" s="103">
        <v>0.17001700170017003</v>
      </c>
      <c r="V10" s="103">
        <v>7.0007000700070012</v>
      </c>
      <c r="W10" s="103">
        <v>11.371137113711372</v>
      </c>
      <c r="X10" s="103">
        <v>2.3302330233023305</v>
      </c>
      <c r="Y10" s="103">
        <v>0.23002300230023004</v>
      </c>
      <c r="Z10" s="103">
        <v>0.15001500150015001</v>
      </c>
      <c r="AA10" s="103">
        <v>100</v>
      </c>
    </row>
    <row r="11" spans="1:30" s="293" customFormat="1">
      <c r="A11" s="294" t="s">
        <v>148</v>
      </c>
      <c r="B11" s="294" t="s">
        <v>132</v>
      </c>
      <c r="C11" s="294" t="s">
        <v>367</v>
      </c>
      <c r="D11" s="296">
        <v>500</v>
      </c>
      <c r="E11" s="294">
        <v>1200</v>
      </c>
      <c r="F11" s="294" t="s">
        <v>359</v>
      </c>
      <c r="G11" s="294"/>
      <c r="H11" s="297">
        <v>9.02</v>
      </c>
      <c r="I11" s="297">
        <v>0.11</v>
      </c>
      <c r="J11" s="298">
        <v>8.9225601872915465</v>
      </c>
      <c r="K11" s="299">
        <v>-1.0802639989850669</v>
      </c>
      <c r="L11" s="300"/>
      <c r="M11" s="294" t="s">
        <v>360</v>
      </c>
      <c r="N11" s="294"/>
      <c r="O11" s="299">
        <v>48.882596824754778</v>
      </c>
      <c r="P11" s="299">
        <v>2.8921023359288096</v>
      </c>
      <c r="Q11" s="299">
        <v>14.773991303468501</v>
      </c>
      <c r="R11" s="299">
        <v>0</v>
      </c>
      <c r="S11" s="299">
        <v>13.054909495398928</v>
      </c>
      <c r="T11" s="150">
        <f t="shared" si="0"/>
        <v>13.054909495398928</v>
      </c>
      <c r="U11" s="299">
        <v>0</v>
      </c>
      <c r="V11" s="299">
        <v>6.4718373950854486</v>
      </c>
      <c r="W11" s="299">
        <v>10.992011325715442</v>
      </c>
      <c r="X11" s="299">
        <v>2.6291839417534635</v>
      </c>
      <c r="Y11" s="299">
        <v>0.30336737789463042</v>
      </c>
      <c r="Z11" s="299">
        <v>0</v>
      </c>
      <c r="AA11" s="299">
        <v>100</v>
      </c>
    </row>
    <row r="12" spans="1:30" s="293" customFormat="1">
      <c r="A12" s="294" t="s">
        <v>148</v>
      </c>
      <c r="B12" s="294" t="s">
        <v>368</v>
      </c>
      <c r="C12" s="294" t="s">
        <v>369</v>
      </c>
      <c r="D12" s="296">
        <v>500</v>
      </c>
      <c r="E12" s="294">
        <v>1200</v>
      </c>
      <c r="F12" s="294" t="s">
        <v>359</v>
      </c>
      <c r="G12" s="294"/>
      <c r="H12" s="297">
        <v>9.5399999999999991</v>
      </c>
      <c r="I12" s="297">
        <v>0.11</v>
      </c>
      <c r="J12" s="298">
        <v>9.31225693188542</v>
      </c>
      <c r="K12" s="299">
        <v>-2.3872439005721082</v>
      </c>
      <c r="L12" s="300"/>
      <c r="M12" s="294" t="s">
        <v>360</v>
      </c>
      <c r="N12" s="294"/>
      <c r="O12" s="299">
        <v>49.031221764883043</v>
      </c>
      <c r="P12" s="299">
        <v>2.7607669912659372</v>
      </c>
      <c r="Q12" s="299">
        <v>16.203192450557172</v>
      </c>
      <c r="R12" s="299">
        <v>0</v>
      </c>
      <c r="S12" s="299">
        <v>11.896395944182311</v>
      </c>
      <c r="T12" s="150">
        <f t="shared" si="0"/>
        <v>11.896395944182311</v>
      </c>
      <c r="U12" s="299">
        <v>0.17066559582371249</v>
      </c>
      <c r="V12" s="299">
        <v>5.8829434795703239</v>
      </c>
      <c r="W12" s="299">
        <v>9.7982130308201985</v>
      </c>
      <c r="X12" s="299">
        <v>3.1322156409998998</v>
      </c>
      <c r="Y12" s="299">
        <v>1.1243851018974</v>
      </c>
      <c r="Z12" s="299">
        <v>0</v>
      </c>
      <c r="AA12" s="299">
        <v>100</v>
      </c>
    </row>
    <row r="13" spans="1:30" s="293" customFormat="1">
      <c r="A13" s="294" t="s">
        <v>148</v>
      </c>
      <c r="B13" s="294" t="s">
        <v>370</v>
      </c>
      <c r="C13" s="294" t="s">
        <v>371</v>
      </c>
      <c r="D13" s="296">
        <v>500</v>
      </c>
      <c r="E13" s="294">
        <v>1200</v>
      </c>
      <c r="F13" s="294" t="s">
        <v>359</v>
      </c>
      <c r="G13" s="294"/>
      <c r="H13" s="297">
        <v>8.7799999999999994</v>
      </c>
      <c r="I13" s="297">
        <v>0.12</v>
      </c>
      <c r="J13" s="298">
        <v>9.6364193877969111</v>
      </c>
      <c r="K13" s="299">
        <v>9.7542071503065131</v>
      </c>
      <c r="L13" s="300"/>
      <c r="M13" s="294" t="s">
        <v>360</v>
      </c>
      <c r="N13" s="294"/>
      <c r="O13" s="299">
        <v>48.342181708905137</v>
      </c>
      <c r="P13" s="299">
        <v>1.7730141240108184</v>
      </c>
      <c r="Q13" s="299">
        <v>16.397876389862766</v>
      </c>
      <c r="R13" s="299">
        <v>0</v>
      </c>
      <c r="S13" s="299">
        <v>10.477812280877492</v>
      </c>
      <c r="T13" s="150">
        <f t="shared" si="0"/>
        <v>10.477812280877492</v>
      </c>
      <c r="U13" s="299">
        <v>0.20034057898427327</v>
      </c>
      <c r="V13" s="299">
        <v>5.9701492537313436</v>
      </c>
      <c r="W13" s="299">
        <v>10.828408294099971</v>
      </c>
      <c r="X13" s="299">
        <v>3.455874987478714</v>
      </c>
      <c r="Y13" s="299">
        <v>1.9633376740458781</v>
      </c>
      <c r="Z13" s="299">
        <v>0.59100470800360616</v>
      </c>
      <c r="AA13" s="299">
        <v>100</v>
      </c>
    </row>
    <row r="14" spans="1:30" s="293" customFormat="1" ht="16" thickBot="1">
      <c r="A14" s="301" t="s">
        <v>148</v>
      </c>
      <c r="B14" s="301" t="s">
        <v>130</v>
      </c>
      <c r="C14" s="301" t="s">
        <v>372</v>
      </c>
      <c r="D14" s="302">
        <v>500</v>
      </c>
      <c r="E14" s="301">
        <v>1200</v>
      </c>
      <c r="F14" s="301" t="s">
        <v>359</v>
      </c>
      <c r="G14" s="301"/>
      <c r="H14" s="303">
        <v>8.85</v>
      </c>
      <c r="I14" s="303">
        <v>0.1</v>
      </c>
      <c r="J14" s="304">
        <v>8.8432928485363576</v>
      </c>
      <c r="K14" s="305">
        <v>-7.5787022188046241E-2</v>
      </c>
      <c r="L14" s="306"/>
      <c r="M14" s="301" t="s">
        <v>360</v>
      </c>
      <c r="N14" s="301"/>
      <c r="O14" s="305">
        <v>50.687668826289169</v>
      </c>
      <c r="P14" s="305">
        <v>1.4613248167028863</v>
      </c>
      <c r="Q14" s="305">
        <v>16.952787030079005</v>
      </c>
      <c r="R14" s="305">
        <v>0</v>
      </c>
      <c r="S14" s="305">
        <v>8.5116883644413761</v>
      </c>
      <c r="T14" s="150">
        <f t="shared" si="0"/>
        <v>8.5116883644413761</v>
      </c>
      <c r="U14" s="305">
        <v>0.13290310132623842</v>
      </c>
      <c r="V14" s="305">
        <v>7.4805913235981061</v>
      </c>
      <c r="W14" s="305">
        <v>12.027337165140036</v>
      </c>
      <c r="X14" s="305">
        <v>2.5229248329508298</v>
      </c>
      <c r="Y14" s="305">
        <v>0.22277453947234802</v>
      </c>
      <c r="Z14" s="305">
        <v>0</v>
      </c>
      <c r="AA14" s="305">
        <v>100</v>
      </c>
    </row>
    <row r="15" spans="1:30">
      <c r="A15" s="104" t="s">
        <v>373</v>
      </c>
      <c r="B15" s="104" t="s">
        <v>368</v>
      </c>
      <c r="C15" s="104" t="s">
        <v>374</v>
      </c>
      <c r="D15" s="104">
        <v>52.4</v>
      </c>
      <c r="E15" s="104">
        <v>1200</v>
      </c>
      <c r="F15" s="104" t="s">
        <v>375</v>
      </c>
      <c r="G15" s="97"/>
      <c r="H15" s="110">
        <v>2.1800000000000002</v>
      </c>
      <c r="I15" s="110">
        <v>0.02</v>
      </c>
      <c r="J15" s="112">
        <v>2.3161131433179083</v>
      </c>
      <c r="K15" s="103">
        <v>6.2437221705462447</v>
      </c>
      <c r="L15" s="114"/>
      <c r="M15" s="97" t="s">
        <v>360</v>
      </c>
      <c r="N15" s="97"/>
      <c r="O15" s="103">
        <v>48.632772939031803</v>
      </c>
      <c r="P15" s="103">
        <v>0.97225035446627517</v>
      </c>
      <c r="Q15" s="103">
        <v>14.705286611302411</v>
      </c>
      <c r="R15" s="103">
        <v>0</v>
      </c>
      <c r="S15" s="150">
        <v>7.6058335021267984</v>
      </c>
      <c r="T15" s="150">
        <f t="shared" si="0"/>
        <v>7.6058335021267984</v>
      </c>
      <c r="U15" s="103">
        <v>0.1417865100263318</v>
      </c>
      <c r="V15" s="103">
        <v>6.9070285598541625</v>
      </c>
      <c r="W15" s="103">
        <v>12.932955235973264</v>
      </c>
      <c r="X15" s="103">
        <v>1.8229694146242659</v>
      </c>
      <c r="Y15" s="103">
        <v>5.6208223617581528</v>
      </c>
      <c r="Z15" s="103">
        <v>0.65829451083654045</v>
      </c>
      <c r="AA15" s="103">
        <v>100.00000000000003</v>
      </c>
    </row>
    <row r="16" spans="1:30">
      <c r="A16" s="104" t="s">
        <v>373</v>
      </c>
      <c r="B16" s="104" t="s">
        <v>368</v>
      </c>
      <c r="C16" s="104" t="s">
        <v>374</v>
      </c>
      <c r="D16" s="104">
        <v>51.7</v>
      </c>
      <c r="E16" s="104">
        <v>1200</v>
      </c>
      <c r="F16" s="104" t="s">
        <v>375</v>
      </c>
      <c r="G16" s="97"/>
      <c r="H16" s="110">
        <v>2.08</v>
      </c>
      <c r="I16" s="110">
        <v>0.03</v>
      </c>
      <c r="J16" s="112">
        <v>2.2994850750356868</v>
      </c>
      <c r="K16" s="103">
        <v>10.552167069023399</v>
      </c>
      <c r="L16" s="114"/>
      <c r="M16" s="97" t="s">
        <v>360</v>
      </c>
      <c r="N16" s="97"/>
      <c r="O16" s="103">
        <v>48.632772939031803</v>
      </c>
      <c r="P16" s="103">
        <v>0.97225035446627517</v>
      </c>
      <c r="Q16" s="103">
        <v>14.705286611302411</v>
      </c>
      <c r="R16" s="103">
        <v>0</v>
      </c>
      <c r="S16" s="150">
        <v>7.6058335021267984</v>
      </c>
      <c r="T16" s="150">
        <f t="shared" si="0"/>
        <v>7.6058335021267984</v>
      </c>
      <c r="U16" s="103">
        <v>0.1417865100263318</v>
      </c>
      <c r="V16" s="103">
        <v>6.9070285598541625</v>
      </c>
      <c r="W16" s="103">
        <v>12.932955235973264</v>
      </c>
      <c r="X16" s="103">
        <v>1.8229694146242659</v>
      </c>
      <c r="Y16" s="103">
        <v>5.6208223617581528</v>
      </c>
      <c r="Z16" s="103">
        <v>0.65829451083654045</v>
      </c>
      <c r="AA16" s="103">
        <v>100.00000000000003</v>
      </c>
    </row>
    <row r="17" spans="1:27">
      <c r="A17" s="104" t="s">
        <v>373</v>
      </c>
      <c r="B17" s="104" t="s">
        <v>368</v>
      </c>
      <c r="C17" s="104" t="s">
        <v>376</v>
      </c>
      <c r="D17" s="104">
        <v>52.4</v>
      </c>
      <c r="E17" s="104">
        <v>1200</v>
      </c>
      <c r="F17" s="104" t="s">
        <v>375</v>
      </c>
      <c r="G17" s="97"/>
      <c r="H17" s="110">
        <v>2.38</v>
      </c>
      <c r="I17" s="110">
        <v>0.06</v>
      </c>
      <c r="J17" s="112">
        <v>2.2891763953542759</v>
      </c>
      <c r="K17" s="103">
        <v>-3.8161178422573125</v>
      </c>
      <c r="L17" s="114"/>
      <c r="M17" s="97" t="s">
        <v>360</v>
      </c>
      <c r="N17" s="97"/>
      <c r="O17" s="103">
        <v>47.954453849254335</v>
      </c>
      <c r="P17" s="103">
        <v>1.6727126158806933</v>
      </c>
      <c r="Q17" s="103">
        <v>17.321644498186217</v>
      </c>
      <c r="R17" s="103">
        <v>0</v>
      </c>
      <c r="S17" s="150">
        <v>10.227730753728336</v>
      </c>
      <c r="T17" s="150">
        <f t="shared" si="0"/>
        <v>10.227730753728336</v>
      </c>
      <c r="U17" s="103">
        <v>0.17130189439742041</v>
      </c>
      <c r="V17" s="103">
        <v>5.7638049173720276</v>
      </c>
      <c r="W17" s="103">
        <v>10.933091495364772</v>
      </c>
      <c r="X17" s="103">
        <v>3.4461910519951635</v>
      </c>
      <c r="Y17" s="103">
        <v>1.9951632406287789</v>
      </c>
      <c r="Z17" s="103">
        <v>0.51390568319226126</v>
      </c>
      <c r="AA17" s="103">
        <v>100.00000000000001</v>
      </c>
    </row>
    <row r="18" spans="1:27">
      <c r="A18" s="104" t="s">
        <v>373</v>
      </c>
      <c r="B18" s="104" t="s">
        <v>368</v>
      </c>
      <c r="C18" s="104" t="s">
        <v>377</v>
      </c>
      <c r="D18" s="107">
        <v>52.4</v>
      </c>
      <c r="E18" s="104">
        <v>1200</v>
      </c>
      <c r="F18" s="104" t="s">
        <v>375</v>
      </c>
      <c r="G18" s="97"/>
      <c r="H18" s="110">
        <v>2.21</v>
      </c>
      <c r="I18" s="110">
        <v>0.37</v>
      </c>
      <c r="J18" s="112">
        <v>2.24626870773599</v>
      </c>
      <c r="K18" s="103">
        <v>1.6411179971036201</v>
      </c>
      <c r="L18" s="114"/>
      <c r="M18" s="97" t="s">
        <v>360</v>
      </c>
      <c r="N18" s="97"/>
      <c r="O18" s="103">
        <v>49.828525317732499</v>
      </c>
      <c r="P18" s="103">
        <v>0.80693968125882587</v>
      </c>
      <c r="Q18" s="103">
        <v>15.937058704861812</v>
      </c>
      <c r="R18" s="103">
        <v>0</v>
      </c>
      <c r="S18" s="150">
        <v>7.7062739560217874</v>
      </c>
      <c r="T18" s="150">
        <f t="shared" si="0"/>
        <v>7.7062739560217874</v>
      </c>
      <c r="U18" s="103">
        <v>0.20173492031470647</v>
      </c>
      <c r="V18" s="103">
        <v>8.0693968125882591</v>
      </c>
      <c r="W18" s="103">
        <v>12.810167439983861</v>
      </c>
      <c r="X18" s="103">
        <v>2.3199515836191242</v>
      </c>
      <c r="Y18" s="103">
        <v>1.9164817429897114</v>
      </c>
      <c r="Z18" s="103">
        <v>0.40346984062941293</v>
      </c>
      <c r="AA18" s="103">
        <v>100.00000000000001</v>
      </c>
    </row>
    <row r="19" spans="1:27">
      <c r="A19" s="104" t="s">
        <v>378</v>
      </c>
      <c r="B19" s="104" t="s">
        <v>379</v>
      </c>
      <c r="C19" s="97" t="s">
        <v>380</v>
      </c>
      <c r="D19" s="107">
        <v>50</v>
      </c>
      <c r="E19" s="115">
        <v>1250</v>
      </c>
      <c r="F19" s="97" t="s">
        <v>359</v>
      </c>
      <c r="G19" s="107" t="s">
        <v>381</v>
      </c>
      <c r="H19" s="110">
        <v>2.29</v>
      </c>
      <c r="I19" s="110">
        <v>0.08</v>
      </c>
      <c r="J19" s="112">
        <v>2.2988304753561186</v>
      </c>
      <c r="K19" s="103">
        <v>0.38561027755976346</v>
      </c>
      <c r="L19" s="114"/>
      <c r="M19" s="97" t="s">
        <v>360</v>
      </c>
      <c r="N19" s="97"/>
      <c r="O19" s="103">
        <v>53.512810248198555</v>
      </c>
      <c r="P19" s="103">
        <v>0.71056845476381103</v>
      </c>
      <c r="Q19" s="103">
        <v>15.492393915132105</v>
      </c>
      <c r="R19" s="103">
        <v>0</v>
      </c>
      <c r="S19" s="150">
        <v>8.3967173738991185</v>
      </c>
      <c r="T19" s="150">
        <f t="shared" si="0"/>
        <v>8.3967173738991185</v>
      </c>
      <c r="U19" s="103">
        <v>0.10008006405124099</v>
      </c>
      <c r="V19" s="103">
        <v>4.88390712570056</v>
      </c>
      <c r="W19" s="103">
        <v>8.5168134507606084</v>
      </c>
      <c r="X19" s="103">
        <v>3.6629303442754204</v>
      </c>
      <c r="Y19" s="103">
        <v>4.723779023218575</v>
      </c>
      <c r="Z19" s="103">
        <v>0</v>
      </c>
      <c r="AA19" s="103">
        <v>99.999999999999986</v>
      </c>
    </row>
    <row r="20" spans="1:27">
      <c r="A20" s="97" t="s">
        <v>382</v>
      </c>
      <c r="B20" s="97" t="s">
        <v>383</v>
      </c>
      <c r="C20" s="105" t="s">
        <v>384</v>
      </c>
      <c r="D20" s="97">
        <v>50</v>
      </c>
      <c r="E20" s="97">
        <v>1250</v>
      </c>
      <c r="F20" s="97" t="s">
        <v>385</v>
      </c>
      <c r="G20" s="97"/>
      <c r="H20" s="106">
        <v>2.2200000000000002</v>
      </c>
      <c r="I20" s="106">
        <v>0.12</v>
      </c>
      <c r="J20" s="112">
        <v>2.3016195902484182</v>
      </c>
      <c r="K20" s="103">
        <v>3.6765581192981092</v>
      </c>
      <c r="L20" s="114"/>
      <c r="M20" s="97" t="s">
        <v>386</v>
      </c>
      <c r="N20" s="97"/>
      <c r="O20" s="103">
        <v>49.489137982343017</v>
      </c>
      <c r="P20" s="103">
        <v>0.88284892371788515</v>
      </c>
      <c r="Q20" s="103">
        <v>15.444896339648844</v>
      </c>
      <c r="R20" s="103">
        <v>0</v>
      </c>
      <c r="S20" s="150">
        <v>7.75716694772344</v>
      </c>
      <c r="T20" s="150">
        <f t="shared" si="0"/>
        <v>7.75716694772344</v>
      </c>
      <c r="U20" s="103">
        <v>1.9839301656581688E-2</v>
      </c>
      <c r="V20" s="103">
        <v>5.7037992262672352</v>
      </c>
      <c r="W20" s="103">
        <v>11.308401944251562</v>
      </c>
      <c r="X20" s="103">
        <v>1.9343319115167146</v>
      </c>
      <c r="Y20" s="103">
        <v>7.4595774228747143</v>
      </c>
      <c r="Z20" s="103"/>
      <c r="AA20" s="103">
        <v>99.999999999999986</v>
      </c>
    </row>
    <row r="21" spans="1:27">
      <c r="A21" s="97" t="s">
        <v>387</v>
      </c>
      <c r="B21" s="97" t="s">
        <v>388</v>
      </c>
      <c r="C21" s="105"/>
      <c r="D21" s="97">
        <v>50</v>
      </c>
      <c r="E21" s="97">
        <v>1200</v>
      </c>
      <c r="F21" s="97" t="s">
        <v>389</v>
      </c>
      <c r="G21" s="97"/>
      <c r="H21" s="106">
        <v>2.23</v>
      </c>
      <c r="I21" s="106">
        <v>0.05</v>
      </c>
      <c r="J21" s="112">
        <v>2.1686108632516952</v>
      </c>
      <c r="K21" s="103">
        <v>-2.752876087367929</v>
      </c>
      <c r="L21" s="114"/>
      <c r="M21" s="97" t="s">
        <v>360</v>
      </c>
      <c r="N21" s="97"/>
      <c r="O21" s="103">
        <v>50.72391412880679</v>
      </c>
      <c r="P21" s="103">
        <v>1.8372441337993008</v>
      </c>
      <c r="Q21" s="103">
        <v>13.679480778831751</v>
      </c>
      <c r="R21" s="103">
        <v>0</v>
      </c>
      <c r="S21" s="150">
        <v>12.38142785821268</v>
      </c>
      <c r="T21" s="150">
        <f t="shared" si="0"/>
        <v>12.38142785821268</v>
      </c>
      <c r="U21" s="103">
        <v>0.21967049425861207</v>
      </c>
      <c r="V21" s="103">
        <v>6.6600099850224659</v>
      </c>
      <c r="W21" s="103">
        <v>11.482775836245631</v>
      </c>
      <c r="X21" s="103">
        <v>2.6759860209685469</v>
      </c>
      <c r="Y21" s="103">
        <v>0.14977533699450823</v>
      </c>
      <c r="Z21" s="103">
        <v>0.18971542685971043</v>
      </c>
      <c r="AA21" s="103">
        <v>100</v>
      </c>
    </row>
    <row r="22" spans="1:27">
      <c r="A22" s="97" t="s">
        <v>390</v>
      </c>
      <c r="B22" s="113" t="s">
        <v>263</v>
      </c>
      <c r="C22" s="113" t="s">
        <v>391</v>
      </c>
      <c r="D22" s="104">
        <v>50</v>
      </c>
      <c r="E22" s="104">
        <v>1200</v>
      </c>
      <c r="F22" s="116" t="s">
        <v>392</v>
      </c>
      <c r="G22" s="97"/>
      <c r="H22" s="110">
        <v>2.2000000000000002</v>
      </c>
      <c r="I22" s="110">
        <v>0.21</v>
      </c>
      <c r="J22" s="112">
        <v>2.4134161951290971</v>
      </c>
      <c r="K22" s="103">
        <v>9.700736142231678</v>
      </c>
      <c r="L22" s="114"/>
      <c r="M22" s="97" t="s">
        <v>360</v>
      </c>
      <c r="N22" s="97"/>
      <c r="O22" s="103">
        <v>55.37834127432771</v>
      </c>
      <c r="P22" s="103">
        <v>0.3230234999596221</v>
      </c>
      <c r="Q22" s="103">
        <v>20.441330856819835</v>
      </c>
      <c r="R22" s="103">
        <v>4.1993054994750869</v>
      </c>
      <c r="S22" s="103">
        <v>1.7564402810304451</v>
      </c>
      <c r="T22" s="150">
        <f t="shared" si="0"/>
        <v>6.4233723764684161</v>
      </c>
      <c r="U22" s="103">
        <v>0.1009448437373819</v>
      </c>
      <c r="V22" s="103">
        <v>0.55519664055560058</v>
      </c>
      <c r="W22" s="103">
        <v>3.2504239683436973</v>
      </c>
      <c r="X22" s="103">
        <v>2.0491803278688523</v>
      </c>
      <c r="Y22" s="103">
        <v>12.365743357829283</v>
      </c>
      <c r="Z22" s="103">
        <v>0</v>
      </c>
      <c r="AA22" s="103">
        <v>100.00000000000003</v>
      </c>
    </row>
    <row r="23" spans="1:27">
      <c r="A23" s="97" t="s">
        <v>390</v>
      </c>
      <c r="B23" s="113" t="s">
        <v>263</v>
      </c>
      <c r="C23" s="113" t="s">
        <v>391</v>
      </c>
      <c r="D23" s="97">
        <v>50</v>
      </c>
      <c r="E23" s="97">
        <v>1200</v>
      </c>
      <c r="F23" s="116" t="s">
        <v>392</v>
      </c>
      <c r="G23" s="97"/>
      <c r="H23" s="110">
        <v>2.5499999999999998</v>
      </c>
      <c r="I23" s="106">
        <v>0.21</v>
      </c>
      <c r="J23" s="112">
        <v>2.4081857299296821</v>
      </c>
      <c r="K23" s="103">
        <v>-5.5613439243261871</v>
      </c>
      <c r="L23" s="114"/>
      <c r="M23" s="97" t="s">
        <v>360</v>
      </c>
      <c r="N23" s="97"/>
      <c r="O23" s="103">
        <v>57.690947844797115</v>
      </c>
      <c r="P23" s="103">
        <v>0.33335690402351686</v>
      </c>
      <c r="Q23" s="103">
        <v>20.557009081450211</v>
      </c>
      <c r="R23" s="103">
        <v>4.3134363035770207</v>
      </c>
      <c r="S23" s="103">
        <v>1.7880052124897723</v>
      </c>
      <c r="T23" s="150">
        <f t="shared" si="0"/>
        <v>6.5817774991946187</v>
      </c>
      <c r="U23" s="103">
        <v>0.10101724364348996</v>
      </c>
      <c r="V23" s="103">
        <v>0.57579828876789274</v>
      </c>
      <c r="W23" s="103">
        <v>3.6669259442586855</v>
      </c>
      <c r="X23" s="103">
        <v>8.2834139787661751</v>
      </c>
      <c r="Y23" s="103">
        <v>3.1214328285838397</v>
      </c>
      <c r="Z23" s="103">
        <v>0</v>
      </c>
      <c r="AA23" s="103">
        <v>100.00000000000003</v>
      </c>
    </row>
    <row r="24" spans="1:27">
      <c r="A24" s="97" t="s">
        <v>390</v>
      </c>
      <c r="B24" s="113" t="s">
        <v>263</v>
      </c>
      <c r="C24" s="113" t="s">
        <v>391</v>
      </c>
      <c r="D24" s="97">
        <v>50</v>
      </c>
      <c r="E24" s="97">
        <v>1200</v>
      </c>
      <c r="F24" s="116" t="s">
        <v>392</v>
      </c>
      <c r="G24" s="97"/>
      <c r="H24" s="110">
        <v>2.5499999999999998</v>
      </c>
      <c r="I24" s="106">
        <v>0.21</v>
      </c>
      <c r="J24" s="112">
        <v>2.5121622685081073</v>
      </c>
      <c r="K24" s="103">
        <v>-1.4838326075251966</v>
      </c>
      <c r="L24" s="114"/>
      <c r="M24" s="97" t="s">
        <v>360</v>
      </c>
      <c r="N24" s="97"/>
      <c r="O24" s="103">
        <v>54.379010756176434</v>
      </c>
      <c r="P24" s="103">
        <v>0.35482203140681867</v>
      </c>
      <c r="Q24" s="103">
        <v>20.802708812765481</v>
      </c>
      <c r="R24" s="103">
        <v>4.7546152208513703</v>
      </c>
      <c r="S24" s="103">
        <v>1.5409413935381839</v>
      </c>
      <c r="T24" s="150">
        <f t="shared" si="0"/>
        <v>6.8250214344932516</v>
      </c>
      <c r="U24" s="103">
        <v>0.11151549558500015</v>
      </c>
      <c r="V24" s="103">
        <v>0.59812856722863716</v>
      </c>
      <c r="W24" s="103">
        <v>0.38523534838454598</v>
      </c>
      <c r="X24" s="103">
        <v>5.8292190873977345</v>
      </c>
      <c r="Y24" s="103">
        <v>11.719264808750925</v>
      </c>
      <c r="Z24" s="103">
        <v>0</v>
      </c>
      <c r="AA24" s="103">
        <v>99.999999999999972</v>
      </c>
    </row>
    <row r="25" spans="1:27">
      <c r="A25" s="97" t="s">
        <v>390</v>
      </c>
      <c r="B25" s="113" t="s">
        <v>263</v>
      </c>
      <c r="C25" s="113" t="s">
        <v>393</v>
      </c>
      <c r="D25" s="97">
        <v>50</v>
      </c>
      <c r="E25" s="97">
        <v>1200</v>
      </c>
      <c r="F25" s="116" t="s">
        <v>392</v>
      </c>
      <c r="G25" s="97"/>
      <c r="H25" s="110">
        <v>2.61</v>
      </c>
      <c r="I25" s="106">
        <v>0.2</v>
      </c>
      <c r="J25" s="112">
        <v>2.473913377797917</v>
      </c>
      <c r="K25" s="103">
        <v>-5.2140468276660119</v>
      </c>
      <c r="L25" s="114"/>
      <c r="M25" s="97" t="s">
        <v>360</v>
      </c>
      <c r="N25" s="97"/>
      <c r="O25" s="103">
        <v>60.135721931613936</v>
      </c>
      <c r="P25" s="103">
        <v>0.19186880213277327</v>
      </c>
      <c r="Q25" s="103">
        <v>22.630420293660258</v>
      </c>
      <c r="R25" s="103">
        <v>1.2521963928665203</v>
      </c>
      <c r="S25" s="103">
        <v>0.52511461636337953</v>
      </c>
      <c r="T25" s="150">
        <f t="shared" si="0"/>
        <v>1.9167531947880518</v>
      </c>
      <c r="U25" s="103">
        <v>0.35344253024458233</v>
      </c>
      <c r="V25" s="103">
        <v>7.068850604891648E-2</v>
      </c>
      <c r="W25" s="103">
        <v>0.71698341849615277</v>
      </c>
      <c r="X25" s="103">
        <v>9.452063094540831</v>
      </c>
      <c r="Y25" s="103">
        <v>4.7967200533193317</v>
      </c>
      <c r="Z25" s="103">
        <v>0</v>
      </c>
      <c r="AA25" s="103">
        <v>100.00000000000003</v>
      </c>
    </row>
    <row r="26" spans="1:27">
      <c r="A26" s="104" t="s">
        <v>394</v>
      </c>
      <c r="B26" s="104" t="s">
        <v>379</v>
      </c>
      <c r="C26" s="104" t="s">
        <v>395</v>
      </c>
      <c r="D26" s="115">
        <v>52</v>
      </c>
      <c r="E26" s="115">
        <v>1200</v>
      </c>
      <c r="F26" s="97" t="s">
        <v>396</v>
      </c>
      <c r="G26" s="97"/>
      <c r="H26" s="110">
        <v>2.1033333333333331</v>
      </c>
      <c r="I26" s="106">
        <v>0.03</v>
      </c>
      <c r="J26" s="112">
        <v>2.2640959630597424</v>
      </c>
      <c r="K26" s="103">
        <v>7.6432312072777817</v>
      </c>
      <c r="L26" s="114"/>
      <c r="M26" s="104" t="s">
        <v>397</v>
      </c>
      <c r="N26" s="97"/>
      <c r="O26" s="103">
        <v>52.970651395848243</v>
      </c>
      <c r="P26" s="103">
        <v>0.85898353614889045</v>
      </c>
      <c r="Q26" s="103">
        <v>15.737805501585028</v>
      </c>
      <c r="R26" s="103">
        <v>0</v>
      </c>
      <c r="S26" s="150">
        <v>7.372942018611309</v>
      </c>
      <c r="T26" s="150">
        <f t="shared" si="0"/>
        <v>7.372942018611309</v>
      </c>
      <c r="U26" s="103">
        <v>0.16361591164740771</v>
      </c>
      <c r="V26" s="103">
        <v>5.8288168524388997</v>
      </c>
      <c r="W26" s="103">
        <v>11.14633398097965</v>
      </c>
      <c r="X26" s="103">
        <v>2.0861028735044482</v>
      </c>
      <c r="Y26" s="103">
        <v>3.3541261887718576</v>
      </c>
      <c r="Z26" s="103">
        <v>0.48062174046426009</v>
      </c>
      <c r="AA26" s="103">
        <v>100</v>
      </c>
    </row>
    <row r="27" spans="1:27">
      <c r="A27" s="104" t="s">
        <v>394</v>
      </c>
      <c r="B27" s="104" t="s">
        <v>398</v>
      </c>
      <c r="C27" s="104" t="s">
        <v>399</v>
      </c>
      <c r="D27" s="115">
        <v>52</v>
      </c>
      <c r="E27" s="115">
        <v>1200</v>
      </c>
      <c r="F27" s="97" t="s">
        <v>396</v>
      </c>
      <c r="G27" s="97"/>
      <c r="H27" s="110">
        <v>2.41</v>
      </c>
      <c r="I27" s="106">
        <v>0.05</v>
      </c>
      <c r="J27" s="112">
        <v>2.3622466994734186</v>
      </c>
      <c r="K27" s="103">
        <v>-1.9814647521403133</v>
      </c>
      <c r="L27" s="114"/>
      <c r="M27" s="104" t="s">
        <v>397</v>
      </c>
      <c r="N27" s="97"/>
      <c r="O27" s="103">
        <v>55.814918560016601</v>
      </c>
      <c r="P27" s="103">
        <v>0.90258325552443197</v>
      </c>
      <c r="Q27" s="103">
        <v>18.331777155306568</v>
      </c>
      <c r="R27" s="103">
        <v>0</v>
      </c>
      <c r="S27" s="150">
        <v>7.1584189231248052</v>
      </c>
      <c r="T27" s="150">
        <f t="shared" si="0"/>
        <v>7.1584189231248052</v>
      </c>
      <c r="U27" s="103">
        <v>0.1556178026766262</v>
      </c>
      <c r="V27" s="103">
        <v>2.5210084033613449</v>
      </c>
      <c r="W27" s="103">
        <v>6.0483452640315383</v>
      </c>
      <c r="X27" s="103">
        <v>4.5025417574437183</v>
      </c>
      <c r="Y27" s="103">
        <v>3.9630667081647473</v>
      </c>
      <c r="Z27" s="103">
        <v>0.60172217034962128</v>
      </c>
      <c r="AA27" s="103">
        <v>100.00000000000001</v>
      </c>
    </row>
    <row r="28" spans="1:27">
      <c r="A28" s="97" t="s">
        <v>400</v>
      </c>
      <c r="B28" s="104" t="s">
        <v>401</v>
      </c>
      <c r="C28" s="98" t="s">
        <v>402</v>
      </c>
      <c r="D28" s="104">
        <v>50</v>
      </c>
      <c r="E28" s="115">
        <v>1200</v>
      </c>
      <c r="F28" s="102" t="s">
        <v>403</v>
      </c>
      <c r="G28" s="97"/>
      <c r="H28" s="110">
        <v>2.5649999999999999</v>
      </c>
      <c r="I28" s="110">
        <v>0.14000000000000001</v>
      </c>
      <c r="J28" s="112">
        <v>2.4516568183020011</v>
      </c>
      <c r="K28" s="103">
        <v>-4.4188374930993701</v>
      </c>
      <c r="L28" s="114"/>
      <c r="M28" s="104" t="s">
        <v>404</v>
      </c>
      <c r="N28" s="97"/>
      <c r="O28" s="103">
        <v>69.19</v>
      </c>
      <c r="P28" s="103">
        <v>0</v>
      </c>
      <c r="Q28" s="103">
        <v>18.829999999999998</v>
      </c>
      <c r="R28" s="103">
        <v>0</v>
      </c>
      <c r="S28" s="150">
        <v>0</v>
      </c>
      <c r="T28" s="150">
        <f t="shared" si="0"/>
        <v>0</v>
      </c>
      <c r="U28" s="103">
        <v>0</v>
      </c>
      <c r="V28" s="103">
        <v>0</v>
      </c>
      <c r="W28" s="103">
        <v>0</v>
      </c>
      <c r="X28" s="103">
        <v>11.96</v>
      </c>
      <c r="Y28" s="103">
        <v>0.02</v>
      </c>
      <c r="Z28" s="103">
        <v>0</v>
      </c>
      <c r="AA28" s="103">
        <v>99.999999999999986</v>
      </c>
    </row>
    <row r="29" spans="1:27">
      <c r="A29" s="97" t="s">
        <v>400</v>
      </c>
      <c r="B29" s="104" t="s">
        <v>401</v>
      </c>
      <c r="C29" s="98" t="s">
        <v>405</v>
      </c>
      <c r="D29" s="104">
        <v>50</v>
      </c>
      <c r="E29" s="115">
        <v>1200</v>
      </c>
      <c r="F29" s="102" t="s">
        <v>403</v>
      </c>
      <c r="G29" s="97"/>
      <c r="H29" s="110">
        <v>2.4</v>
      </c>
      <c r="I29" s="110">
        <v>0.15</v>
      </c>
      <c r="J29" s="112">
        <v>2.1736547401533413</v>
      </c>
      <c r="K29" s="103">
        <v>-9.4310524936107765</v>
      </c>
      <c r="L29" s="114"/>
      <c r="M29" s="97" t="s">
        <v>360</v>
      </c>
      <c r="N29" s="97"/>
      <c r="O29" s="103">
        <v>54.555521997382463</v>
      </c>
      <c r="P29" s="103">
        <v>0</v>
      </c>
      <c r="Q29" s="103">
        <v>15.987113661532266</v>
      </c>
      <c r="R29" s="103">
        <v>0</v>
      </c>
      <c r="S29" s="150">
        <v>0</v>
      </c>
      <c r="T29" s="150">
        <f t="shared" si="0"/>
        <v>0</v>
      </c>
      <c r="U29" s="103">
        <v>0</v>
      </c>
      <c r="V29" s="103">
        <v>8.1244337058290554</v>
      </c>
      <c r="W29" s="103">
        <v>18.282492701097354</v>
      </c>
      <c r="X29" s="103">
        <v>3.0504379341588646</v>
      </c>
      <c r="Y29" s="103">
        <v>0</v>
      </c>
      <c r="Z29" s="103">
        <v>0</v>
      </c>
      <c r="AA29" s="103">
        <v>100</v>
      </c>
    </row>
    <row r="30" spans="1:27">
      <c r="A30" s="97" t="s">
        <v>406</v>
      </c>
      <c r="B30" s="104" t="s">
        <v>130</v>
      </c>
      <c r="C30" s="104">
        <v>125</v>
      </c>
      <c r="D30" s="104">
        <v>50.5</v>
      </c>
      <c r="E30" s="104">
        <v>1200</v>
      </c>
      <c r="F30" s="97"/>
      <c r="G30" s="97" t="s">
        <v>407</v>
      </c>
      <c r="H30" s="110">
        <v>2.2000000000000002</v>
      </c>
      <c r="I30" s="110">
        <v>0.08</v>
      </c>
      <c r="J30" s="112">
        <v>2.1621318516015293</v>
      </c>
      <c r="K30" s="103">
        <v>-1.721279472657766</v>
      </c>
      <c r="L30" s="114"/>
      <c r="M30" s="97" t="s">
        <v>360</v>
      </c>
      <c r="N30" s="97"/>
      <c r="O30" s="103">
        <v>49.64</v>
      </c>
      <c r="P30" s="103">
        <v>0.87</v>
      </c>
      <c r="Q30" s="103">
        <v>16.07</v>
      </c>
      <c r="R30" s="103">
        <v>0</v>
      </c>
      <c r="S30" s="150">
        <v>8.6300000000000008</v>
      </c>
      <c r="T30" s="150">
        <f t="shared" si="0"/>
        <v>8.6300000000000008</v>
      </c>
      <c r="U30" s="103">
        <v>0.15</v>
      </c>
      <c r="V30" s="103">
        <v>9.76</v>
      </c>
      <c r="W30" s="103">
        <v>12.44</v>
      </c>
      <c r="X30" s="103">
        <v>2.2799999999999998</v>
      </c>
      <c r="Y30" s="103">
        <v>0.08</v>
      </c>
      <c r="Z30" s="103">
        <v>0.08</v>
      </c>
      <c r="AA30" s="103">
        <v>100</v>
      </c>
    </row>
    <row r="31" spans="1:27">
      <c r="A31" s="97" t="s">
        <v>406</v>
      </c>
      <c r="B31" s="104" t="s">
        <v>130</v>
      </c>
      <c r="C31" s="104">
        <v>25</v>
      </c>
      <c r="D31" s="104">
        <v>53.2</v>
      </c>
      <c r="E31" s="104">
        <v>1200</v>
      </c>
      <c r="F31" s="97"/>
      <c r="G31" s="97" t="s">
        <v>407</v>
      </c>
      <c r="H31" s="110">
        <v>2.23</v>
      </c>
      <c r="I31" s="110">
        <v>0.09</v>
      </c>
      <c r="J31" s="112">
        <v>2.2181367289471208</v>
      </c>
      <c r="K31" s="103">
        <v>-0.53198524900803634</v>
      </c>
      <c r="L31" s="114"/>
      <c r="M31" s="97" t="s">
        <v>360</v>
      </c>
      <c r="N31" s="97"/>
      <c r="O31" s="103">
        <v>49.64</v>
      </c>
      <c r="P31" s="103">
        <v>0.87</v>
      </c>
      <c r="Q31" s="103">
        <v>16.07</v>
      </c>
      <c r="R31" s="103">
        <v>0</v>
      </c>
      <c r="S31" s="150">
        <v>8.6300000000000008</v>
      </c>
      <c r="T31" s="150">
        <f t="shared" si="0"/>
        <v>8.6300000000000008</v>
      </c>
      <c r="U31" s="103">
        <v>0.15</v>
      </c>
      <c r="V31" s="103">
        <v>9.76</v>
      </c>
      <c r="W31" s="103">
        <v>12.44</v>
      </c>
      <c r="X31" s="103">
        <v>2.2799999999999998</v>
      </c>
      <c r="Y31" s="103">
        <v>0.08</v>
      </c>
      <c r="Z31" s="103">
        <v>0.08</v>
      </c>
      <c r="AA31" s="103">
        <v>100</v>
      </c>
    </row>
    <row r="32" spans="1:27">
      <c r="A32" s="97" t="s">
        <v>408</v>
      </c>
      <c r="B32" s="97" t="s">
        <v>409</v>
      </c>
      <c r="C32" s="104"/>
      <c r="D32" s="97">
        <v>50</v>
      </c>
      <c r="E32" s="97">
        <v>1200</v>
      </c>
      <c r="F32" s="97"/>
      <c r="G32" s="97" t="s">
        <v>410</v>
      </c>
      <c r="H32" s="106">
        <v>2.1800000000000002</v>
      </c>
      <c r="I32" s="106">
        <v>0.05</v>
      </c>
      <c r="J32" s="112">
        <v>2.2166302300523251</v>
      </c>
      <c r="K32" s="103">
        <v>1.6802857822167387</v>
      </c>
      <c r="L32" s="114"/>
      <c r="M32" s="97" t="s">
        <v>411</v>
      </c>
      <c r="N32" s="97"/>
      <c r="O32" s="103">
        <v>54.326971624760176</v>
      </c>
      <c r="P32" s="103">
        <v>1.0501868120771483</v>
      </c>
      <c r="Q32" s="103">
        <v>16.35867918812481</v>
      </c>
      <c r="R32" s="103">
        <v>0</v>
      </c>
      <c r="S32" s="150">
        <v>9.966676764616782</v>
      </c>
      <c r="T32" s="150">
        <f t="shared" si="0"/>
        <v>9.966676764616782</v>
      </c>
      <c r="U32" s="103">
        <v>0.14137130162577</v>
      </c>
      <c r="V32" s="103">
        <v>5.6548520650307985</v>
      </c>
      <c r="W32" s="103">
        <v>7.8764010905786126</v>
      </c>
      <c r="X32" s="103">
        <v>3.5342825406442491</v>
      </c>
      <c r="Y32" s="103">
        <v>1.0905786125416541</v>
      </c>
      <c r="Z32" s="103">
        <v>0</v>
      </c>
      <c r="AA32" s="103">
        <v>99.999999999999986</v>
      </c>
    </row>
    <row r="33" spans="1:27">
      <c r="A33" s="97" t="s">
        <v>408</v>
      </c>
      <c r="B33" s="97" t="s">
        <v>409</v>
      </c>
      <c r="C33" s="104"/>
      <c r="D33" s="97">
        <v>50</v>
      </c>
      <c r="E33" s="97">
        <v>1250</v>
      </c>
      <c r="F33" s="97"/>
      <c r="G33" s="97" t="s">
        <v>410</v>
      </c>
      <c r="H33" s="106">
        <v>2.31</v>
      </c>
      <c r="I33" s="106">
        <v>0.05</v>
      </c>
      <c r="J33" s="112">
        <v>2.2166302300523251</v>
      </c>
      <c r="K33" s="103">
        <v>-4.0419813830162328</v>
      </c>
      <c r="L33" s="114"/>
      <c r="M33" s="97" t="s">
        <v>411</v>
      </c>
      <c r="N33" s="97"/>
      <c r="O33" s="103">
        <v>54.326971624760176</v>
      </c>
      <c r="P33" s="103">
        <v>1.0501868120771483</v>
      </c>
      <c r="Q33" s="103">
        <v>16.35867918812481</v>
      </c>
      <c r="R33" s="103">
        <v>0</v>
      </c>
      <c r="S33" s="150">
        <v>9.966676764616782</v>
      </c>
      <c r="T33" s="150">
        <f t="shared" si="0"/>
        <v>9.966676764616782</v>
      </c>
      <c r="U33" s="103">
        <v>0.14137130162577</v>
      </c>
      <c r="V33" s="103">
        <v>5.6548520650307985</v>
      </c>
      <c r="W33" s="103">
        <v>7.8764010905786126</v>
      </c>
      <c r="X33" s="103">
        <v>3.5342825406442491</v>
      </c>
      <c r="Y33" s="103">
        <v>1.0905786125416541</v>
      </c>
      <c r="Z33" s="103">
        <v>0</v>
      </c>
      <c r="AA33" s="103">
        <v>99.999999999999986</v>
      </c>
    </row>
    <row r="34" spans="1:27">
      <c r="A34" s="104" t="s">
        <v>412</v>
      </c>
      <c r="B34" s="104" t="s">
        <v>413</v>
      </c>
      <c r="C34" s="104"/>
      <c r="D34" s="104">
        <v>48.5</v>
      </c>
      <c r="E34" s="115">
        <v>1200</v>
      </c>
      <c r="F34" s="97" t="s">
        <v>414</v>
      </c>
      <c r="G34" s="100"/>
      <c r="H34" s="110">
        <v>2.2200000000000002</v>
      </c>
      <c r="I34" s="110">
        <v>0.09</v>
      </c>
      <c r="J34" s="112">
        <v>2.199139546121939</v>
      </c>
      <c r="K34" s="103">
        <v>-0.93966008459735284</v>
      </c>
      <c r="L34" s="114"/>
      <c r="M34" s="97" t="s">
        <v>415</v>
      </c>
      <c r="N34" s="100"/>
      <c r="O34" s="103">
        <v>48.03646563814867</v>
      </c>
      <c r="P34" s="103">
        <v>1.6730114205570028</v>
      </c>
      <c r="Q34" s="103">
        <v>17.351232217992386</v>
      </c>
      <c r="R34" s="103">
        <v>0</v>
      </c>
      <c r="S34" s="150">
        <v>10.258465237427369</v>
      </c>
      <c r="T34" s="150">
        <f t="shared" si="0"/>
        <v>10.258465237427369</v>
      </c>
      <c r="U34" s="103">
        <v>0</v>
      </c>
      <c r="V34" s="103">
        <v>5.7703866960528956</v>
      </c>
      <c r="W34" s="103">
        <v>10.949709477058706</v>
      </c>
      <c r="X34" s="103">
        <v>3.4562211981566824</v>
      </c>
      <c r="Y34" s="103">
        <v>1.993588459226608</v>
      </c>
      <c r="Z34" s="103">
        <v>0.51091965537968342</v>
      </c>
      <c r="AA34" s="103">
        <v>100.00000000000001</v>
      </c>
    </row>
    <row r="35" spans="1:27" s="293" customFormat="1">
      <c r="A35" s="310" t="s">
        <v>373</v>
      </c>
      <c r="B35" s="310" t="s">
        <v>368</v>
      </c>
      <c r="C35" s="310" t="s">
        <v>374</v>
      </c>
      <c r="D35" s="310">
        <v>100.6</v>
      </c>
      <c r="E35" s="310">
        <v>1200</v>
      </c>
      <c r="F35" s="310" t="s">
        <v>375</v>
      </c>
      <c r="G35" s="294"/>
      <c r="H35" s="309">
        <v>3.46</v>
      </c>
      <c r="I35" s="309">
        <v>0.15</v>
      </c>
      <c r="J35" s="298">
        <v>3.3852277695657884</v>
      </c>
      <c r="K35" s="299">
        <v>-2.1610471223760563</v>
      </c>
      <c r="L35" s="300"/>
      <c r="M35" s="294" t="s">
        <v>360</v>
      </c>
      <c r="N35" s="294"/>
      <c r="O35" s="299">
        <v>48.632772939031803</v>
      </c>
      <c r="P35" s="299">
        <v>0.97225035446627517</v>
      </c>
      <c r="Q35" s="299">
        <v>14.705286611302411</v>
      </c>
      <c r="R35" s="299">
        <v>0</v>
      </c>
      <c r="S35" s="299">
        <v>7.6058335021267984</v>
      </c>
      <c r="T35" s="150">
        <f t="shared" si="0"/>
        <v>7.6058335021267984</v>
      </c>
      <c r="U35" s="299">
        <v>0.1417865100263318</v>
      </c>
      <c r="V35" s="299">
        <v>6.9070285598541625</v>
      </c>
      <c r="W35" s="299">
        <v>12.932955235973264</v>
      </c>
      <c r="X35" s="299">
        <v>1.8229694146242659</v>
      </c>
      <c r="Y35" s="299">
        <v>5.6208223617581528</v>
      </c>
      <c r="Z35" s="299">
        <v>0.65829451083654045</v>
      </c>
      <c r="AA35" s="299">
        <v>100.00000000000003</v>
      </c>
    </row>
    <row r="36" spans="1:27" s="293" customFormat="1">
      <c r="A36" s="310" t="s">
        <v>373</v>
      </c>
      <c r="B36" s="310" t="s">
        <v>368</v>
      </c>
      <c r="C36" s="310" t="s">
        <v>376</v>
      </c>
      <c r="D36" s="310">
        <v>101.3</v>
      </c>
      <c r="E36" s="310">
        <v>1200</v>
      </c>
      <c r="F36" s="310" t="s">
        <v>375</v>
      </c>
      <c r="G36" s="294"/>
      <c r="H36" s="309">
        <v>3.28</v>
      </c>
      <c r="I36" s="309">
        <v>0.15</v>
      </c>
      <c r="J36" s="298">
        <v>3.3444326238401496</v>
      </c>
      <c r="K36" s="299">
        <v>1.9644092634192014</v>
      </c>
      <c r="L36" s="300"/>
      <c r="M36" s="294" t="s">
        <v>360</v>
      </c>
      <c r="N36" s="294"/>
      <c r="O36" s="299">
        <v>47.954453849254335</v>
      </c>
      <c r="P36" s="299">
        <v>1.6727126158806933</v>
      </c>
      <c r="Q36" s="299">
        <v>17.321644498186217</v>
      </c>
      <c r="R36" s="299">
        <v>0</v>
      </c>
      <c r="S36" s="299">
        <v>10.227730753728336</v>
      </c>
      <c r="T36" s="150">
        <f t="shared" si="0"/>
        <v>10.227730753728336</v>
      </c>
      <c r="U36" s="299">
        <v>0.17130189439742041</v>
      </c>
      <c r="V36" s="299">
        <v>5.7638049173720276</v>
      </c>
      <c r="W36" s="299">
        <v>10.933091495364772</v>
      </c>
      <c r="X36" s="299">
        <v>3.4461910519951635</v>
      </c>
      <c r="Y36" s="299">
        <v>1.9951632406287789</v>
      </c>
      <c r="Z36" s="299">
        <v>0.51390568319226126</v>
      </c>
      <c r="AA36" s="299">
        <v>100.00000000000001</v>
      </c>
    </row>
    <row r="37" spans="1:27" s="293" customFormat="1">
      <c r="A37" s="310" t="s">
        <v>373</v>
      </c>
      <c r="B37" s="310" t="s">
        <v>368</v>
      </c>
      <c r="C37" s="310" t="s">
        <v>376</v>
      </c>
      <c r="D37" s="310">
        <v>100.6</v>
      </c>
      <c r="E37" s="310">
        <v>1200</v>
      </c>
      <c r="F37" s="310" t="s">
        <v>375</v>
      </c>
      <c r="G37" s="294"/>
      <c r="H37" s="309">
        <v>3.59</v>
      </c>
      <c r="I37" s="309">
        <v>0.12</v>
      </c>
      <c r="J37" s="298">
        <v>3.3302616890834273</v>
      </c>
      <c r="K37" s="299">
        <v>-7.235050443358567</v>
      </c>
      <c r="L37" s="300"/>
      <c r="M37" s="294" t="s">
        <v>360</v>
      </c>
      <c r="N37" s="294"/>
      <c r="O37" s="299">
        <v>47.954453849254335</v>
      </c>
      <c r="P37" s="299">
        <v>1.6727126158806933</v>
      </c>
      <c r="Q37" s="299">
        <v>17.321644498186217</v>
      </c>
      <c r="R37" s="299">
        <v>0</v>
      </c>
      <c r="S37" s="299">
        <v>10.227730753728336</v>
      </c>
      <c r="T37" s="150">
        <f t="shared" si="0"/>
        <v>10.227730753728336</v>
      </c>
      <c r="U37" s="299">
        <v>0.17130189439742041</v>
      </c>
      <c r="V37" s="299">
        <v>5.7638049173720276</v>
      </c>
      <c r="W37" s="299">
        <v>10.933091495364772</v>
      </c>
      <c r="X37" s="299">
        <v>3.4461910519951635</v>
      </c>
      <c r="Y37" s="299">
        <v>1.9951632406287789</v>
      </c>
      <c r="Z37" s="299">
        <v>0.51390568319226126</v>
      </c>
      <c r="AA37" s="299">
        <v>100.00000000000001</v>
      </c>
    </row>
    <row r="38" spans="1:27" s="293" customFormat="1">
      <c r="A38" s="310" t="s">
        <v>373</v>
      </c>
      <c r="B38" s="310" t="s">
        <v>368</v>
      </c>
      <c r="C38" s="310" t="s">
        <v>377</v>
      </c>
      <c r="D38" s="296">
        <v>101.3</v>
      </c>
      <c r="E38" s="310">
        <v>1200</v>
      </c>
      <c r="F38" s="310" t="s">
        <v>375</v>
      </c>
      <c r="G38" s="294"/>
      <c r="H38" s="309">
        <v>3.14</v>
      </c>
      <c r="I38" s="309">
        <v>0.25</v>
      </c>
      <c r="J38" s="298">
        <v>3.2563563105331657</v>
      </c>
      <c r="K38" s="299">
        <v>3.7056149851326601</v>
      </c>
      <c r="L38" s="300"/>
      <c r="M38" s="294" t="s">
        <v>360</v>
      </c>
      <c r="N38" s="294"/>
      <c r="O38" s="299">
        <v>49.828525317732499</v>
      </c>
      <c r="P38" s="299">
        <v>0.80693968125882587</v>
      </c>
      <c r="Q38" s="299">
        <v>15.937058704861812</v>
      </c>
      <c r="R38" s="299">
        <v>0</v>
      </c>
      <c r="S38" s="299">
        <v>7.7062739560217874</v>
      </c>
      <c r="T38" s="150">
        <f t="shared" si="0"/>
        <v>7.7062739560217874</v>
      </c>
      <c r="U38" s="299">
        <v>0.20173492031470647</v>
      </c>
      <c r="V38" s="299">
        <v>8.0693968125882591</v>
      </c>
      <c r="W38" s="299">
        <v>12.810167439983861</v>
      </c>
      <c r="X38" s="299">
        <v>2.3199515836191242</v>
      </c>
      <c r="Y38" s="299">
        <v>1.9164817429897114</v>
      </c>
      <c r="Z38" s="299">
        <v>0.40346984062941293</v>
      </c>
      <c r="AA38" s="299">
        <v>100.00000000000001</v>
      </c>
    </row>
    <row r="39" spans="1:27" s="293" customFormat="1">
      <c r="A39" s="310" t="s">
        <v>378</v>
      </c>
      <c r="B39" s="310" t="s">
        <v>379</v>
      </c>
      <c r="C39" s="294" t="s">
        <v>380</v>
      </c>
      <c r="D39" s="296">
        <v>100</v>
      </c>
      <c r="E39" s="311">
        <v>1250</v>
      </c>
      <c r="F39" s="294" t="s">
        <v>359</v>
      </c>
      <c r="G39" s="296" t="s">
        <v>416</v>
      </c>
      <c r="H39" s="309">
        <v>3.32</v>
      </c>
      <c r="I39" s="309">
        <v>0.1</v>
      </c>
      <c r="J39" s="298">
        <v>3.4592252173878224</v>
      </c>
      <c r="K39" s="299">
        <v>4.1935306442115232</v>
      </c>
      <c r="L39" s="300"/>
      <c r="M39" s="294" t="s">
        <v>360</v>
      </c>
      <c r="N39" s="294"/>
      <c r="O39" s="299">
        <v>53.512810248198555</v>
      </c>
      <c r="P39" s="299">
        <v>0.71056845476381103</v>
      </c>
      <c r="Q39" s="299">
        <v>15.492393915132105</v>
      </c>
      <c r="R39" s="299">
        <v>0</v>
      </c>
      <c r="S39" s="299">
        <v>8.3967173738991185</v>
      </c>
      <c r="T39" s="150">
        <f t="shared" si="0"/>
        <v>8.3967173738991185</v>
      </c>
      <c r="U39" s="299">
        <v>0.10008006405124099</v>
      </c>
      <c r="V39" s="299">
        <v>4.88390712570056</v>
      </c>
      <c r="W39" s="299">
        <v>8.5168134507606084</v>
      </c>
      <c r="X39" s="299">
        <v>3.6629303442754204</v>
      </c>
      <c r="Y39" s="299">
        <v>4.723779023218575</v>
      </c>
      <c r="Z39" s="299">
        <v>0</v>
      </c>
      <c r="AA39" s="299">
        <v>99.999999999999986</v>
      </c>
    </row>
    <row r="40" spans="1:27">
      <c r="A40" s="97" t="s">
        <v>382</v>
      </c>
      <c r="B40" s="97" t="s">
        <v>383</v>
      </c>
      <c r="C40" s="105" t="s">
        <v>384</v>
      </c>
      <c r="D40" s="97">
        <v>100</v>
      </c>
      <c r="E40" s="97">
        <v>1250</v>
      </c>
      <c r="F40" s="97" t="s">
        <v>385</v>
      </c>
      <c r="G40" s="97"/>
      <c r="H40" s="106">
        <v>3.23</v>
      </c>
      <c r="I40" s="106">
        <v>0.12</v>
      </c>
      <c r="J40" s="112">
        <v>3.4652728680452247</v>
      </c>
      <c r="K40" s="103">
        <v>7.2839897227623762</v>
      </c>
      <c r="L40" s="114"/>
      <c r="M40" s="97" t="s">
        <v>386</v>
      </c>
      <c r="N40" s="97"/>
      <c r="O40" s="103">
        <v>49.489137982343017</v>
      </c>
      <c r="P40" s="103">
        <v>0.88284892371788515</v>
      </c>
      <c r="Q40" s="103">
        <v>15.444896339648844</v>
      </c>
      <c r="R40" s="103">
        <v>0</v>
      </c>
      <c r="S40" s="150">
        <v>7.75716694772344</v>
      </c>
      <c r="T40" s="150">
        <f t="shared" si="0"/>
        <v>7.75716694772344</v>
      </c>
      <c r="U40" s="103">
        <v>1.9839301656581688E-2</v>
      </c>
      <c r="V40" s="103">
        <v>5.7037992262672352</v>
      </c>
      <c r="W40" s="103">
        <v>11.308401944251562</v>
      </c>
      <c r="X40" s="103">
        <v>1.9343319115167146</v>
      </c>
      <c r="Y40" s="103">
        <v>7.4595774228747143</v>
      </c>
      <c r="Z40" s="103"/>
      <c r="AA40" s="103">
        <v>99.999999999999986</v>
      </c>
    </row>
    <row r="41" spans="1:27" s="293" customFormat="1">
      <c r="A41" s="294" t="s">
        <v>390</v>
      </c>
      <c r="B41" s="307" t="s">
        <v>263</v>
      </c>
      <c r="C41" s="307" t="s">
        <v>391</v>
      </c>
      <c r="D41" s="294">
        <v>101</v>
      </c>
      <c r="E41" s="294">
        <v>1200</v>
      </c>
      <c r="F41" s="308" t="s">
        <v>392</v>
      </c>
      <c r="G41" s="294"/>
      <c r="H41" s="309">
        <v>3.65</v>
      </c>
      <c r="I41" s="297">
        <v>0.21</v>
      </c>
      <c r="J41" s="298">
        <v>3.7312887301031052</v>
      </c>
      <c r="K41" s="299">
        <v>2.2270884959754889</v>
      </c>
      <c r="L41" s="300"/>
      <c r="M41" s="294" t="s">
        <v>360</v>
      </c>
      <c r="N41" s="294"/>
      <c r="O41" s="299">
        <v>55.37834127432771</v>
      </c>
      <c r="P41" s="299">
        <v>0.3230234999596221</v>
      </c>
      <c r="Q41" s="299">
        <v>20.441330856819835</v>
      </c>
      <c r="R41" s="299">
        <v>4.1993054994750869</v>
      </c>
      <c r="S41" s="299">
        <v>1.7564402810304451</v>
      </c>
      <c r="T41" s="150">
        <f t="shared" si="0"/>
        <v>6.4233723764684161</v>
      </c>
      <c r="U41" s="299">
        <v>0.1009448437373819</v>
      </c>
      <c r="V41" s="299">
        <v>0.55519664055560058</v>
      </c>
      <c r="W41" s="299">
        <v>3.2504239683436973</v>
      </c>
      <c r="X41" s="299">
        <v>2.0491803278688523</v>
      </c>
      <c r="Y41" s="299">
        <v>12.365743357829283</v>
      </c>
      <c r="Z41" s="299">
        <v>0</v>
      </c>
      <c r="AA41" s="299">
        <v>100.00000000000003</v>
      </c>
    </row>
    <row r="42" spans="1:27" s="293" customFormat="1">
      <c r="A42" s="294" t="s">
        <v>390</v>
      </c>
      <c r="B42" s="307" t="s">
        <v>263</v>
      </c>
      <c r="C42" s="307" t="s">
        <v>391</v>
      </c>
      <c r="D42" s="294">
        <v>101</v>
      </c>
      <c r="E42" s="294">
        <v>1200</v>
      </c>
      <c r="F42" s="308" t="s">
        <v>392</v>
      </c>
      <c r="G42" s="294"/>
      <c r="H42" s="309">
        <v>3.77</v>
      </c>
      <c r="I42" s="297">
        <v>0.2</v>
      </c>
      <c r="J42" s="298">
        <v>3.6065041328726961</v>
      </c>
      <c r="K42" s="299">
        <v>-4.3367604012547458</v>
      </c>
      <c r="L42" s="300"/>
      <c r="M42" s="294" t="s">
        <v>360</v>
      </c>
      <c r="N42" s="294"/>
      <c r="O42" s="299">
        <v>58.714985782563993</v>
      </c>
      <c r="P42" s="299">
        <v>0.33274850263173822</v>
      </c>
      <c r="Q42" s="299">
        <v>20.428741403997023</v>
      </c>
      <c r="R42" s="299">
        <v>4.0938149111662332</v>
      </c>
      <c r="S42" s="299">
        <v>1.9864077278318919</v>
      </c>
      <c r="T42" s="150">
        <f t="shared" si="0"/>
        <v>6.5361020056338841</v>
      </c>
      <c r="U42" s="299">
        <v>9.0749591626837697E-2</v>
      </c>
      <c r="V42" s="299">
        <v>0.55458083771956379</v>
      </c>
      <c r="W42" s="299">
        <v>3.4888176336539827</v>
      </c>
      <c r="X42" s="299">
        <v>4.2450642305442967</v>
      </c>
      <c r="Y42" s="299">
        <v>6.4734708693810896</v>
      </c>
      <c r="Z42" s="299">
        <v>0</v>
      </c>
      <c r="AA42" s="299">
        <v>100.00000000000003</v>
      </c>
    </row>
    <row r="43" spans="1:27" s="293" customFormat="1">
      <c r="A43" s="294" t="s">
        <v>390</v>
      </c>
      <c r="B43" s="307" t="s">
        <v>263</v>
      </c>
      <c r="C43" s="307" t="s">
        <v>391</v>
      </c>
      <c r="D43" s="294">
        <v>101</v>
      </c>
      <c r="E43" s="294">
        <v>1200</v>
      </c>
      <c r="F43" s="308" t="s">
        <v>392</v>
      </c>
      <c r="G43" s="294"/>
      <c r="H43" s="309">
        <v>3.83</v>
      </c>
      <c r="I43" s="297">
        <v>0.21</v>
      </c>
      <c r="J43" s="298">
        <v>3.7259506543835097</v>
      </c>
      <c r="K43" s="299">
        <v>-2.7166930970363024</v>
      </c>
      <c r="L43" s="300"/>
      <c r="M43" s="294" t="s">
        <v>360</v>
      </c>
      <c r="N43" s="294"/>
      <c r="O43" s="299">
        <v>57.618075624987355</v>
      </c>
      <c r="P43" s="299">
        <v>0.33346132859077215</v>
      </c>
      <c r="Q43" s="299">
        <v>19.906630827994579</v>
      </c>
      <c r="R43" s="299">
        <v>4.2238434954831137</v>
      </c>
      <c r="S43" s="299">
        <v>1.6976213091893855</v>
      </c>
      <c r="T43" s="150">
        <f t="shared" si="0"/>
        <v>6.3918239047474135</v>
      </c>
      <c r="U43" s="299">
        <v>9.0943998706574228E-2</v>
      </c>
      <c r="V43" s="299">
        <v>0.54566399223944539</v>
      </c>
      <c r="W43" s="299">
        <v>3.5771306157919196</v>
      </c>
      <c r="X43" s="299">
        <v>6.2448212445180964</v>
      </c>
      <c r="Y43" s="299">
        <v>6.184191912047047</v>
      </c>
      <c r="Z43" s="299">
        <v>0</v>
      </c>
      <c r="AA43" s="299">
        <v>99.999999999999957</v>
      </c>
    </row>
    <row r="44" spans="1:27" s="293" customFormat="1">
      <c r="A44" s="294" t="s">
        <v>390</v>
      </c>
      <c r="B44" s="307" t="s">
        <v>263</v>
      </c>
      <c r="C44" s="307" t="s">
        <v>391</v>
      </c>
      <c r="D44" s="294">
        <v>101</v>
      </c>
      <c r="E44" s="294">
        <v>1200</v>
      </c>
      <c r="F44" s="308" t="s">
        <v>392</v>
      </c>
      <c r="G44" s="294"/>
      <c r="H44" s="309">
        <v>3.86</v>
      </c>
      <c r="I44" s="297">
        <v>0.21</v>
      </c>
      <c r="J44" s="298">
        <v>3.7198502804142115</v>
      </c>
      <c r="K44" s="299">
        <v>-3.6308217509271601</v>
      </c>
      <c r="L44" s="300"/>
      <c r="M44" s="294" t="s">
        <v>360</v>
      </c>
      <c r="N44" s="294"/>
      <c r="O44" s="299">
        <v>57.690947844797115</v>
      </c>
      <c r="P44" s="299">
        <v>0.33335690402351686</v>
      </c>
      <c r="Q44" s="299">
        <v>20.557009081450211</v>
      </c>
      <c r="R44" s="299">
        <v>4.3134363035770207</v>
      </c>
      <c r="S44" s="299">
        <v>1.7880052124897723</v>
      </c>
      <c r="T44" s="150">
        <f t="shared" si="0"/>
        <v>6.5817774991946187</v>
      </c>
      <c r="U44" s="299">
        <v>0.10101724364348996</v>
      </c>
      <c r="V44" s="299">
        <v>0.57579828876789274</v>
      </c>
      <c r="W44" s="299">
        <v>3.6669259442586855</v>
      </c>
      <c r="X44" s="299">
        <v>8.2834139787661751</v>
      </c>
      <c r="Y44" s="299">
        <v>3.1214328285838397</v>
      </c>
      <c r="Z44" s="299">
        <v>0</v>
      </c>
      <c r="AA44" s="299">
        <v>100.00000000000003</v>
      </c>
    </row>
    <row r="45" spans="1:27" s="293" customFormat="1">
      <c r="A45" s="294" t="s">
        <v>390</v>
      </c>
      <c r="B45" s="307" t="s">
        <v>263</v>
      </c>
      <c r="C45" s="307" t="s">
        <v>391</v>
      </c>
      <c r="D45" s="294">
        <v>101</v>
      </c>
      <c r="E45" s="294">
        <v>1200</v>
      </c>
      <c r="F45" s="308" t="s">
        <v>392</v>
      </c>
      <c r="G45" s="294"/>
      <c r="H45" s="309">
        <v>3.69</v>
      </c>
      <c r="I45" s="297">
        <v>0.21</v>
      </c>
      <c r="J45" s="298">
        <v>3.7843552796855082</v>
      </c>
      <c r="K45" s="299">
        <v>2.5570536500137746</v>
      </c>
      <c r="L45" s="300"/>
      <c r="M45" s="294" t="s">
        <v>360</v>
      </c>
      <c r="N45" s="294"/>
      <c r="O45" s="299">
        <v>55.315060180034386</v>
      </c>
      <c r="P45" s="299">
        <v>0.33377161929806815</v>
      </c>
      <c r="Q45" s="299">
        <v>20.693840396480226</v>
      </c>
      <c r="R45" s="299">
        <v>4.5514311722463843</v>
      </c>
      <c r="S45" s="299">
        <v>1.65874380499646</v>
      </c>
      <c r="T45" s="150">
        <f t="shared" si="0"/>
        <v>6.7170136118939752</v>
      </c>
      <c r="U45" s="299">
        <v>0.10114291493880853</v>
      </c>
      <c r="V45" s="299">
        <v>0.58662890664508938</v>
      </c>
      <c r="W45" s="299">
        <v>2.7510872863355922</v>
      </c>
      <c r="X45" s="299">
        <v>4.5817740467280261</v>
      </c>
      <c r="Y45" s="299">
        <v>9.8816627895215934</v>
      </c>
      <c r="Z45" s="299">
        <v>0</v>
      </c>
      <c r="AA45" s="299">
        <v>100</v>
      </c>
    </row>
    <row r="46" spans="1:27" s="293" customFormat="1">
      <c r="A46" s="294" t="s">
        <v>390</v>
      </c>
      <c r="B46" s="307" t="s">
        <v>263</v>
      </c>
      <c r="C46" s="307" t="s">
        <v>391</v>
      </c>
      <c r="D46" s="294">
        <v>101</v>
      </c>
      <c r="E46" s="294">
        <v>1200</v>
      </c>
      <c r="F46" s="308" t="s">
        <v>392</v>
      </c>
      <c r="G46" s="294"/>
      <c r="H46" s="309">
        <v>3.77</v>
      </c>
      <c r="I46" s="297">
        <v>0.23</v>
      </c>
      <c r="J46" s="298">
        <v>3.8425176430902153</v>
      </c>
      <c r="K46" s="299">
        <v>1.923544909554781</v>
      </c>
      <c r="L46" s="300"/>
      <c r="M46" s="294" t="s">
        <v>360</v>
      </c>
      <c r="N46" s="294"/>
      <c r="O46" s="299">
        <v>56.685325586338848</v>
      </c>
      <c r="P46" s="299">
        <v>0.31379376663866149</v>
      </c>
      <c r="Q46" s="299">
        <v>19.526070188579936</v>
      </c>
      <c r="R46" s="299">
        <v>4.342500835096315</v>
      </c>
      <c r="S46" s="299">
        <v>1.4778674170724055</v>
      </c>
      <c r="T46" s="150">
        <f t="shared" si="0"/>
        <v>6.3039408057102309</v>
      </c>
      <c r="U46" s="299">
        <v>9.1101416120901724E-2</v>
      </c>
      <c r="V46" s="299">
        <v>0.53648611715642125</v>
      </c>
      <c r="W46" s="299">
        <v>1.9333744976769143</v>
      </c>
      <c r="X46" s="299">
        <v>5.0207002662185838</v>
      </c>
      <c r="Y46" s="299">
        <v>10.507029992610665</v>
      </c>
      <c r="Z46" s="299">
        <v>0</v>
      </c>
      <c r="AA46" s="299">
        <v>100.00000000000001</v>
      </c>
    </row>
    <row r="47" spans="1:27" s="293" customFormat="1">
      <c r="A47" s="294" t="s">
        <v>390</v>
      </c>
      <c r="B47" s="307" t="s">
        <v>263</v>
      </c>
      <c r="C47" s="307" t="s">
        <v>391</v>
      </c>
      <c r="D47" s="294">
        <v>101</v>
      </c>
      <c r="E47" s="294">
        <v>1200</v>
      </c>
      <c r="F47" s="308" t="s">
        <v>392</v>
      </c>
      <c r="G47" s="294"/>
      <c r="H47" s="309">
        <v>3.84</v>
      </c>
      <c r="I47" s="297">
        <v>0.21</v>
      </c>
      <c r="J47" s="298">
        <v>3.8955081673676739</v>
      </c>
      <c r="K47" s="299">
        <v>1.445525191866512</v>
      </c>
      <c r="L47" s="300"/>
      <c r="M47" s="294" t="s">
        <v>360</v>
      </c>
      <c r="N47" s="294"/>
      <c r="O47" s="299">
        <v>56.484612182318465</v>
      </c>
      <c r="P47" s="299">
        <v>0.31476235442241102</v>
      </c>
      <c r="Q47" s="299">
        <v>19.43403697949983</v>
      </c>
      <c r="R47" s="299">
        <v>4.5995918243016831</v>
      </c>
      <c r="S47" s="299">
        <v>1.3301247880430918</v>
      </c>
      <c r="T47" s="150">
        <f t="shared" si="0"/>
        <v>6.4419183247197784</v>
      </c>
      <c r="U47" s="299">
        <v>9.1382619025861256E-2</v>
      </c>
      <c r="V47" s="299">
        <v>0.53814208981896072</v>
      </c>
      <c r="W47" s="299">
        <v>1.1372059256551625</v>
      </c>
      <c r="X47" s="299">
        <v>5.4118817711982281</v>
      </c>
      <c r="Y47" s="299">
        <v>11.118218648146453</v>
      </c>
      <c r="Z47" s="299">
        <v>0</v>
      </c>
      <c r="AA47" s="299">
        <v>99.999999999999986</v>
      </c>
    </row>
    <row r="48" spans="1:27" s="293" customFormat="1">
      <c r="A48" s="294" t="s">
        <v>390</v>
      </c>
      <c r="B48" s="307" t="s">
        <v>263</v>
      </c>
      <c r="C48" s="307" t="s">
        <v>391</v>
      </c>
      <c r="D48" s="294">
        <v>101</v>
      </c>
      <c r="E48" s="294">
        <v>1200</v>
      </c>
      <c r="F48" s="308" t="s">
        <v>392</v>
      </c>
      <c r="G48" s="294"/>
      <c r="H48" s="309">
        <v>3.89</v>
      </c>
      <c r="I48" s="297">
        <v>0.2</v>
      </c>
      <c r="J48" s="298">
        <v>3.9472354861293084</v>
      </c>
      <c r="K48" s="299">
        <v>1.4713492578228351</v>
      </c>
      <c r="L48" s="300"/>
      <c r="M48" s="294" t="s">
        <v>360</v>
      </c>
      <c r="N48" s="294"/>
      <c r="O48" s="299">
        <v>54.379010756176434</v>
      </c>
      <c r="P48" s="299">
        <v>0.35482203140681867</v>
      </c>
      <c r="Q48" s="299">
        <v>20.802708812765481</v>
      </c>
      <c r="R48" s="299">
        <v>4.7546152208513703</v>
      </c>
      <c r="S48" s="299">
        <v>1.5409413935381839</v>
      </c>
      <c r="T48" s="150">
        <f t="shared" si="0"/>
        <v>6.8250214344932516</v>
      </c>
      <c r="U48" s="299">
        <v>0.11151549558500015</v>
      </c>
      <c r="V48" s="299">
        <v>0.59812856722863716</v>
      </c>
      <c r="W48" s="299">
        <v>0.38523534838454598</v>
      </c>
      <c r="X48" s="299">
        <v>5.8292190873977345</v>
      </c>
      <c r="Y48" s="299">
        <v>11.719264808750925</v>
      </c>
      <c r="Z48" s="299">
        <v>0</v>
      </c>
      <c r="AA48" s="299">
        <v>99.999999999999972</v>
      </c>
    </row>
    <row r="49" spans="1:27" s="293" customFormat="1">
      <c r="A49" s="294" t="s">
        <v>390</v>
      </c>
      <c r="B49" s="307" t="s">
        <v>263</v>
      </c>
      <c r="C49" s="307" t="s">
        <v>417</v>
      </c>
      <c r="D49" s="294">
        <v>100</v>
      </c>
      <c r="E49" s="294">
        <v>1200</v>
      </c>
      <c r="F49" s="308" t="s">
        <v>392</v>
      </c>
      <c r="G49" s="294"/>
      <c r="H49" s="309">
        <v>3.96</v>
      </c>
      <c r="I49" s="297">
        <v>0.2</v>
      </c>
      <c r="J49" s="298">
        <v>3.9053479874216741</v>
      </c>
      <c r="K49" s="299">
        <v>-1.3801013277355014</v>
      </c>
      <c r="L49" s="300"/>
      <c r="M49" s="294" t="s">
        <v>360</v>
      </c>
      <c r="N49" s="294"/>
      <c r="O49" s="299">
        <v>60.25576477696103</v>
      </c>
      <c r="P49" s="299">
        <v>0.65451616151444969</v>
      </c>
      <c r="Q49" s="299">
        <v>18.79971805457658</v>
      </c>
      <c r="R49" s="299">
        <v>3.3229282046118214</v>
      </c>
      <c r="S49" s="299">
        <v>0.53368240861947436</v>
      </c>
      <c r="T49" s="150">
        <f t="shared" si="0"/>
        <v>4.2266455166566175</v>
      </c>
      <c r="U49" s="299">
        <v>0.17118114993454839</v>
      </c>
      <c r="V49" s="299">
        <v>0.34236229986909678</v>
      </c>
      <c r="W49" s="299">
        <v>0.77534991440942502</v>
      </c>
      <c r="X49" s="299">
        <v>9.7875339844930025</v>
      </c>
      <c r="Y49" s="299">
        <v>5.6892558654717549</v>
      </c>
      <c r="Z49" s="299">
        <v>0</v>
      </c>
      <c r="AA49" s="299">
        <v>100.00000000000003</v>
      </c>
    </row>
    <row r="50" spans="1:27" s="293" customFormat="1">
      <c r="A50" s="294" t="s">
        <v>390</v>
      </c>
      <c r="B50" s="307" t="s">
        <v>263</v>
      </c>
      <c r="C50" s="307" t="s">
        <v>393</v>
      </c>
      <c r="D50" s="294">
        <v>101</v>
      </c>
      <c r="E50" s="294">
        <v>1200</v>
      </c>
      <c r="F50" s="308" t="s">
        <v>392</v>
      </c>
      <c r="G50" s="294"/>
      <c r="H50" s="309">
        <v>3.93</v>
      </c>
      <c r="I50" s="297">
        <v>0.22</v>
      </c>
      <c r="J50" s="298">
        <v>3.8635893867166904</v>
      </c>
      <c r="K50" s="299">
        <v>-1.6898374881249305</v>
      </c>
      <c r="L50" s="300"/>
      <c r="M50" s="294" t="s">
        <v>360</v>
      </c>
      <c r="N50" s="294"/>
      <c r="O50" s="299">
        <v>60.135721931613936</v>
      </c>
      <c r="P50" s="299">
        <v>0.19186880213277327</v>
      </c>
      <c r="Q50" s="299">
        <v>22.630420293660258</v>
      </c>
      <c r="R50" s="299">
        <v>1.2521963928665203</v>
      </c>
      <c r="S50" s="299">
        <v>0.52511461636337953</v>
      </c>
      <c r="T50" s="150">
        <f t="shared" si="0"/>
        <v>1.9167531947880518</v>
      </c>
      <c r="U50" s="299">
        <v>0.35344253024458233</v>
      </c>
      <c r="V50" s="299">
        <v>7.068850604891648E-2</v>
      </c>
      <c r="W50" s="299">
        <v>0.71698341849615277</v>
      </c>
      <c r="X50" s="299">
        <v>9.452063094540831</v>
      </c>
      <c r="Y50" s="299">
        <v>4.7967200533193317</v>
      </c>
      <c r="Z50" s="299">
        <v>0</v>
      </c>
      <c r="AA50" s="299">
        <v>100.00000000000003</v>
      </c>
    </row>
    <row r="51" spans="1:27">
      <c r="A51" s="104" t="s">
        <v>394</v>
      </c>
      <c r="B51" s="104" t="s">
        <v>379</v>
      </c>
      <c r="C51" s="104" t="s">
        <v>395</v>
      </c>
      <c r="D51" s="115">
        <v>100</v>
      </c>
      <c r="E51" s="115">
        <v>1200</v>
      </c>
      <c r="F51" s="97" t="s">
        <v>396</v>
      </c>
      <c r="G51" s="97"/>
      <c r="H51" s="110">
        <v>3.24</v>
      </c>
      <c r="I51" s="106">
        <v>0.04</v>
      </c>
      <c r="J51" s="112">
        <v>3.2855411377482859</v>
      </c>
      <c r="K51" s="103">
        <v>1.4055906712433863</v>
      </c>
      <c r="L51" s="114"/>
      <c r="M51" s="97" t="s">
        <v>360</v>
      </c>
      <c r="N51" s="97"/>
      <c r="O51" s="103">
        <v>52.970651395848243</v>
      </c>
      <c r="P51" s="103">
        <v>0.85898353614889045</v>
      </c>
      <c r="Q51" s="103">
        <v>15.737805501585028</v>
      </c>
      <c r="R51" s="103">
        <v>0</v>
      </c>
      <c r="S51" s="150">
        <v>7.372942018611309</v>
      </c>
      <c r="T51" s="150">
        <f t="shared" si="0"/>
        <v>7.372942018611309</v>
      </c>
      <c r="U51" s="103">
        <v>0.16361591164740771</v>
      </c>
      <c r="V51" s="103">
        <v>5.8288168524388997</v>
      </c>
      <c r="W51" s="103">
        <v>11.14633398097965</v>
      </c>
      <c r="X51" s="103">
        <v>2.0861028735044482</v>
      </c>
      <c r="Y51" s="103">
        <v>3.3541261887718576</v>
      </c>
      <c r="Z51" s="103">
        <v>0.48062174046426009</v>
      </c>
      <c r="AA51" s="103">
        <v>100</v>
      </c>
    </row>
    <row r="52" spans="1:27">
      <c r="A52" s="97" t="s">
        <v>406</v>
      </c>
      <c r="B52" s="104" t="s">
        <v>130</v>
      </c>
      <c r="C52" s="104">
        <v>24</v>
      </c>
      <c r="D52" s="104">
        <v>102.3</v>
      </c>
      <c r="E52" s="104">
        <v>1200</v>
      </c>
      <c r="F52" s="97"/>
      <c r="G52" s="97" t="s">
        <v>407</v>
      </c>
      <c r="H52" s="110">
        <v>3.32</v>
      </c>
      <c r="I52" s="110">
        <v>0.09</v>
      </c>
      <c r="J52" s="112">
        <v>3.1833090183687283</v>
      </c>
      <c r="K52" s="103">
        <v>-4.1171982419057711</v>
      </c>
      <c r="L52" s="114"/>
      <c r="M52" s="97" t="s">
        <v>360</v>
      </c>
      <c r="N52" s="97"/>
      <c r="O52" s="103">
        <v>49.64</v>
      </c>
      <c r="P52" s="103">
        <v>0.87</v>
      </c>
      <c r="Q52" s="103">
        <v>16.07</v>
      </c>
      <c r="R52" s="103">
        <v>0</v>
      </c>
      <c r="S52" s="150">
        <v>8.6300000000000008</v>
      </c>
      <c r="T52" s="150">
        <f t="shared" si="0"/>
        <v>8.6300000000000008</v>
      </c>
      <c r="U52" s="103">
        <v>0.15</v>
      </c>
      <c r="V52" s="103">
        <v>9.76</v>
      </c>
      <c r="W52" s="103">
        <v>12.44</v>
      </c>
      <c r="X52" s="103">
        <v>2.2799999999999998</v>
      </c>
      <c r="Y52" s="103">
        <v>0.08</v>
      </c>
      <c r="Z52" s="103">
        <v>0.08</v>
      </c>
      <c r="AA52" s="103">
        <v>100</v>
      </c>
    </row>
    <row r="53" spans="1:27">
      <c r="A53" s="97" t="s">
        <v>408</v>
      </c>
      <c r="B53" s="97" t="s">
        <v>409</v>
      </c>
      <c r="C53" s="97"/>
      <c r="D53" s="97">
        <v>100</v>
      </c>
      <c r="E53" s="97">
        <v>1200</v>
      </c>
      <c r="F53" s="97"/>
      <c r="G53" s="97" t="s">
        <v>410</v>
      </c>
      <c r="H53" s="106">
        <v>3.32</v>
      </c>
      <c r="I53" s="106">
        <v>0.05</v>
      </c>
      <c r="J53" s="112">
        <v>3.2809900471828946</v>
      </c>
      <c r="K53" s="103">
        <v>-1.1749985788284725</v>
      </c>
      <c r="L53" s="114"/>
      <c r="M53" s="97" t="s">
        <v>411</v>
      </c>
      <c r="N53" s="97"/>
      <c r="O53" s="103">
        <v>54.326971624760176</v>
      </c>
      <c r="P53" s="103">
        <v>1.0501868120771483</v>
      </c>
      <c r="Q53" s="103">
        <v>16.35867918812481</v>
      </c>
      <c r="R53" s="103">
        <v>0</v>
      </c>
      <c r="S53" s="150">
        <v>9.966676764616782</v>
      </c>
      <c r="T53" s="150">
        <f t="shared" si="0"/>
        <v>9.966676764616782</v>
      </c>
      <c r="U53" s="103">
        <v>0.14137130162577</v>
      </c>
      <c r="V53" s="103">
        <v>5.6548520650307985</v>
      </c>
      <c r="W53" s="103">
        <v>7.8764010905786126</v>
      </c>
      <c r="X53" s="103">
        <v>3.5342825406442491</v>
      </c>
      <c r="Y53" s="103">
        <v>1.0905786125416541</v>
      </c>
      <c r="Z53" s="103">
        <v>0</v>
      </c>
      <c r="AA53" s="103">
        <v>99.999999999999986</v>
      </c>
    </row>
    <row r="54" spans="1:27">
      <c r="A54" s="97" t="s">
        <v>408</v>
      </c>
      <c r="B54" s="97" t="s">
        <v>409</v>
      </c>
      <c r="C54" s="98"/>
      <c r="D54" s="97">
        <v>100</v>
      </c>
      <c r="E54" s="97">
        <v>1250</v>
      </c>
      <c r="F54" s="97"/>
      <c r="G54" s="97" t="s">
        <v>410</v>
      </c>
      <c r="H54" s="106">
        <v>2.9750000000000001</v>
      </c>
      <c r="I54" s="106">
        <v>0.05</v>
      </c>
      <c r="J54" s="112">
        <v>3.2809900471828946</v>
      </c>
      <c r="K54" s="103">
        <v>10.285379737240151</v>
      </c>
      <c r="L54" s="114"/>
      <c r="M54" s="97" t="s">
        <v>411</v>
      </c>
      <c r="N54" s="97"/>
      <c r="O54" s="103">
        <v>54.326971624760176</v>
      </c>
      <c r="P54" s="103">
        <v>1.0501868120771483</v>
      </c>
      <c r="Q54" s="103">
        <v>16.35867918812481</v>
      </c>
      <c r="R54" s="103">
        <v>0</v>
      </c>
      <c r="S54" s="150">
        <v>9.966676764616782</v>
      </c>
      <c r="T54" s="150">
        <f t="shared" si="0"/>
        <v>9.966676764616782</v>
      </c>
      <c r="U54" s="103">
        <v>0.14137130162577</v>
      </c>
      <c r="V54" s="103">
        <v>5.6548520650307985</v>
      </c>
      <c r="W54" s="103">
        <v>7.8764010905786126</v>
      </c>
      <c r="X54" s="103">
        <v>3.5342825406442491</v>
      </c>
      <c r="Y54" s="103">
        <v>1.0905786125416541</v>
      </c>
      <c r="Z54" s="103">
        <v>0</v>
      </c>
      <c r="AA54" s="103">
        <v>99.999999999999986</v>
      </c>
    </row>
    <row r="55" spans="1:27">
      <c r="A55" s="104" t="s">
        <v>412</v>
      </c>
      <c r="B55" s="104" t="s">
        <v>413</v>
      </c>
      <c r="C55" s="104"/>
      <c r="D55" s="104">
        <v>101.5</v>
      </c>
      <c r="E55" s="115">
        <v>1200</v>
      </c>
      <c r="F55" s="97" t="s">
        <v>414</v>
      </c>
      <c r="G55" s="100"/>
      <c r="H55" s="110">
        <v>3.48</v>
      </c>
      <c r="I55" s="110">
        <v>0.22</v>
      </c>
      <c r="J55" s="112">
        <v>3.3489989800858262</v>
      </c>
      <c r="K55" s="103">
        <v>-3.7643971239705114</v>
      </c>
      <c r="L55" s="114"/>
      <c r="M55" s="97" t="s">
        <v>415</v>
      </c>
      <c r="N55" s="100"/>
      <c r="O55" s="103">
        <v>48.03646563814867</v>
      </c>
      <c r="P55" s="103">
        <v>1.6730114205570028</v>
      </c>
      <c r="Q55" s="103">
        <v>17.351232217992386</v>
      </c>
      <c r="R55" s="103">
        <v>0</v>
      </c>
      <c r="S55" s="150">
        <v>10.258465237427369</v>
      </c>
      <c r="T55" s="150">
        <f t="shared" si="0"/>
        <v>10.258465237427369</v>
      </c>
      <c r="U55" s="103">
        <v>0</v>
      </c>
      <c r="V55" s="103">
        <v>5.7703866960528956</v>
      </c>
      <c r="W55" s="103">
        <v>10.949709477058706</v>
      </c>
      <c r="X55" s="103">
        <v>3.4562211981566824</v>
      </c>
      <c r="Y55" s="103">
        <v>1.993588459226608</v>
      </c>
      <c r="Z55" s="103">
        <v>0.51091965537968342</v>
      </c>
      <c r="AA55" s="103">
        <v>100.00000000000001</v>
      </c>
    </row>
    <row r="56" spans="1:27">
      <c r="A56" s="104" t="s">
        <v>373</v>
      </c>
      <c r="B56" s="104" t="s">
        <v>368</v>
      </c>
      <c r="C56" s="104" t="s">
        <v>374</v>
      </c>
      <c r="D56" s="104">
        <v>205.9</v>
      </c>
      <c r="E56" s="104">
        <v>1200</v>
      </c>
      <c r="F56" s="104" t="s">
        <v>375</v>
      </c>
      <c r="G56" s="97"/>
      <c r="H56" s="110">
        <v>5.3</v>
      </c>
      <c r="I56" s="110">
        <v>0.15</v>
      </c>
      <c r="J56" s="112">
        <v>5.3074207303870473</v>
      </c>
      <c r="K56" s="103">
        <v>0.14001378088768854</v>
      </c>
      <c r="L56" s="114"/>
      <c r="M56" s="97" t="s">
        <v>360</v>
      </c>
      <c r="N56" s="97"/>
      <c r="O56" s="103">
        <v>48.632772939031803</v>
      </c>
      <c r="P56" s="103">
        <v>0.97225035446627517</v>
      </c>
      <c r="Q56" s="103">
        <v>14.705286611302411</v>
      </c>
      <c r="R56" s="103">
        <v>0</v>
      </c>
      <c r="S56" s="150">
        <v>7.6058335021267984</v>
      </c>
      <c r="T56" s="150">
        <f t="shared" si="0"/>
        <v>7.6058335021267984</v>
      </c>
      <c r="U56" s="103">
        <v>0.1417865100263318</v>
      </c>
      <c r="V56" s="103">
        <v>6.9070285598541625</v>
      </c>
      <c r="W56" s="103">
        <v>12.932955235973264</v>
      </c>
      <c r="X56" s="103">
        <v>1.8229694146242659</v>
      </c>
      <c r="Y56" s="103">
        <v>5.6208223617581528</v>
      </c>
      <c r="Z56" s="103">
        <v>0.65829451083654045</v>
      </c>
      <c r="AA56" s="103">
        <v>100.00000000000003</v>
      </c>
    </row>
    <row r="57" spans="1:27">
      <c r="A57" s="104" t="s">
        <v>373</v>
      </c>
      <c r="B57" s="104" t="s">
        <v>368</v>
      </c>
      <c r="C57" s="104" t="s">
        <v>377</v>
      </c>
      <c r="D57" s="107">
        <v>205.9</v>
      </c>
      <c r="E57" s="104">
        <v>1200</v>
      </c>
      <c r="F57" s="104" t="s">
        <v>375</v>
      </c>
      <c r="G57" s="97"/>
      <c r="H57" s="110">
        <v>4.92</v>
      </c>
      <c r="I57" s="110">
        <v>0.15</v>
      </c>
      <c r="J57" s="112">
        <v>5.0787552535310292</v>
      </c>
      <c r="K57" s="103">
        <v>3.2267327953461233</v>
      </c>
      <c r="L57" s="114"/>
      <c r="M57" s="97" t="s">
        <v>360</v>
      </c>
      <c r="N57" s="97"/>
      <c r="O57" s="103">
        <v>49.828525317732499</v>
      </c>
      <c r="P57" s="103">
        <v>0.80693968125882587</v>
      </c>
      <c r="Q57" s="103">
        <v>15.937058704861812</v>
      </c>
      <c r="R57" s="103">
        <v>0</v>
      </c>
      <c r="S57" s="150">
        <v>7.7062739560217874</v>
      </c>
      <c r="T57" s="150">
        <f t="shared" si="0"/>
        <v>7.7062739560217874</v>
      </c>
      <c r="U57" s="103">
        <v>0.20173492031470647</v>
      </c>
      <c r="V57" s="103">
        <v>8.0693968125882591</v>
      </c>
      <c r="W57" s="103">
        <v>12.810167439983861</v>
      </c>
      <c r="X57" s="103">
        <v>2.3199515836191242</v>
      </c>
      <c r="Y57" s="103">
        <v>1.9164817429897114</v>
      </c>
      <c r="Z57" s="103">
        <v>0.40346984062941293</v>
      </c>
      <c r="AA57" s="103">
        <v>100.00000000000001</v>
      </c>
    </row>
    <row r="58" spans="1:27">
      <c r="A58" s="104" t="s">
        <v>378</v>
      </c>
      <c r="B58" s="104" t="s">
        <v>379</v>
      </c>
      <c r="C58" s="97" t="s">
        <v>380</v>
      </c>
      <c r="D58" s="107">
        <v>200</v>
      </c>
      <c r="E58" s="115">
        <v>1250</v>
      </c>
      <c r="F58" s="97" t="s">
        <v>359</v>
      </c>
      <c r="G58" s="107" t="s">
        <v>418</v>
      </c>
      <c r="H58" s="110">
        <v>5.12</v>
      </c>
      <c r="I58" s="110">
        <v>7.0000000000000007E-2</v>
      </c>
      <c r="J58" s="112">
        <v>5.3482889349622953</v>
      </c>
      <c r="K58" s="103">
        <v>4.4587682609823274</v>
      </c>
      <c r="L58" s="114"/>
      <c r="M58" s="97" t="s">
        <v>360</v>
      </c>
      <c r="N58" s="97"/>
      <c r="O58" s="103">
        <v>53.512810248198555</v>
      </c>
      <c r="P58" s="103">
        <v>0.71056845476381103</v>
      </c>
      <c r="Q58" s="103">
        <v>15.492393915132105</v>
      </c>
      <c r="R58" s="103">
        <v>0</v>
      </c>
      <c r="S58" s="150">
        <v>8.3967173738991185</v>
      </c>
      <c r="T58" s="150">
        <f t="shared" si="0"/>
        <v>8.3967173738991185</v>
      </c>
      <c r="U58" s="103">
        <v>0.10008006405124099</v>
      </c>
      <c r="V58" s="103">
        <v>4.88390712570056</v>
      </c>
      <c r="W58" s="103">
        <v>8.5168134507606084</v>
      </c>
      <c r="X58" s="103">
        <v>3.6629303442754204</v>
      </c>
      <c r="Y58" s="103">
        <v>4.723779023218575</v>
      </c>
      <c r="Z58" s="103">
        <v>0</v>
      </c>
      <c r="AA58" s="103">
        <v>99.999999999999986</v>
      </c>
    </row>
    <row r="59" spans="1:27">
      <c r="A59" s="97" t="s">
        <v>382</v>
      </c>
      <c r="B59" s="97" t="s">
        <v>383</v>
      </c>
      <c r="C59" s="105" t="s">
        <v>384</v>
      </c>
      <c r="D59" s="97">
        <v>200</v>
      </c>
      <c r="E59" s="97">
        <v>1250</v>
      </c>
      <c r="F59" s="97" t="s">
        <v>385</v>
      </c>
      <c r="G59" s="97"/>
      <c r="H59" s="106">
        <v>5.07</v>
      </c>
      <c r="I59" s="106">
        <v>0.12</v>
      </c>
      <c r="J59" s="112">
        <v>5.3578924412420159</v>
      </c>
      <c r="K59" s="103">
        <v>5.6783518982646077</v>
      </c>
      <c r="L59" s="114"/>
      <c r="M59" s="97" t="s">
        <v>386</v>
      </c>
      <c r="N59" s="97"/>
      <c r="O59" s="103">
        <v>49.489137982343017</v>
      </c>
      <c r="P59" s="103">
        <v>0.88284892371788515</v>
      </c>
      <c r="Q59" s="103">
        <v>15.444896339648844</v>
      </c>
      <c r="R59" s="103">
        <v>0</v>
      </c>
      <c r="S59" s="150">
        <v>7.75716694772344</v>
      </c>
      <c r="T59" s="150">
        <f t="shared" si="0"/>
        <v>7.75716694772344</v>
      </c>
      <c r="U59" s="103">
        <v>1.9839301656581688E-2</v>
      </c>
      <c r="V59" s="103">
        <v>5.7037992262672352</v>
      </c>
      <c r="W59" s="103">
        <v>11.308401944251562</v>
      </c>
      <c r="X59" s="103">
        <v>1.9343319115167146</v>
      </c>
      <c r="Y59" s="103">
        <v>7.4595774228747143</v>
      </c>
      <c r="Z59" s="103"/>
      <c r="AA59" s="103">
        <v>99.999999999999986</v>
      </c>
    </row>
    <row r="60" spans="1:27">
      <c r="A60" s="97" t="s">
        <v>419</v>
      </c>
      <c r="B60" s="97" t="s">
        <v>420</v>
      </c>
      <c r="C60" s="97" t="s">
        <v>367</v>
      </c>
      <c r="D60" s="97">
        <v>200</v>
      </c>
      <c r="E60" s="97">
        <v>1200</v>
      </c>
      <c r="F60" s="97" t="s">
        <v>407</v>
      </c>
      <c r="G60" s="97"/>
      <c r="H60" s="110">
        <v>4.67</v>
      </c>
      <c r="I60" s="110">
        <v>0.1</v>
      </c>
      <c r="J60" s="112">
        <v>4.9065102965388716</v>
      </c>
      <c r="K60" s="103">
        <v>5.0644603113248756</v>
      </c>
      <c r="L60" s="114"/>
      <c r="M60" s="97" t="s">
        <v>360</v>
      </c>
      <c r="N60" s="97"/>
      <c r="O60" s="103">
        <v>48.882596824754778</v>
      </c>
      <c r="P60" s="103">
        <v>2.8921023359288096</v>
      </c>
      <c r="Q60" s="103">
        <v>14.773991303468501</v>
      </c>
      <c r="R60" s="103">
        <v>0</v>
      </c>
      <c r="S60" s="150">
        <v>13.054909495398928</v>
      </c>
      <c r="T60" s="150">
        <f t="shared" si="0"/>
        <v>13.054909495398928</v>
      </c>
      <c r="U60" s="103">
        <v>0</v>
      </c>
      <c r="V60" s="103">
        <v>6.4718373950854486</v>
      </c>
      <c r="W60" s="103">
        <v>10.992011325715442</v>
      </c>
      <c r="X60" s="103">
        <v>2.6291839417534635</v>
      </c>
      <c r="Y60" s="103">
        <v>0.30336737789463042</v>
      </c>
      <c r="Z60" s="103">
        <v>0</v>
      </c>
      <c r="AA60" s="103">
        <v>100</v>
      </c>
    </row>
    <row r="61" spans="1:27" s="293" customFormat="1">
      <c r="A61" s="294" t="s">
        <v>390</v>
      </c>
      <c r="B61" s="307" t="s">
        <v>263</v>
      </c>
      <c r="C61" s="307" t="s">
        <v>391</v>
      </c>
      <c r="D61" s="294">
        <v>203</v>
      </c>
      <c r="E61" s="294">
        <v>1200</v>
      </c>
      <c r="F61" s="308" t="s">
        <v>392</v>
      </c>
      <c r="G61" s="294"/>
      <c r="H61" s="309">
        <v>5.43</v>
      </c>
      <c r="I61" s="297">
        <v>0.22</v>
      </c>
      <c r="J61" s="298">
        <v>5.7962041769601091</v>
      </c>
      <c r="K61" s="299">
        <v>6.7440916567239313</v>
      </c>
      <c r="L61" s="300"/>
      <c r="M61" s="294" t="s">
        <v>360</v>
      </c>
      <c r="N61" s="294"/>
      <c r="O61" s="299">
        <v>55.37834127432771</v>
      </c>
      <c r="P61" s="299">
        <v>0.3230234999596221</v>
      </c>
      <c r="Q61" s="299">
        <v>20.441330856819835</v>
      </c>
      <c r="R61" s="299">
        <v>4.1993054994750869</v>
      </c>
      <c r="S61" s="299">
        <v>1.7564402810304451</v>
      </c>
      <c r="T61" s="150">
        <f t="shared" si="0"/>
        <v>6.4233723764684161</v>
      </c>
      <c r="U61" s="299">
        <v>0.1009448437373819</v>
      </c>
      <c r="V61" s="299">
        <v>0.55519664055560058</v>
      </c>
      <c r="W61" s="299">
        <v>3.2504239683436973</v>
      </c>
      <c r="X61" s="299">
        <v>2.0491803278688523</v>
      </c>
      <c r="Y61" s="299">
        <v>12.365743357829283</v>
      </c>
      <c r="Z61" s="299">
        <v>0</v>
      </c>
      <c r="AA61" s="299">
        <v>100.00000000000003</v>
      </c>
    </row>
    <row r="62" spans="1:27" s="293" customFormat="1">
      <c r="A62" s="294" t="s">
        <v>390</v>
      </c>
      <c r="B62" s="307" t="s">
        <v>263</v>
      </c>
      <c r="C62" s="307" t="s">
        <v>391</v>
      </c>
      <c r="D62" s="294">
        <v>202</v>
      </c>
      <c r="E62" s="294">
        <v>1200</v>
      </c>
      <c r="F62" s="308" t="s">
        <v>392</v>
      </c>
      <c r="G62" s="294"/>
      <c r="H62" s="309">
        <v>5.58</v>
      </c>
      <c r="I62" s="297">
        <v>0.21</v>
      </c>
      <c r="J62" s="298">
        <v>5.7784469792949418</v>
      </c>
      <c r="K62" s="299">
        <v>3.5563974784039734</v>
      </c>
      <c r="L62" s="300"/>
      <c r="M62" s="294" t="s">
        <v>360</v>
      </c>
      <c r="N62" s="294"/>
      <c r="O62" s="299">
        <v>55.37834127432771</v>
      </c>
      <c r="P62" s="299">
        <v>0.3230234999596221</v>
      </c>
      <c r="Q62" s="299">
        <v>20.441330856819835</v>
      </c>
      <c r="R62" s="299">
        <v>4.1993054994750869</v>
      </c>
      <c r="S62" s="299">
        <v>1.7564402810304451</v>
      </c>
      <c r="T62" s="150">
        <f t="shared" si="0"/>
        <v>6.4233723764684161</v>
      </c>
      <c r="U62" s="299">
        <v>0.1009448437373819</v>
      </c>
      <c r="V62" s="299">
        <v>0.55519664055560058</v>
      </c>
      <c r="W62" s="299">
        <v>3.2504239683436973</v>
      </c>
      <c r="X62" s="299">
        <v>2.0491803278688523</v>
      </c>
      <c r="Y62" s="299">
        <v>12.365743357829283</v>
      </c>
      <c r="Z62" s="299">
        <v>0</v>
      </c>
      <c r="AA62" s="299">
        <v>100.00000000000003</v>
      </c>
    </row>
    <row r="63" spans="1:27" s="293" customFormat="1">
      <c r="A63" s="294" t="s">
        <v>390</v>
      </c>
      <c r="B63" s="307" t="s">
        <v>263</v>
      </c>
      <c r="C63" s="307" t="s">
        <v>391</v>
      </c>
      <c r="D63" s="294">
        <v>202</v>
      </c>
      <c r="E63" s="294">
        <v>1200</v>
      </c>
      <c r="F63" s="308" t="s">
        <v>392</v>
      </c>
      <c r="G63" s="294"/>
      <c r="H63" s="309">
        <v>5.56</v>
      </c>
      <c r="I63" s="297">
        <v>0.22</v>
      </c>
      <c r="J63" s="298">
        <v>5.5809348861922023</v>
      </c>
      <c r="K63" s="299">
        <v>0.37652673007558884</v>
      </c>
      <c r="L63" s="300"/>
      <c r="M63" s="294" t="s">
        <v>360</v>
      </c>
      <c r="N63" s="294"/>
      <c r="O63" s="299">
        <v>58.714985782563993</v>
      </c>
      <c r="P63" s="299">
        <v>0.33274850263173822</v>
      </c>
      <c r="Q63" s="299">
        <v>20.428741403997023</v>
      </c>
      <c r="R63" s="299">
        <v>4.0938149111662332</v>
      </c>
      <c r="S63" s="299">
        <v>1.9864077278318919</v>
      </c>
      <c r="T63" s="150">
        <f t="shared" si="0"/>
        <v>6.5361020056338841</v>
      </c>
      <c r="U63" s="299">
        <v>9.0749591626837697E-2</v>
      </c>
      <c r="V63" s="299">
        <v>0.55458083771956379</v>
      </c>
      <c r="W63" s="299">
        <v>3.4888176336539827</v>
      </c>
      <c r="X63" s="299">
        <v>4.2450642305442967</v>
      </c>
      <c r="Y63" s="299">
        <v>6.4734708693810896</v>
      </c>
      <c r="Z63" s="299">
        <v>0</v>
      </c>
      <c r="AA63" s="299">
        <v>100.00000000000003</v>
      </c>
    </row>
    <row r="64" spans="1:27" s="293" customFormat="1">
      <c r="A64" s="294" t="s">
        <v>390</v>
      </c>
      <c r="B64" s="307" t="s">
        <v>263</v>
      </c>
      <c r="C64" s="307" t="s">
        <v>391</v>
      </c>
      <c r="D64" s="294">
        <v>202</v>
      </c>
      <c r="E64" s="294">
        <v>1200</v>
      </c>
      <c r="F64" s="308" t="s">
        <v>392</v>
      </c>
      <c r="G64" s="294"/>
      <c r="H64" s="309">
        <v>5.69</v>
      </c>
      <c r="I64" s="297">
        <v>0.21</v>
      </c>
      <c r="J64" s="298">
        <v>5.76999774331615</v>
      </c>
      <c r="K64" s="299">
        <v>1.4059357349059685</v>
      </c>
      <c r="L64" s="300"/>
      <c r="M64" s="294" t="s">
        <v>360</v>
      </c>
      <c r="N64" s="294"/>
      <c r="O64" s="299">
        <v>57.618075624987355</v>
      </c>
      <c r="P64" s="299">
        <v>0.33346132859077215</v>
      </c>
      <c r="Q64" s="299">
        <v>19.906630827994579</v>
      </c>
      <c r="R64" s="299">
        <v>4.2238434954831137</v>
      </c>
      <c r="S64" s="299">
        <v>1.6976213091893855</v>
      </c>
      <c r="T64" s="150">
        <f t="shared" si="0"/>
        <v>6.3918239047474135</v>
      </c>
      <c r="U64" s="299">
        <v>9.0943998706574228E-2</v>
      </c>
      <c r="V64" s="299">
        <v>0.54566399223944539</v>
      </c>
      <c r="W64" s="299">
        <v>3.5771306157919196</v>
      </c>
      <c r="X64" s="299">
        <v>6.2448212445180964</v>
      </c>
      <c r="Y64" s="299">
        <v>6.184191912047047</v>
      </c>
      <c r="Z64" s="299">
        <v>0</v>
      </c>
      <c r="AA64" s="299">
        <v>99.999999999999957</v>
      </c>
    </row>
    <row r="65" spans="1:27" s="293" customFormat="1">
      <c r="A65" s="294" t="s">
        <v>390</v>
      </c>
      <c r="B65" s="307" t="s">
        <v>263</v>
      </c>
      <c r="C65" s="307" t="s">
        <v>391</v>
      </c>
      <c r="D65" s="294">
        <v>203</v>
      </c>
      <c r="E65" s="294">
        <v>1200</v>
      </c>
      <c r="F65" s="308" t="s">
        <v>392</v>
      </c>
      <c r="G65" s="294"/>
      <c r="H65" s="309">
        <v>5.94</v>
      </c>
      <c r="I65" s="297">
        <v>0.21</v>
      </c>
      <c r="J65" s="298">
        <v>5.7780515682408868</v>
      </c>
      <c r="K65" s="299">
        <v>-2.7264045750692514</v>
      </c>
      <c r="L65" s="300"/>
      <c r="M65" s="294" t="s">
        <v>360</v>
      </c>
      <c r="N65" s="294"/>
      <c r="O65" s="299">
        <v>57.690947844797115</v>
      </c>
      <c r="P65" s="299">
        <v>0.33335690402351686</v>
      </c>
      <c r="Q65" s="299">
        <v>20.557009081450211</v>
      </c>
      <c r="R65" s="299">
        <v>4.3134363035770207</v>
      </c>
      <c r="S65" s="299">
        <v>1.7880052124897723</v>
      </c>
      <c r="T65" s="150">
        <f t="shared" si="0"/>
        <v>6.5817774991946187</v>
      </c>
      <c r="U65" s="299">
        <v>0.10101724364348996</v>
      </c>
      <c r="V65" s="299">
        <v>0.57579828876789274</v>
      </c>
      <c r="W65" s="299">
        <v>3.6669259442586855</v>
      </c>
      <c r="X65" s="299">
        <v>8.2834139787661751</v>
      </c>
      <c r="Y65" s="299">
        <v>3.1214328285838397</v>
      </c>
      <c r="Z65" s="299">
        <v>0</v>
      </c>
      <c r="AA65" s="299">
        <v>100.00000000000003</v>
      </c>
    </row>
    <row r="66" spans="1:27" s="293" customFormat="1">
      <c r="A66" s="294" t="s">
        <v>390</v>
      </c>
      <c r="B66" s="307" t="s">
        <v>263</v>
      </c>
      <c r="C66" s="307" t="s">
        <v>391</v>
      </c>
      <c r="D66" s="294">
        <v>201</v>
      </c>
      <c r="E66" s="294">
        <v>1200</v>
      </c>
      <c r="F66" s="308" t="s">
        <v>392</v>
      </c>
      <c r="G66" s="294"/>
      <c r="H66" s="309">
        <v>5.7</v>
      </c>
      <c r="I66" s="297">
        <v>0.23</v>
      </c>
      <c r="J66" s="298">
        <v>5.8444301208182168</v>
      </c>
      <c r="K66" s="299">
        <v>2.5338617687406422</v>
      </c>
      <c r="L66" s="300"/>
      <c r="M66" s="294" t="s">
        <v>360</v>
      </c>
      <c r="N66" s="294"/>
      <c r="O66" s="299">
        <v>55.315060180034386</v>
      </c>
      <c r="P66" s="299">
        <v>0.33377161929806815</v>
      </c>
      <c r="Q66" s="299">
        <v>20.693840396480226</v>
      </c>
      <c r="R66" s="299">
        <v>4.5514311722463843</v>
      </c>
      <c r="S66" s="299">
        <v>1.65874380499646</v>
      </c>
      <c r="T66" s="150">
        <f t="shared" si="0"/>
        <v>6.7170136118939752</v>
      </c>
      <c r="U66" s="299">
        <v>0.10114291493880853</v>
      </c>
      <c r="V66" s="299">
        <v>0.58662890664508938</v>
      </c>
      <c r="W66" s="299">
        <v>2.7510872863355922</v>
      </c>
      <c r="X66" s="299">
        <v>4.5817740467280261</v>
      </c>
      <c r="Y66" s="299">
        <v>9.8816627895215934</v>
      </c>
      <c r="Z66" s="299">
        <v>0</v>
      </c>
      <c r="AA66" s="299">
        <v>100</v>
      </c>
    </row>
    <row r="67" spans="1:27" s="293" customFormat="1">
      <c r="A67" s="294" t="s">
        <v>390</v>
      </c>
      <c r="B67" s="307" t="s">
        <v>263</v>
      </c>
      <c r="C67" s="307" t="s">
        <v>391</v>
      </c>
      <c r="D67" s="294">
        <v>201</v>
      </c>
      <c r="E67" s="294">
        <v>1200</v>
      </c>
      <c r="F67" s="308" t="s">
        <v>392</v>
      </c>
      <c r="G67" s="294"/>
      <c r="H67" s="309">
        <v>5.77</v>
      </c>
      <c r="I67" s="297">
        <v>0.21</v>
      </c>
      <c r="J67" s="298">
        <v>5.9362485214549574</v>
      </c>
      <c r="K67" s="299">
        <v>2.8812568709698065</v>
      </c>
      <c r="L67" s="300"/>
      <c r="M67" s="294" t="s">
        <v>360</v>
      </c>
      <c r="N67" s="294"/>
      <c r="O67" s="299">
        <v>56.685325586338848</v>
      </c>
      <c r="P67" s="299">
        <v>0.31379376663866149</v>
      </c>
      <c r="Q67" s="299">
        <v>19.526070188579936</v>
      </c>
      <c r="R67" s="299">
        <v>4.342500835096315</v>
      </c>
      <c r="S67" s="299">
        <v>1.4778674170724055</v>
      </c>
      <c r="T67" s="150">
        <f t="shared" ref="T67:T100" si="1">S67+R67/0.8998</f>
        <v>6.3039408057102309</v>
      </c>
      <c r="U67" s="299">
        <v>9.1101416120901724E-2</v>
      </c>
      <c r="V67" s="299">
        <v>0.53648611715642125</v>
      </c>
      <c r="W67" s="299">
        <v>1.9333744976769143</v>
      </c>
      <c r="X67" s="299">
        <v>5.0207002662185838</v>
      </c>
      <c r="Y67" s="299">
        <v>10.507029992610665</v>
      </c>
      <c r="Z67" s="299">
        <v>0</v>
      </c>
      <c r="AA67" s="299">
        <v>100.00000000000001</v>
      </c>
    </row>
    <row r="68" spans="1:27" s="293" customFormat="1">
      <c r="A68" s="294" t="s">
        <v>390</v>
      </c>
      <c r="B68" s="307" t="s">
        <v>263</v>
      </c>
      <c r="C68" s="307" t="s">
        <v>391</v>
      </c>
      <c r="D68" s="294">
        <v>201</v>
      </c>
      <c r="E68" s="294">
        <v>1200</v>
      </c>
      <c r="F68" s="308" t="s">
        <v>392</v>
      </c>
      <c r="G68" s="294"/>
      <c r="H68" s="309">
        <v>5.85</v>
      </c>
      <c r="I68" s="297">
        <v>0.2</v>
      </c>
      <c r="J68" s="298">
        <v>6.0199023639613793</v>
      </c>
      <c r="K68" s="299">
        <v>2.9043139138697387</v>
      </c>
      <c r="L68" s="300"/>
      <c r="M68" s="294" t="s">
        <v>360</v>
      </c>
      <c r="N68" s="294"/>
      <c r="O68" s="299">
        <v>56.484612182318465</v>
      </c>
      <c r="P68" s="299">
        <v>0.31476235442241102</v>
      </c>
      <c r="Q68" s="299">
        <v>19.43403697949983</v>
      </c>
      <c r="R68" s="299">
        <v>4.5995918243016831</v>
      </c>
      <c r="S68" s="299">
        <v>1.3301247880430918</v>
      </c>
      <c r="T68" s="150">
        <f t="shared" si="1"/>
        <v>6.4419183247197784</v>
      </c>
      <c r="U68" s="299">
        <v>9.1382619025861256E-2</v>
      </c>
      <c r="V68" s="299">
        <v>0.53814208981896072</v>
      </c>
      <c r="W68" s="299">
        <v>1.1372059256551625</v>
      </c>
      <c r="X68" s="299">
        <v>5.4118817711982281</v>
      </c>
      <c r="Y68" s="299">
        <v>11.118218648146453</v>
      </c>
      <c r="Z68" s="299">
        <v>0</v>
      </c>
      <c r="AA68" s="299">
        <v>99.999999999999986</v>
      </c>
    </row>
    <row r="69" spans="1:27" s="293" customFormat="1">
      <c r="A69" s="294" t="s">
        <v>390</v>
      </c>
      <c r="B69" s="307" t="s">
        <v>263</v>
      </c>
      <c r="C69" s="307" t="s">
        <v>391</v>
      </c>
      <c r="D69" s="294">
        <v>203</v>
      </c>
      <c r="E69" s="294">
        <v>1200</v>
      </c>
      <c r="F69" s="308" t="s">
        <v>392</v>
      </c>
      <c r="G69" s="294"/>
      <c r="H69" s="309">
        <v>5.94</v>
      </c>
      <c r="I69" s="297">
        <v>0.24</v>
      </c>
      <c r="J69" s="298">
        <v>6.1389076964882108</v>
      </c>
      <c r="K69" s="299">
        <v>3.3486144189934404</v>
      </c>
      <c r="L69" s="300"/>
      <c r="M69" s="294" t="s">
        <v>360</v>
      </c>
      <c r="N69" s="294"/>
      <c r="O69" s="299">
        <v>54.379010756176434</v>
      </c>
      <c r="P69" s="299">
        <v>0.35482203140681867</v>
      </c>
      <c r="Q69" s="299">
        <v>20.802708812765481</v>
      </c>
      <c r="R69" s="299">
        <v>4.7546152208513703</v>
      </c>
      <c r="S69" s="299">
        <v>1.5409413935381839</v>
      </c>
      <c r="T69" s="150">
        <f t="shared" si="1"/>
        <v>6.8250214344932516</v>
      </c>
      <c r="U69" s="299">
        <v>0.11151549558500015</v>
      </c>
      <c r="V69" s="299">
        <v>0.59812856722863716</v>
      </c>
      <c r="W69" s="299">
        <v>0.38523534838454598</v>
      </c>
      <c r="X69" s="299">
        <v>5.8292190873977345</v>
      </c>
      <c r="Y69" s="299">
        <v>11.719264808750925</v>
      </c>
      <c r="Z69" s="299">
        <v>0</v>
      </c>
      <c r="AA69" s="299">
        <v>99.999999999999972</v>
      </c>
    </row>
    <row r="70" spans="1:27" s="293" customFormat="1">
      <c r="A70" s="294" t="s">
        <v>390</v>
      </c>
      <c r="B70" s="307" t="s">
        <v>263</v>
      </c>
      <c r="C70" s="307" t="s">
        <v>417</v>
      </c>
      <c r="D70" s="294">
        <v>200</v>
      </c>
      <c r="E70" s="294">
        <v>1200</v>
      </c>
      <c r="F70" s="308" t="s">
        <v>392</v>
      </c>
      <c r="G70" s="294"/>
      <c r="H70" s="309">
        <v>6.03</v>
      </c>
      <c r="I70" s="297">
        <v>0.2</v>
      </c>
      <c r="J70" s="298">
        <v>6.0567198722391531</v>
      </c>
      <c r="K70" s="299">
        <v>0.44311562585659769</v>
      </c>
      <c r="L70" s="300"/>
      <c r="M70" s="294" t="s">
        <v>360</v>
      </c>
      <c r="N70" s="294"/>
      <c r="O70" s="299">
        <v>60.25576477696103</v>
      </c>
      <c r="P70" s="299">
        <v>0.65451616151444969</v>
      </c>
      <c r="Q70" s="299">
        <v>18.79971805457658</v>
      </c>
      <c r="R70" s="299">
        <v>3.3229282046118214</v>
      </c>
      <c r="S70" s="299">
        <v>0.53368240861947436</v>
      </c>
      <c r="T70" s="150">
        <f t="shared" si="1"/>
        <v>4.2266455166566175</v>
      </c>
      <c r="U70" s="299">
        <v>0.17118114993454839</v>
      </c>
      <c r="V70" s="299">
        <v>0.34236229986909678</v>
      </c>
      <c r="W70" s="299">
        <v>0.77534991440942502</v>
      </c>
      <c r="X70" s="299">
        <v>9.7875339844930025</v>
      </c>
      <c r="Y70" s="299">
        <v>5.6892558654717549</v>
      </c>
      <c r="Z70" s="299">
        <v>0</v>
      </c>
      <c r="AA70" s="299">
        <v>100.00000000000003</v>
      </c>
    </row>
    <row r="71" spans="1:27" s="293" customFormat="1">
      <c r="A71" s="294" t="s">
        <v>390</v>
      </c>
      <c r="B71" s="307" t="s">
        <v>263</v>
      </c>
      <c r="C71" s="307" t="s">
        <v>393</v>
      </c>
      <c r="D71" s="294">
        <v>200</v>
      </c>
      <c r="E71" s="294">
        <v>1200</v>
      </c>
      <c r="F71" s="308" t="s">
        <v>392</v>
      </c>
      <c r="G71" s="294"/>
      <c r="H71" s="309">
        <v>5.89</v>
      </c>
      <c r="I71" s="297">
        <v>0.22</v>
      </c>
      <c r="J71" s="298">
        <v>5.951136009392151</v>
      </c>
      <c r="K71" s="299">
        <v>1.037962808016152</v>
      </c>
      <c r="L71" s="300"/>
      <c r="M71" s="294" t="s">
        <v>360</v>
      </c>
      <c r="N71" s="294"/>
      <c r="O71" s="299">
        <v>60.135721931613936</v>
      </c>
      <c r="P71" s="299">
        <v>0.19186880213277327</v>
      </c>
      <c r="Q71" s="299">
        <v>22.630420293660258</v>
      </c>
      <c r="R71" s="299">
        <v>1.2521963928665203</v>
      </c>
      <c r="S71" s="299">
        <v>0.52511461636337953</v>
      </c>
      <c r="T71" s="150">
        <f t="shared" si="1"/>
        <v>1.9167531947880518</v>
      </c>
      <c r="U71" s="299">
        <v>0.35344253024458233</v>
      </c>
      <c r="V71" s="299">
        <v>7.068850604891648E-2</v>
      </c>
      <c r="W71" s="299">
        <v>0.71698341849615277</v>
      </c>
      <c r="X71" s="299">
        <v>9.452063094540831</v>
      </c>
      <c r="Y71" s="299">
        <v>4.7967200533193317</v>
      </c>
      <c r="Z71" s="299">
        <v>0</v>
      </c>
      <c r="AA71" s="299">
        <v>100.00000000000003</v>
      </c>
    </row>
    <row r="72" spans="1:27">
      <c r="A72" s="97" t="s">
        <v>421</v>
      </c>
      <c r="B72" s="97" t="s">
        <v>422</v>
      </c>
      <c r="C72" s="97"/>
      <c r="D72" s="97">
        <v>200</v>
      </c>
      <c r="E72" s="97">
        <v>1200</v>
      </c>
      <c r="F72" s="97" t="s">
        <v>414</v>
      </c>
      <c r="G72" s="97"/>
      <c r="H72" s="110">
        <v>4.87</v>
      </c>
      <c r="I72" s="110">
        <v>0.12</v>
      </c>
      <c r="J72" s="112">
        <v>5.1239894679552345</v>
      </c>
      <c r="K72" s="103">
        <v>5.2153894857337653</v>
      </c>
      <c r="L72" s="114"/>
      <c r="M72" s="97" t="s">
        <v>360</v>
      </c>
      <c r="N72" s="97"/>
      <c r="O72" s="103">
        <v>48.342181708905137</v>
      </c>
      <c r="P72" s="103">
        <v>1.7730141240108184</v>
      </c>
      <c r="Q72" s="103">
        <v>16.397876389862766</v>
      </c>
      <c r="R72" s="103">
        <v>0</v>
      </c>
      <c r="S72" s="150">
        <v>10.477812280877492</v>
      </c>
      <c r="T72" s="150">
        <f t="shared" si="1"/>
        <v>10.477812280877492</v>
      </c>
      <c r="U72" s="103">
        <v>0.20034057898427327</v>
      </c>
      <c r="V72" s="103">
        <v>5.9701492537313436</v>
      </c>
      <c r="W72" s="103">
        <v>10.828408294099971</v>
      </c>
      <c r="X72" s="103">
        <v>3.455874987478714</v>
      </c>
      <c r="Y72" s="103">
        <v>1.9633376740458781</v>
      </c>
      <c r="Z72" s="103">
        <v>0.59100470800360616</v>
      </c>
      <c r="AA72" s="103">
        <v>100</v>
      </c>
    </row>
    <row r="73" spans="1:27">
      <c r="A73" s="97" t="s">
        <v>421</v>
      </c>
      <c r="B73" s="97" t="s">
        <v>422</v>
      </c>
      <c r="C73" s="97"/>
      <c r="D73" s="97">
        <v>200</v>
      </c>
      <c r="E73" s="97">
        <v>1250</v>
      </c>
      <c r="F73" s="97" t="s">
        <v>414</v>
      </c>
      <c r="G73" s="97"/>
      <c r="H73" s="110">
        <v>4.67</v>
      </c>
      <c r="I73" s="110">
        <v>0.09</v>
      </c>
      <c r="J73" s="112">
        <v>5.1239894679552345</v>
      </c>
      <c r="K73" s="103">
        <v>9.7214018834097349</v>
      </c>
      <c r="L73" s="114"/>
      <c r="M73" s="97" t="s">
        <v>360</v>
      </c>
      <c r="N73" s="97"/>
      <c r="O73" s="103">
        <v>48.342181708905137</v>
      </c>
      <c r="P73" s="103">
        <v>1.7730141240108184</v>
      </c>
      <c r="Q73" s="103">
        <v>16.397876389862766</v>
      </c>
      <c r="R73" s="103">
        <v>0</v>
      </c>
      <c r="S73" s="150">
        <v>10.477812280877492</v>
      </c>
      <c r="T73" s="150">
        <f t="shared" si="1"/>
        <v>10.477812280877492</v>
      </c>
      <c r="U73" s="103">
        <v>0.20034057898427327</v>
      </c>
      <c r="V73" s="103">
        <v>5.9701492537313436</v>
      </c>
      <c r="W73" s="103">
        <v>10.828408294099971</v>
      </c>
      <c r="X73" s="103">
        <v>3.455874987478714</v>
      </c>
      <c r="Y73" s="103">
        <v>1.9633376740458781</v>
      </c>
      <c r="Z73" s="103">
        <v>0.59100470800360616</v>
      </c>
      <c r="AA73" s="103">
        <v>100</v>
      </c>
    </row>
    <row r="74" spans="1:27">
      <c r="A74" s="104" t="s">
        <v>394</v>
      </c>
      <c r="B74" s="104" t="s">
        <v>379</v>
      </c>
      <c r="C74" s="104" t="s">
        <v>395</v>
      </c>
      <c r="D74" s="115">
        <v>200</v>
      </c>
      <c r="E74" s="115">
        <v>1200</v>
      </c>
      <c r="F74" s="97" t="s">
        <v>396</v>
      </c>
      <c r="G74" s="97"/>
      <c r="H74" s="110">
        <v>4.4000000000000004</v>
      </c>
      <c r="I74" s="106">
        <v>0.05</v>
      </c>
      <c r="J74" s="112">
        <v>5.0724832967076754</v>
      </c>
      <c r="K74" s="103">
        <v>15.283711288810794</v>
      </c>
      <c r="L74" s="114"/>
      <c r="M74" s="97" t="s">
        <v>360</v>
      </c>
      <c r="N74" s="97"/>
      <c r="O74" s="103">
        <v>52.970651395848243</v>
      </c>
      <c r="P74" s="103">
        <v>0.85898353614889045</v>
      </c>
      <c r="Q74" s="103">
        <v>15.737805501585028</v>
      </c>
      <c r="R74" s="103">
        <v>0</v>
      </c>
      <c r="S74" s="150">
        <v>7.372942018611309</v>
      </c>
      <c r="T74" s="150">
        <f t="shared" si="1"/>
        <v>7.372942018611309</v>
      </c>
      <c r="U74" s="103">
        <v>0.16361591164740771</v>
      </c>
      <c r="V74" s="103">
        <v>5.8288168524388997</v>
      </c>
      <c r="W74" s="103">
        <v>11.14633398097965</v>
      </c>
      <c r="X74" s="103">
        <v>2.0861028735044482</v>
      </c>
      <c r="Y74" s="103">
        <v>3.3541261887718576</v>
      </c>
      <c r="Z74" s="103">
        <v>0.48062174046426009</v>
      </c>
      <c r="AA74" s="103">
        <v>100</v>
      </c>
    </row>
    <row r="75" spans="1:27">
      <c r="A75" s="104" t="s">
        <v>394</v>
      </c>
      <c r="B75" s="104" t="s">
        <v>398</v>
      </c>
      <c r="C75" s="104" t="s">
        <v>399</v>
      </c>
      <c r="D75" s="115">
        <v>200</v>
      </c>
      <c r="E75" s="115">
        <v>1200</v>
      </c>
      <c r="F75" s="97" t="s">
        <v>396</v>
      </c>
      <c r="G75" s="97"/>
      <c r="H75" s="110">
        <v>5.12</v>
      </c>
      <c r="I75" s="106">
        <v>0.03</v>
      </c>
      <c r="J75" s="112">
        <v>5.3922657317848124</v>
      </c>
      <c r="K75" s="103">
        <v>5.3176900739221145</v>
      </c>
      <c r="L75" s="114"/>
      <c r="M75" s="104" t="s">
        <v>404</v>
      </c>
      <c r="N75" s="97"/>
      <c r="O75" s="103">
        <v>55.814918560016601</v>
      </c>
      <c r="P75" s="103">
        <v>0.90258325552443197</v>
      </c>
      <c r="Q75" s="103">
        <v>18.331777155306568</v>
      </c>
      <c r="R75" s="103">
        <v>0</v>
      </c>
      <c r="S75" s="150">
        <v>7.1584189231248052</v>
      </c>
      <c r="T75" s="150">
        <f t="shared" si="1"/>
        <v>7.1584189231248052</v>
      </c>
      <c r="U75" s="103">
        <v>0.1556178026766262</v>
      </c>
      <c r="V75" s="103">
        <v>2.5210084033613449</v>
      </c>
      <c r="W75" s="103">
        <v>6.0483452640315383</v>
      </c>
      <c r="X75" s="103">
        <v>4.5025417574437183</v>
      </c>
      <c r="Y75" s="103">
        <v>3.9630667081647473</v>
      </c>
      <c r="Z75" s="103">
        <v>0.60172217034962128</v>
      </c>
      <c r="AA75" s="103">
        <v>100.00000000000001</v>
      </c>
    </row>
    <row r="76" spans="1:27">
      <c r="A76" s="97" t="s">
        <v>400</v>
      </c>
      <c r="B76" s="104" t="s">
        <v>401</v>
      </c>
      <c r="C76" s="98" t="s">
        <v>402</v>
      </c>
      <c r="D76" s="104">
        <v>200</v>
      </c>
      <c r="E76" s="115">
        <v>1200</v>
      </c>
      <c r="F76" s="102" t="s">
        <v>403</v>
      </c>
      <c r="G76" s="97"/>
      <c r="H76" s="110">
        <v>5.86</v>
      </c>
      <c r="I76" s="110">
        <v>0.13</v>
      </c>
      <c r="J76" s="112">
        <v>5.8745020171983846</v>
      </c>
      <c r="K76" s="103">
        <v>0.24747469621816187</v>
      </c>
      <c r="L76" s="114"/>
      <c r="M76" s="104" t="s">
        <v>404</v>
      </c>
      <c r="N76" s="97"/>
      <c r="O76" s="103">
        <v>69.19</v>
      </c>
      <c r="P76" s="103">
        <v>0</v>
      </c>
      <c r="Q76" s="103">
        <v>18.829999999999998</v>
      </c>
      <c r="R76" s="103">
        <v>0</v>
      </c>
      <c r="S76" s="150">
        <v>0</v>
      </c>
      <c r="T76" s="150">
        <f t="shared" si="1"/>
        <v>0</v>
      </c>
      <c r="U76" s="103">
        <v>0</v>
      </c>
      <c r="V76" s="103">
        <v>0</v>
      </c>
      <c r="W76" s="103">
        <v>0</v>
      </c>
      <c r="X76" s="103">
        <v>11.96</v>
      </c>
      <c r="Y76" s="103">
        <v>0.02</v>
      </c>
      <c r="Z76" s="103">
        <v>0</v>
      </c>
      <c r="AA76" s="103">
        <v>99.999999999999986</v>
      </c>
    </row>
    <row r="77" spans="1:27">
      <c r="A77" s="97" t="s">
        <v>400</v>
      </c>
      <c r="B77" s="104" t="s">
        <v>401</v>
      </c>
      <c r="C77" s="98" t="s">
        <v>423</v>
      </c>
      <c r="D77" s="104">
        <v>200</v>
      </c>
      <c r="E77" s="115">
        <v>1200</v>
      </c>
      <c r="F77" s="102" t="s">
        <v>403</v>
      </c>
      <c r="G77" s="97"/>
      <c r="H77" s="110">
        <v>5.51</v>
      </c>
      <c r="I77" s="110">
        <v>0.08</v>
      </c>
      <c r="J77" s="112">
        <v>5.4071128223637581</v>
      </c>
      <c r="K77" s="103">
        <v>-1.8672809008392317</v>
      </c>
      <c r="L77" s="114"/>
      <c r="M77" s="97" t="s">
        <v>360</v>
      </c>
      <c r="N77" s="97"/>
      <c r="O77" s="103">
        <v>60.310326377742108</v>
      </c>
      <c r="P77" s="103">
        <v>0</v>
      </c>
      <c r="Q77" s="103">
        <v>24.943820224719101</v>
      </c>
      <c r="R77" s="103">
        <v>0</v>
      </c>
      <c r="S77" s="150">
        <v>0</v>
      </c>
      <c r="T77" s="150">
        <f t="shared" si="1"/>
        <v>0</v>
      </c>
      <c r="U77" s="103">
        <v>0</v>
      </c>
      <c r="V77" s="103">
        <v>0</v>
      </c>
      <c r="W77" s="103">
        <v>7.2445157838416261</v>
      </c>
      <c r="X77" s="103">
        <v>7.4692348849652221</v>
      </c>
      <c r="Y77" s="103">
        <v>3.2102728731942212E-2</v>
      </c>
      <c r="Z77" s="103">
        <v>0</v>
      </c>
      <c r="AA77" s="103">
        <v>99.999999999999986</v>
      </c>
    </row>
    <row r="78" spans="1:27">
      <c r="A78" s="97" t="s">
        <v>400</v>
      </c>
      <c r="B78" s="104" t="s">
        <v>401</v>
      </c>
      <c r="C78" s="98" t="s">
        <v>424</v>
      </c>
      <c r="D78" s="104">
        <v>200</v>
      </c>
      <c r="E78" s="115">
        <v>1200</v>
      </c>
      <c r="F78" s="102" t="s">
        <v>403</v>
      </c>
      <c r="G78" s="97"/>
      <c r="H78" s="110">
        <v>5.71</v>
      </c>
      <c r="I78" s="110">
        <v>0.18</v>
      </c>
      <c r="J78" s="112">
        <v>5.2197760148349914</v>
      </c>
      <c r="K78" s="103">
        <v>-8.5853587594572431</v>
      </c>
      <c r="L78" s="114"/>
      <c r="M78" s="97" t="s">
        <v>360</v>
      </c>
      <c r="N78" s="97"/>
      <c r="O78" s="103">
        <v>55.321707757065546</v>
      </c>
      <c r="P78" s="103">
        <v>0</v>
      </c>
      <c r="Q78" s="103">
        <v>28.302264982962516</v>
      </c>
      <c r="R78" s="103">
        <v>0</v>
      </c>
      <c r="S78" s="150">
        <v>0</v>
      </c>
      <c r="T78" s="150">
        <f t="shared" si="1"/>
        <v>0</v>
      </c>
      <c r="U78" s="103">
        <v>0</v>
      </c>
      <c r="V78" s="103">
        <v>0</v>
      </c>
      <c r="W78" s="103">
        <v>10.613349368610944</v>
      </c>
      <c r="X78" s="103">
        <v>5.762677891360994</v>
      </c>
      <c r="Y78" s="103">
        <v>0</v>
      </c>
      <c r="Z78" s="103">
        <v>0</v>
      </c>
      <c r="AA78" s="103">
        <v>100</v>
      </c>
    </row>
    <row r="79" spans="1:27">
      <c r="A79" s="97" t="s">
        <v>400</v>
      </c>
      <c r="B79" s="104" t="s">
        <v>401</v>
      </c>
      <c r="C79" s="98" t="s">
        <v>425</v>
      </c>
      <c r="D79" s="104">
        <v>200</v>
      </c>
      <c r="E79" s="115">
        <v>1200</v>
      </c>
      <c r="F79" s="102" t="s">
        <v>403</v>
      </c>
      <c r="G79" s="97"/>
      <c r="H79" s="110">
        <v>4.92</v>
      </c>
      <c r="I79" s="110">
        <v>0.15</v>
      </c>
      <c r="J79" s="112">
        <v>5.2749832772426481</v>
      </c>
      <c r="K79" s="103">
        <v>7.215107261029436</v>
      </c>
      <c r="L79" s="114"/>
      <c r="M79" s="97" t="s">
        <v>360</v>
      </c>
      <c r="N79" s="97"/>
      <c r="O79" s="103">
        <v>62.241157237689485</v>
      </c>
      <c r="P79" s="103">
        <v>0</v>
      </c>
      <c r="Q79" s="103">
        <v>10.551867631031406</v>
      </c>
      <c r="R79" s="103">
        <v>0</v>
      </c>
      <c r="S79" s="150">
        <v>0</v>
      </c>
      <c r="T79" s="150">
        <f t="shared" si="1"/>
        <v>0</v>
      </c>
      <c r="U79" s="103">
        <v>0</v>
      </c>
      <c r="V79" s="103">
        <v>8.0947191122560191</v>
      </c>
      <c r="W79" s="103">
        <v>12.771227583473694</v>
      </c>
      <c r="X79" s="103">
        <v>6.34102843554939</v>
      </c>
      <c r="Y79" s="103">
        <v>0</v>
      </c>
      <c r="Z79" s="103">
        <v>0</v>
      </c>
      <c r="AA79" s="103">
        <v>99.999999999999986</v>
      </c>
    </row>
    <row r="80" spans="1:27">
      <c r="A80" s="97" t="s">
        <v>400</v>
      </c>
      <c r="B80" s="104" t="s">
        <v>401</v>
      </c>
      <c r="C80" s="98" t="s">
        <v>405</v>
      </c>
      <c r="D80" s="104">
        <v>200</v>
      </c>
      <c r="E80" s="115">
        <v>1200</v>
      </c>
      <c r="F80" s="102" t="s">
        <v>403</v>
      </c>
      <c r="G80" s="97"/>
      <c r="H80" s="110">
        <v>5.19</v>
      </c>
      <c r="I80" s="110">
        <v>0.18</v>
      </c>
      <c r="J80" s="112">
        <v>4.9172826819006294</v>
      </c>
      <c r="K80" s="103">
        <v>-5.2546689421844111</v>
      </c>
      <c r="L80" s="114"/>
      <c r="M80" s="97" t="s">
        <v>360</v>
      </c>
      <c r="N80" s="97"/>
      <c r="O80" s="103">
        <v>54.555521997382463</v>
      </c>
      <c r="P80" s="103">
        <v>0</v>
      </c>
      <c r="Q80" s="103">
        <v>15.987113661532266</v>
      </c>
      <c r="R80" s="103">
        <v>0</v>
      </c>
      <c r="S80" s="150">
        <v>0</v>
      </c>
      <c r="T80" s="150">
        <f t="shared" si="1"/>
        <v>0</v>
      </c>
      <c r="U80" s="103">
        <v>0</v>
      </c>
      <c r="V80" s="103">
        <v>8.1244337058290554</v>
      </c>
      <c r="W80" s="103">
        <v>18.282492701097354</v>
      </c>
      <c r="X80" s="103">
        <v>3.0504379341588646</v>
      </c>
      <c r="Y80" s="103">
        <v>0</v>
      </c>
      <c r="Z80" s="103">
        <v>0</v>
      </c>
      <c r="AA80" s="103">
        <v>100</v>
      </c>
    </row>
    <row r="81" spans="1:27">
      <c r="A81" s="97" t="s">
        <v>406</v>
      </c>
      <c r="B81" s="104" t="s">
        <v>130</v>
      </c>
      <c r="C81" s="104">
        <v>23</v>
      </c>
      <c r="D81" s="104">
        <v>202.1</v>
      </c>
      <c r="E81" s="104">
        <v>1200</v>
      </c>
      <c r="F81" s="97"/>
      <c r="G81" s="97" t="s">
        <v>407</v>
      </c>
      <c r="H81" s="110">
        <v>4.8</v>
      </c>
      <c r="I81" s="110">
        <v>7.0000000000000007E-2</v>
      </c>
      <c r="J81" s="112">
        <v>4.8741538381473219</v>
      </c>
      <c r="K81" s="103">
        <v>1.544871628069211</v>
      </c>
      <c r="L81" s="114"/>
      <c r="M81" s="97" t="s">
        <v>360</v>
      </c>
      <c r="N81" s="97"/>
      <c r="O81" s="103">
        <v>49.64</v>
      </c>
      <c r="P81" s="103">
        <v>0.87</v>
      </c>
      <c r="Q81" s="103">
        <v>16.07</v>
      </c>
      <c r="R81" s="103">
        <v>0</v>
      </c>
      <c r="S81" s="150">
        <v>8.6300000000000008</v>
      </c>
      <c r="T81" s="150">
        <f t="shared" si="1"/>
        <v>8.6300000000000008</v>
      </c>
      <c r="U81" s="103">
        <v>0.15</v>
      </c>
      <c r="V81" s="103">
        <v>9.76</v>
      </c>
      <c r="W81" s="103">
        <v>12.44</v>
      </c>
      <c r="X81" s="103">
        <v>2.2799999999999998</v>
      </c>
      <c r="Y81" s="103">
        <v>0.08</v>
      </c>
      <c r="Z81" s="103">
        <v>0.08</v>
      </c>
      <c r="AA81" s="103">
        <v>100</v>
      </c>
    </row>
    <row r="82" spans="1:27">
      <c r="A82" s="97" t="s">
        <v>408</v>
      </c>
      <c r="B82" s="97" t="s">
        <v>409</v>
      </c>
      <c r="C82" s="98"/>
      <c r="D82" s="97">
        <v>200</v>
      </c>
      <c r="E82" s="97">
        <v>1250</v>
      </c>
      <c r="F82" s="97"/>
      <c r="G82" s="97" t="s">
        <v>410</v>
      </c>
      <c r="H82" s="106">
        <v>5.4</v>
      </c>
      <c r="I82" s="106">
        <v>0.05</v>
      </c>
      <c r="J82" s="112">
        <v>5.0652562875267106</v>
      </c>
      <c r="K82" s="103">
        <v>-6.198957638394254</v>
      </c>
      <c r="L82" s="114"/>
      <c r="M82" s="97" t="s">
        <v>411</v>
      </c>
      <c r="N82" s="97"/>
      <c r="O82" s="103">
        <v>54.326971624760176</v>
      </c>
      <c r="P82" s="103">
        <v>1.0501868120771483</v>
      </c>
      <c r="Q82" s="103">
        <v>16.35867918812481</v>
      </c>
      <c r="R82" s="103">
        <v>0</v>
      </c>
      <c r="S82" s="150">
        <v>9.966676764616782</v>
      </c>
      <c r="T82" s="150">
        <f t="shared" si="1"/>
        <v>9.966676764616782</v>
      </c>
      <c r="U82" s="103">
        <v>0.14137130162577</v>
      </c>
      <c r="V82" s="103">
        <v>5.6548520650307985</v>
      </c>
      <c r="W82" s="103">
        <v>7.8764010905786126</v>
      </c>
      <c r="X82" s="103">
        <v>3.5342825406442491</v>
      </c>
      <c r="Y82" s="103">
        <v>1.0905786125416541</v>
      </c>
      <c r="Z82" s="103">
        <v>0</v>
      </c>
      <c r="AA82" s="103">
        <v>99.999999999999986</v>
      </c>
    </row>
    <row r="83" spans="1:27">
      <c r="A83" s="101" t="s">
        <v>412</v>
      </c>
      <c r="B83" s="101" t="s">
        <v>413</v>
      </c>
      <c r="C83" s="101"/>
      <c r="D83" s="101">
        <v>213.5</v>
      </c>
      <c r="E83" s="117">
        <v>1200</v>
      </c>
      <c r="F83" s="100" t="s">
        <v>414</v>
      </c>
      <c r="G83" s="100"/>
      <c r="H83" s="111">
        <v>5.09</v>
      </c>
      <c r="I83" s="111">
        <v>0.42</v>
      </c>
      <c r="J83" s="112">
        <v>5.3410630300756399</v>
      </c>
      <c r="K83" s="103">
        <v>4.9324760329202366</v>
      </c>
      <c r="L83" s="114"/>
      <c r="M83" s="97" t="s">
        <v>415</v>
      </c>
      <c r="N83" s="100"/>
      <c r="O83" s="103">
        <v>48.03646563814867</v>
      </c>
      <c r="P83" s="103">
        <v>1.6730114205570028</v>
      </c>
      <c r="Q83" s="103">
        <v>17.351232217992386</v>
      </c>
      <c r="R83" s="103">
        <v>0</v>
      </c>
      <c r="S83" s="150">
        <v>10.258465237427369</v>
      </c>
      <c r="T83" s="150">
        <f t="shared" si="1"/>
        <v>10.258465237427369</v>
      </c>
      <c r="U83" s="103">
        <v>0</v>
      </c>
      <c r="V83" s="103">
        <v>5.7703866960528956</v>
      </c>
      <c r="W83" s="103">
        <v>10.949709477058706</v>
      </c>
      <c r="X83" s="103">
        <v>3.4562211981566824</v>
      </c>
      <c r="Y83" s="103">
        <v>1.993588459226608</v>
      </c>
      <c r="Z83" s="103">
        <v>0.51091965537968342</v>
      </c>
      <c r="AA83" s="103">
        <v>100.00000000000001</v>
      </c>
    </row>
    <row r="84" spans="1:27">
      <c r="A84" s="104" t="s">
        <v>378</v>
      </c>
      <c r="B84" s="104" t="s">
        <v>379</v>
      </c>
      <c r="C84" s="97" t="s">
        <v>380</v>
      </c>
      <c r="D84" s="107">
        <v>300</v>
      </c>
      <c r="E84" s="115">
        <v>1250</v>
      </c>
      <c r="F84" s="97" t="s">
        <v>359</v>
      </c>
      <c r="G84" s="107" t="s">
        <v>426</v>
      </c>
      <c r="H84" s="110">
        <v>6.95</v>
      </c>
      <c r="I84" s="110">
        <v>7.0000000000000007E-2</v>
      </c>
      <c r="J84" s="112">
        <v>6.9219953106810603</v>
      </c>
      <c r="K84" s="103">
        <v>-0.4029451700566884</v>
      </c>
      <c r="L84" s="114"/>
      <c r="M84" s="97" t="s">
        <v>360</v>
      </c>
      <c r="N84" s="97"/>
      <c r="O84" s="103">
        <v>53.512810248198555</v>
      </c>
      <c r="P84" s="103">
        <v>0.71056845476381103</v>
      </c>
      <c r="Q84" s="103">
        <v>15.492393915132105</v>
      </c>
      <c r="R84" s="103">
        <v>0</v>
      </c>
      <c r="S84" s="150">
        <v>8.3967173738991185</v>
      </c>
      <c r="T84" s="150">
        <f t="shared" si="1"/>
        <v>8.3967173738991185</v>
      </c>
      <c r="U84" s="103">
        <v>0.10008006405124099</v>
      </c>
      <c r="V84" s="103">
        <v>4.88390712570056</v>
      </c>
      <c r="W84" s="103">
        <v>8.5168134507606084</v>
      </c>
      <c r="X84" s="103">
        <v>3.6629303442754204</v>
      </c>
      <c r="Y84" s="103">
        <v>4.723779023218575</v>
      </c>
      <c r="Z84" s="103">
        <v>0</v>
      </c>
      <c r="AA84" s="103">
        <v>99.999999999999986</v>
      </c>
    </row>
    <row r="85" spans="1:27">
      <c r="A85" s="97" t="s">
        <v>390</v>
      </c>
      <c r="B85" s="113" t="s">
        <v>263</v>
      </c>
      <c r="C85" s="113" t="s">
        <v>391</v>
      </c>
      <c r="D85" s="97">
        <v>300</v>
      </c>
      <c r="E85" s="97">
        <v>1200</v>
      </c>
      <c r="F85" s="116" t="s">
        <v>392</v>
      </c>
      <c r="G85" s="97"/>
      <c r="H85" s="110">
        <v>7.43</v>
      </c>
      <c r="I85" s="106">
        <v>0.21</v>
      </c>
      <c r="J85" s="112">
        <v>7.4333327775332929</v>
      </c>
      <c r="K85" s="103">
        <v>4.4855686854551768E-2</v>
      </c>
      <c r="L85" s="114"/>
      <c r="M85" s="97" t="s">
        <v>360</v>
      </c>
      <c r="N85" s="97"/>
      <c r="O85" s="103">
        <v>55.37834127432771</v>
      </c>
      <c r="P85" s="103">
        <v>0.3230234999596221</v>
      </c>
      <c r="Q85" s="103">
        <v>20.441330856819835</v>
      </c>
      <c r="R85" s="103">
        <v>4.1993054994750869</v>
      </c>
      <c r="S85" s="103">
        <v>1.7564402810304451</v>
      </c>
      <c r="T85" s="150">
        <f t="shared" si="1"/>
        <v>6.4233723764684161</v>
      </c>
      <c r="U85" s="103">
        <v>0.1009448437373819</v>
      </c>
      <c r="V85" s="103">
        <v>0.55519664055560058</v>
      </c>
      <c r="W85" s="103">
        <v>3.2504239683436973</v>
      </c>
      <c r="X85" s="103">
        <v>2.0491803278688523</v>
      </c>
      <c r="Y85" s="103">
        <v>12.365743357829283</v>
      </c>
      <c r="Z85" s="103">
        <v>0</v>
      </c>
      <c r="AA85" s="103">
        <v>100.00000000000003</v>
      </c>
    </row>
    <row r="86" spans="1:27">
      <c r="A86" s="97" t="s">
        <v>390</v>
      </c>
      <c r="B86" s="113" t="s">
        <v>263</v>
      </c>
      <c r="C86" s="113" t="s">
        <v>391</v>
      </c>
      <c r="D86" s="97">
        <v>300</v>
      </c>
      <c r="E86" s="97">
        <v>1200</v>
      </c>
      <c r="F86" s="116" t="s">
        <v>392</v>
      </c>
      <c r="G86" s="97"/>
      <c r="H86" s="110">
        <v>7.49</v>
      </c>
      <c r="I86" s="106">
        <v>0.2</v>
      </c>
      <c r="J86" s="112">
        <v>7.4099918862701708</v>
      </c>
      <c r="K86" s="103">
        <v>-1.0681991152180161</v>
      </c>
      <c r="L86" s="114"/>
      <c r="M86" s="97" t="s">
        <v>360</v>
      </c>
      <c r="N86" s="97"/>
      <c r="O86" s="103">
        <v>57.690947844797115</v>
      </c>
      <c r="P86" s="103">
        <v>0.33335690402351686</v>
      </c>
      <c r="Q86" s="103">
        <v>20.557009081450211</v>
      </c>
      <c r="R86" s="103">
        <v>4.3134363035770207</v>
      </c>
      <c r="S86" s="103">
        <v>1.7880052124897723</v>
      </c>
      <c r="T86" s="150">
        <f t="shared" si="1"/>
        <v>6.5817774991946187</v>
      </c>
      <c r="U86" s="103">
        <v>0.10101724364348996</v>
      </c>
      <c r="V86" s="103">
        <v>0.57579828876789274</v>
      </c>
      <c r="W86" s="103">
        <v>3.6669259442586855</v>
      </c>
      <c r="X86" s="103">
        <v>8.2834139787661751</v>
      </c>
      <c r="Y86" s="103">
        <v>3.1214328285838397</v>
      </c>
      <c r="Z86" s="103">
        <v>0</v>
      </c>
      <c r="AA86" s="103">
        <v>100.00000000000003</v>
      </c>
    </row>
    <row r="87" spans="1:27">
      <c r="A87" s="97" t="s">
        <v>390</v>
      </c>
      <c r="B87" s="113" t="s">
        <v>263</v>
      </c>
      <c r="C87" s="113" t="s">
        <v>391</v>
      </c>
      <c r="D87" s="97">
        <v>300</v>
      </c>
      <c r="E87" s="97">
        <v>1200</v>
      </c>
      <c r="F87" s="116" t="s">
        <v>392</v>
      </c>
      <c r="G87" s="97"/>
      <c r="H87" s="110">
        <v>8.0299999999999994</v>
      </c>
      <c r="I87" s="106">
        <v>0.22</v>
      </c>
      <c r="J87" s="112">
        <v>7.8739860031120594</v>
      </c>
      <c r="K87" s="103">
        <v>-1.9428891268734738</v>
      </c>
      <c r="L87" s="114"/>
      <c r="M87" s="97" t="s">
        <v>360</v>
      </c>
      <c r="N87" s="97"/>
      <c r="O87" s="103">
        <v>54.379010756176434</v>
      </c>
      <c r="P87" s="103">
        <v>0.35482203140681867</v>
      </c>
      <c r="Q87" s="103">
        <v>20.802708812765481</v>
      </c>
      <c r="R87" s="103">
        <v>4.7546152208513703</v>
      </c>
      <c r="S87" s="103">
        <v>1.5409413935381839</v>
      </c>
      <c r="T87" s="150">
        <f t="shared" si="1"/>
        <v>6.8250214344932516</v>
      </c>
      <c r="U87" s="103">
        <v>0.11151549558500015</v>
      </c>
      <c r="V87" s="103">
        <v>0.59812856722863716</v>
      </c>
      <c r="W87" s="103">
        <v>0.38523534838454598</v>
      </c>
      <c r="X87" s="103">
        <v>5.8292190873977345</v>
      </c>
      <c r="Y87" s="103">
        <v>11.719264808750925</v>
      </c>
      <c r="Z87" s="103">
        <v>0</v>
      </c>
      <c r="AA87" s="103">
        <v>99.999999999999972</v>
      </c>
    </row>
    <row r="88" spans="1:27">
      <c r="A88" s="97" t="s">
        <v>406</v>
      </c>
      <c r="B88" s="104" t="s">
        <v>130</v>
      </c>
      <c r="C88" s="104">
        <v>27</v>
      </c>
      <c r="D88" s="104">
        <v>304.3</v>
      </c>
      <c r="E88" s="104">
        <v>1200</v>
      </c>
      <c r="F88" s="97"/>
      <c r="G88" s="97" t="s">
        <v>407</v>
      </c>
      <c r="H88" s="110">
        <v>6.27</v>
      </c>
      <c r="I88" s="110">
        <v>0.09</v>
      </c>
      <c r="J88" s="112">
        <v>6.3221773584896637</v>
      </c>
      <c r="K88" s="103">
        <v>0.83217477654966665</v>
      </c>
      <c r="L88" s="114"/>
      <c r="M88" s="97" t="s">
        <v>360</v>
      </c>
      <c r="N88" s="97"/>
      <c r="O88" s="103">
        <v>49.64</v>
      </c>
      <c r="P88" s="103">
        <v>0.87</v>
      </c>
      <c r="Q88" s="103">
        <v>16.07</v>
      </c>
      <c r="R88" s="103">
        <v>0</v>
      </c>
      <c r="S88" s="150">
        <v>8.6300000000000008</v>
      </c>
      <c r="T88" s="150">
        <f t="shared" si="1"/>
        <v>8.6300000000000008</v>
      </c>
      <c r="U88" s="103">
        <v>0.15</v>
      </c>
      <c r="V88" s="103">
        <v>9.76</v>
      </c>
      <c r="W88" s="103">
        <v>12.44</v>
      </c>
      <c r="X88" s="103">
        <v>2.2799999999999998</v>
      </c>
      <c r="Y88" s="103">
        <v>0.08</v>
      </c>
      <c r="Z88" s="103">
        <v>0.08</v>
      </c>
      <c r="AA88" s="103">
        <v>100</v>
      </c>
    </row>
    <row r="89" spans="1:27">
      <c r="A89" s="97" t="s">
        <v>408</v>
      </c>
      <c r="B89" s="97" t="s">
        <v>409</v>
      </c>
      <c r="C89" s="98"/>
      <c r="D89" s="97">
        <v>300</v>
      </c>
      <c r="E89" s="97">
        <v>1250</v>
      </c>
      <c r="F89" s="97"/>
      <c r="G89" s="97" t="s">
        <v>410</v>
      </c>
      <c r="H89" s="106">
        <v>6.96</v>
      </c>
      <c r="I89" s="106">
        <v>0.05</v>
      </c>
      <c r="J89" s="112">
        <v>6.5551776540694915</v>
      </c>
      <c r="K89" s="103">
        <v>-5.8164130162429375</v>
      </c>
      <c r="L89" s="114"/>
      <c r="M89" s="97" t="s">
        <v>411</v>
      </c>
      <c r="N89" s="97"/>
      <c r="O89" s="103">
        <v>54.326971624760176</v>
      </c>
      <c r="P89" s="103">
        <v>1.0501868120771483</v>
      </c>
      <c r="Q89" s="103">
        <v>16.35867918812481</v>
      </c>
      <c r="R89" s="103">
        <v>0</v>
      </c>
      <c r="S89" s="150">
        <v>9.966676764616782</v>
      </c>
      <c r="T89" s="150">
        <f t="shared" si="1"/>
        <v>9.966676764616782</v>
      </c>
      <c r="U89" s="103">
        <v>0.14137130162577</v>
      </c>
      <c r="V89" s="103">
        <v>5.6548520650307985</v>
      </c>
      <c r="W89" s="103">
        <v>7.8764010905786126</v>
      </c>
      <c r="X89" s="103">
        <v>3.5342825406442491</v>
      </c>
      <c r="Y89" s="103">
        <v>1.0905786125416541</v>
      </c>
      <c r="Z89" s="103">
        <v>0</v>
      </c>
      <c r="AA89" s="103">
        <v>99.999999999999986</v>
      </c>
    </row>
    <row r="90" spans="1:27">
      <c r="A90" s="97" t="s">
        <v>382</v>
      </c>
      <c r="B90" s="97" t="s">
        <v>383</v>
      </c>
      <c r="C90" s="105" t="s">
        <v>384</v>
      </c>
      <c r="D90" s="97">
        <v>500</v>
      </c>
      <c r="E90" s="97">
        <v>1250</v>
      </c>
      <c r="F90" s="97" t="s">
        <v>385</v>
      </c>
      <c r="G90" s="97"/>
      <c r="H90" s="106">
        <v>10.29</v>
      </c>
      <c r="I90" s="106">
        <v>0.2</v>
      </c>
      <c r="J90" s="112">
        <v>10.404188496070086</v>
      </c>
      <c r="K90" s="103">
        <v>1.1097035575324272</v>
      </c>
      <c r="L90" s="114"/>
      <c r="M90" s="97" t="s">
        <v>386</v>
      </c>
      <c r="N90" s="97"/>
      <c r="O90" s="103">
        <v>49.489137982343017</v>
      </c>
      <c r="P90" s="103">
        <v>0.88284892371788515</v>
      </c>
      <c r="Q90" s="103">
        <v>15.444896339648844</v>
      </c>
      <c r="R90" s="103">
        <v>0</v>
      </c>
      <c r="S90" s="150">
        <v>7.75716694772344</v>
      </c>
      <c r="T90" s="150">
        <f t="shared" si="1"/>
        <v>7.75716694772344</v>
      </c>
      <c r="U90" s="103">
        <v>1.9839301656581688E-2</v>
      </c>
      <c r="V90" s="103">
        <v>5.7037992262672352</v>
      </c>
      <c r="W90" s="103">
        <v>11.308401944251562</v>
      </c>
      <c r="X90" s="103">
        <v>1.9343319115167146</v>
      </c>
      <c r="Y90" s="103">
        <v>7.4595774228747143</v>
      </c>
      <c r="Z90" s="103"/>
      <c r="AA90" s="103">
        <v>99.999999999999986</v>
      </c>
    </row>
    <row r="91" spans="1:27">
      <c r="A91" s="97" t="s">
        <v>400</v>
      </c>
      <c r="B91" s="104" t="s">
        <v>401</v>
      </c>
      <c r="C91" s="98" t="s">
        <v>402</v>
      </c>
      <c r="D91" s="104">
        <v>500</v>
      </c>
      <c r="E91" s="115">
        <v>1200</v>
      </c>
      <c r="F91" s="102" t="s">
        <v>403</v>
      </c>
      <c r="G91" s="97"/>
      <c r="H91" s="110">
        <v>12.095000000000001</v>
      </c>
      <c r="I91" s="110">
        <v>0.13</v>
      </c>
      <c r="J91" s="112">
        <v>12.099920995250844</v>
      </c>
      <c r="K91" s="103">
        <v>4.0686194715533475E-2</v>
      </c>
      <c r="L91" s="114"/>
      <c r="M91" s="104" t="s">
        <v>404</v>
      </c>
      <c r="N91" s="97"/>
      <c r="O91" s="103">
        <v>69.19</v>
      </c>
      <c r="P91" s="103">
        <v>0</v>
      </c>
      <c r="Q91" s="103">
        <v>18.829999999999998</v>
      </c>
      <c r="R91" s="103">
        <v>0</v>
      </c>
      <c r="S91" s="150">
        <v>0</v>
      </c>
      <c r="T91" s="150">
        <f t="shared" si="1"/>
        <v>0</v>
      </c>
      <c r="U91" s="103">
        <v>0</v>
      </c>
      <c r="V91" s="103">
        <v>0</v>
      </c>
      <c r="W91" s="103">
        <v>0</v>
      </c>
      <c r="X91" s="103">
        <v>11.96</v>
      </c>
      <c r="Y91" s="103">
        <v>0.02</v>
      </c>
      <c r="Z91" s="103">
        <v>0</v>
      </c>
      <c r="AA91" s="103">
        <v>99.999999999999986</v>
      </c>
    </row>
    <row r="92" spans="1:27">
      <c r="A92" s="97" t="s">
        <v>400</v>
      </c>
      <c r="B92" s="104" t="s">
        <v>401</v>
      </c>
      <c r="C92" s="98" t="s">
        <v>423</v>
      </c>
      <c r="D92" s="104">
        <v>500</v>
      </c>
      <c r="E92" s="115">
        <v>1200</v>
      </c>
      <c r="F92" s="102" t="s">
        <v>403</v>
      </c>
      <c r="G92" s="97"/>
      <c r="H92" s="110">
        <v>10.84</v>
      </c>
      <c r="I92" s="110">
        <v>0.08</v>
      </c>
      <c r="J92" s="112">
        <v>10.565750735282723</v>
      </c>
      <c r="K92" s="103">
        <v>-2.5299747667645454</v>
      </c>
      <c r="L92" s="114"/>
      <c r="M92" s="97" t="s">
        <v>360</v>
      </c>
      <c r="N92" s="97"/>
      <c r="O92" s="103">
        <v>60.310326377742108</v>
      </c>
      <c r="P92" s="103">
        <v>0</v>
      </c>
      <c r="Q92" s="103">
        <v>24.943820224719101</v>
      </c>
      <c r="R92" s="103">
        <v>0</v>
      </c>
      <c r="S92" s="150">
        <v>0</v>
      </c>
      <c r="T92" s="150">
        <f t="shared" si="1"/>
        <v>0</v>
      </c>
      <c r="U92" s="103">
        <v>0</v>
      </c>
      <c r="V92" s="103">
        <v>0</v>
      </c>
      <c r="W92" s="103">
        <v>7.2445157838416261</v>
      </c>
      <c r="X92" s="103">
        <v>7.4692348849652221</v>
      </c>
      <c r="Y92" s="103">
        <v>3.2102728731942212E-2</v>
      </c>
      <c r="Z92" s="103">
        <v>0</v>
      </c>
      <c r="AA92" s="103">
        <v>99.999999999999986</v>
      </c>
    </row>
    <row r="93" spans="1:27">
      <c r="A93" s="97" t="s">
        <v>400</v>
      </c>
      <c r="B93" s="104" t="s">
        <v>401</v>
      </c>
      <c r="C93" s="98" t="s">
        <v>424</v>
      </c>
      <c r="D93" s="104">
        <v>500</v>
      </c>
      <c r="E93" s="115">
        <v>1200</v>
      </c>
      <c r="F93" s="102" t="s">
        <v>403</v>
      </c>
      <c r="G93" s="97"/>
      <c r="H93" s="110">
        <v>10.09</v>
      </c>
      <c r="I93" s="110">
        <v>0.13</v>
      </c>
      <c r="J93" s="112">
        <v>9.9508316017548353</v>
      </c>
      <c r="K93" s="103">
        <v>-1.3792705475239304</v>
      </c>
      <c r="L93" s="114"/>
      <c r="M93" s="97" t="s">
        <v>360</v>
      </c>
      <c r="N93" s="97"/>
      <c r="O93" s="103">
        <v>55.321707757065546</v>
      </c>
      <c r="P93" s="103">
        <v>0</v>
      </c>
      <c r="Q93" s="103">
        <v>28.302264982962516</v>
      </c>
      <c r="R93" s="103">
        <v>0</v>
      </c>
      <c r="S93" s="150">
        <v>0</v>
      </c>
      <c r="T93" s="150">
        <f t="shared" si="1"/>
        <v>0</v>
      </c>
      <c r="U93" s="103">
        <v>0</v>
      </c>
      <c r="V93" s="103">
        <v>0</v>
      </c>
      <c r="W93" s="103">
        <v>10.613349368610944</v>
      </c>
      <c r="X93" s="103">
        <v>5.762677891360994</v>
      </c>
      <c r="Y93" s="103">
        <v>0</v>
      </c>
      <c r="Z93" s="103">
        <v>0</v>
      </c>
      <c r="AA93" s="103">
        <v>100</v>
      </c>
    </row>
    <row r="94" spans="1:27">
      <c r="A94" s="97" t="s">
        <v>400</v>
      </c>
      <c r="B94" s="104" t="s">
        <v>401</v>
      </c>
      <c r="C94" s="98" t="s">
        <v>405</v>
      </c>
      <c r="D94" s="104">
        <v>500</v>
      </c>
      <c r="E94" s="115">
        <v>1200</v>
      </c>
      <c r="F94" s="102" t="s">
        <v>403</v>
      </c>
      <c r="G94" s="97"/>
      <c r="H94" s="110">
        <v>8.76</v>
      </c>
      <c r="I94" s="110">
        <v>0.18</v>
      </c>
      <c r="J94" s="112">
        <v>8.957919740814754</v>
      </c>
      <c r="K94" s="103">
        <v>2.2593577718579243</v>
      </c>
      <c r="L94" s="114"/>
      <c r="M94" s="97" t="s">
        <v>360</v>
      </c>
      <c r="N94" s="97"/>
      <c r="O94" s="103">
        <v>54.555521997382463</v>
      </c>
      <c r="P94" s="103">
        <v>0</v>
      </c>
      <c r="Q94" s="103">
        <v>15.987113661532266</v>
      </c>
      <c r="R94" s="103">
        <v>0</v>
      </c>
      <c r="S94" s="150">
        <v>0</v>
      </c>
      <c r="T94" s="150">
        <f t="shared" si="1"/>
        <v>0</v>
      </c>
      <c r="U94" s="103">
        <v>0</v>
      </c>
      <c r="V94" s="103">
        <v>8.1244337058290554</v>
      </c>
      <c r="W94" s="103">
        <v>18.282492701097354</v>
      </c>
      <c r="X94" s="103">
        <v>3.0504379341588646</v>
      </c>
      <c r="Y94" s="103">
        <v>0</v>
      </c>
      <c r="Z94" s="103">
        <v>0</v>
      </c>
      <c r="AA94" s="103">
        <v>100</v>
      </c>
    </row>
    <row r="95" spans="1:27">
      <c r="A95" s="97" t="s">
        <v>400</v>
      </c>
      <c r="B95" s="104" t="s">
        <v>401</v>
      </c>
      <c r="C95" s="98" t="s">
        <v>427</v>
      </c>
      <c r="D95" s="104">
        <v>500</v>
      </c>
      <c r="E95" s="115">
        <v>1200</v>
      </c>
      <c r="F95" s="102" t="s">
        <v>403</v>
      </c>
      <c r="G95" s="97"/>
      <c r="H95" s="110">
        <v>7.57</v>
      </c>
      <c r="I95" s="110">
        <v>0.32</v>
      </c>
      <c r="J95" s="112">
        <v>7.8626908804361992</v>
      </c>
      <c r="K95" s="103">
        <v>3.8664581299365777</v>
      </c>
      <c r="L95" s="114"/>
      <c r="M95" s="97" t="s">
        <v>360</v>
      </c>
      <c r="N95" s="97"/>
      <c r="O95" s="103">
        <v>48.456575682382137</v>
      </c>
      <c r="P95" s="103">
        <v>0</v>
      </c>
      <c r="Q95" s="103">
        <v>20.843672456575682</v>
      </c>
      <c r="R95" s="103">
        <v>0</v>
      </c>
      <c r="S95" s="150">
        <v>0</v>
      </c>
      <c r="T95" s="150">
        <f t="shared" si="1"/>
        <v>0</v>
      </c>
      <c r="U95" s="103">
        <v>0</v>
      </c>
      <c r="V95" s="103">
        <v>7.3945409429280398</v>
      </c>
      <c r="W95" s="103">
        <v>23.23573200992556</v>
      </c>
      <c r="X95" s="103">
        <v>6.9478908188585611E-2</v>
      </c>
      <c r="Y95" s="103">
        <v>0</v>
      </c>
      <c r="Z95" s="103">
        <v>0</v>
      </c>
      <c r="AA95" s="103">
        <v>100</v>
      </c>
    </row>
    <row r="96" spans="1:27">
      <c r="A96" s="97" t="s">
        <v>406</v>
      </c>
      <c r="B96" s="104" t="s">
        <v>130</v>
      </c>
      <c r="C96" s="104">
        <v>26</v>
      </c>
      <c r="D96" s="104">
        <v>500.9</v>
      </c>
      <c r="E96" s="104">
        <v>1200</v>
      </c>
      <c r="F96" s="97"/>
      <c r="G96" s="97" t="s">
        <v>407</v>
      </c>
      <c r="H96" s="110">
        <v>9.3800000000000008</v>
      </c>
      <c r="I96" s="110">
        <v>0.06</v>
      </c>
      <c r="J96" s="112">
        <v>8.7208357154430267</v>
      </c>
      <c r="K96" s="103">
        <v>-7.0273377884538801</v>
      </c>
      <c r="L96" s="114"/>
      <c r="M96" s="97" t="s">
        <v>360</v>
      </c>
      <c r="N96" s="97"/>
      <c r="O96" s="103">
        <v>49.64</v>
      </c>
      <c r="P96" s="103">
        <v>0.87</v>
      </c>
      <c r="Q96" s="103">
        <v>16.07</v>
      </c>
      <c r="R96" s="103">
        <v>0</v>
      </c>
      <c r="S96" s="150">
        <v>8.6300000000000008</v>
      </c>
      <c r="T96" s="150">
        <f t="shared" si="1"/>
        <v>8.6300000000000008</v>
      </c>
      <c r="U96" s="103">
        <v>0.15</v>
      </c>
      <c r="V96" s="103">
        <v>9.76</v>
      </c>
      <c r="W96" s="103">
        <v>12.44</v>
      </c>
      <c r="X96" s="103">
        <v>2.2799999999999998</v>
      </c>
      <c r="Y96" s="103">
        <v>0.08</v>
      </c>
      <c r="Z96" s="103">
        <v>0.08</v>
      </c>
      <c r="AA96" s="103">
        <v>100</v>
      </c>
    </row>
    <row r="97" spans="1:38">
      <c r="A97" s="97" t="s">
        <v>428</v>
      </c>
      <c r="B97" s="120" t="s">
        <v>429</v>
      </c>
      <c r="C97" s="120" t="s">
        <v>430</v>
      </c>
      <c r="D97" s="121">
        <v>500</v>
      </c>
      <c r="E97" s="122">
        <v>1250</v>
      </c>
      <c r="F97" s="123" t="s">
        <v>431</v>
      </c>
      <c r="G97" s="120"/>
      <c r="H97" s="124">
        <v>10.07</v>
      </c>
      <c r="I97" s="124">
        <v>0.11</v>
      </c>
      <c r="J97" s="128">
        <v>10.407500992356344</v>
      </c>
      <c r="K97" s="131">
        <v>3.3515490800034082</v>
      </c>
      <c r="L97" s="121"/>
      <c r="M97" s="97" t="s">
        <v>360</v>
      </c>
      <c r="N97" s="97"/>
      <c r="O97" s="125">
        <v>49.65</v>
      </c>
      <c r="P97" s="125">
        <v>0.84</v>
      </c>
      <c r="Q97" s="125">
        <v>14.99</v>
      </c>
      <c r="R97" s="103">
        <v>0</v>
      </c>
      <c r="S97" s="125">
        <v>7.76</v>
      </c>
      <c r="T97" s="150">
        <f t="shared" si="1"/>
        <v>7.76</v>
      </c>
      <c r="U97" s="125">
        <v>0.06</v>
      </c>
      <c r="V97" s="126">
        <v>5.49</v>
      </c>
      <c r="W97" s="125">
        <v>11.41</v>
      </c>
      <c r="X97" s="125">
        <v>4.63</v>
      </c>
      <c r="Y97" s="125">
        <v>4.71</v>
      </c>
      <c r="Z97" s="127"/>
      <c r="AA97" s="128">
        <v>99.539999999999992</v>
      </c>
    </row>
    <row r="98" spans="1:38">
      <c r="A98" s="97" t="s">
        <v>428</v>
      </c>
      <c r="B98" s="120" t="s">
        <v>429</v>
      </c>
      <c r="C98" s="120" t="s">
        <v>432</v>
      </c>
      <c r="D98" s="121">
        <v>500</v>
      </c>
      <c r="E98" s="122">
        <v>1250</v>
      </c>
      <c r="F98" s="123" t="s">
        <v>431</v>
      </c>
      <c r="G98" s="120"/>
      <c r="H98" s="124">
        <v>9.9</v>
      </c>
      <c r="I98" s="124">
        <v>0.1</v>
      </c>
      <c r="J98" s="128">
        <v>10.547207473419965</v>
      </c>
      <c r="K98" s="131">
        <v>6.5374492264642869</v>
      </c>
      <c r="L98" s="121"/>
      <c r="M98" s="97" t="s">
        <v>360</v>
      </c>
      <c r="N98" s="97"/>
      <c r="O98" s="129">
        <v>50.99</v>
      </c>
      <c r="P98" s="129">
        <v>0.87</v>
      </c>
      <c r="Q98" s="129">
        <v>15.54</v>
      </c>
      <c r="R98" s="103">
        <v>0</v>
      </c>
      <c r="S98" s="129">
        <v>7.77</v>
      </c>
      <c r="T98" s="150">
        <f t="shared" si="1"/>
        <v>7.77</v>
      </c>
      <c r="U98" s="129">
        <v>0.04</v>
      </c>
      <c r="V98" s="129">
        <v>6.03</v>
      </c>
      <c r="W98" s="129">
        <v>11.32</v>
      </c>
      <c r="X98" s="129">
        <v>7.23</v>
      </c>
      <c r="Y98" s="129">
        <v>1.89</v>
      </c>
      <c r="Z98" s="127"/>
      <c r="AA98" s="128">
        <v>101.68</v>
      </c>
    </row>
    <row r="99" spans="1:38">
      <c r="A99" s="97" t="s">
        <v>428</v>
      </c>
      <c r="B99" s="120" t="s">
        <v>195</v>
      </c>
      <c r="C99" s="120" t="s">
        <v>433</v>
      </c>
      <c r="D99" s="121">
        <v>500</v>
      </c>
      <c r="E99" s="122">
        <v>1250</v>
      </c>
      <c r="F99" s="123" t="s">
        <v>431</v>
      </c>
      <c r="G99" s="120"/>
      <c r="H99" s="124">
        <v>9.6999999999999993</v>
      </c>
      <c r="I99" s="124">
        <v>0.06</v>
      </c>
      <c r="J99" s="128">
        <v>10.118029870405026</v>
      </c>
      <c r="K99" s="131">
        <v>4.3095862928353297</v>
      </c>
      <c r="L99" s="121"/>
      <c r="M99" s="97" t="s">
        <v>360</v>
      </c>
      <c r="N99" s="97"/>
      <c r="O99" s="129">
        <v>53.47</v>
      </c>
      <c r="P99" s="129">
        <v>0.71</v>
      </c>
      <c r="Q99" s="129">
        <v>15.48</v>
      </c>
      <c r="R99" s="103">
        <v>0</v>
      </c>
      <c r="S99" s="130">
        <v>8.39</v>
      </c>
      <c r="T99" s="150">
        <f t="shared" si="1"/>
        <v>8.39</v>
      </c>
      <c r="U99" s="129">
        <v>0.16</v>
      </c>
      <c r="V99" s="129">
        <v>4.88</v>
      </c>
      <c r="W99" s="129">
        <v>8.51</v>
      </c>
      <c r="X99" s="129">
        <v>3.66</v>
      </c>
      <c r="Y99" s="129">
        <v>4.72</v>
      </c>
      <c r="Z99" s="127"/>
      <c r="AA99" s="128">
        <v>99.97999999999999</v>
      </c>
    </row>
    <row r="100" spans="1:38">
      <c r="A100" s="97" t="s">
        <v>428</v>
      </c>
      <c r="B100" s="120" t="s">
        <v>196</v>
      </c>
      <c r="C100" s="120" t="s">
        <v>434</v>
      </c>
      <c r="D100" s="121">
        <v>500</v>
      </c>
      <c r="E100" s="122">
        <v>1250</v>
      </c>
      <c r="F100" s="123" t="s">
        <v>431</v>
      </c>
      <c r="G100" s="120"/>
      <c r="H100" s="124">
        <v>10.19</v>
      </c>
      <c r="I100" s="124">
        <v>0.13</v>
      </c>
      <c r="J100" s="128">
        <v>10.42034093735702</v>
      </c>
      <c r="K100" s="131">
        <v>2.2604606217568248</v>
      </c>
      <c r="L100" s="121"/>
      <c r="M100" s="97" t="s">
        <v>360</v>
      </c>
      <c r="N100" s="97"/>
      <c r="O100" s="129">
        <v>58.29</v>
      </c>
      <c r="P100" s="129">
        <v>0.52</v>
      </c>
      <c r="Q100" s="129">
        <v>16.5</v>
      </c>
      <c r="R100" s="103">
        <v>0</v>
      </c>
      <c r="S100" s="130">
        <v>6.92</v>
      </c>
      <c r="T100" s="150">
        <f t="shared" si="1"/>
        <v>6.92</v>
      </c>
      <c r="U100" s="129">
        <v>0.11</v>
      </c>
      <c r="V100" s="129">
        <v>2.23</v>
      </c>
      <c r="W100" s="129">
        <v>5.14</v>
      </c>
      <c r="X100" s="129">
        <v>4.08</v>
      </c>
      <c r="Y100" s="129">
        <v>5.36</v>
      </c>
      <c r="Z100" s="127"/>
      <c r="AA100" s="128">
        <v>99.15</v>
      </c>
    </row>
    <row r="102" spans="1:38">
      <c r="A102" s="97" t="s">
        <v>435</v>
      </c>
    </row>
    <row r="103" spans="1:38">
      <c r="A103" s="119" t="s">
        <v>337</v>
      </c>
      <c r="B103" s="100"/>
      <c r="C103" s="100"/>
      <c r="D103" s="100"/>
      <c r="E103" s="100"/>
      <c r="F103" s="100"/>
      <c r="G103" s="100"/>
      <c r="H103" s="99"/>
      <c r="I103" s="99"/>
      <c r="J103" s="99"/>
      <c r="K103" s="100"/>
      <c r="L103" s="100"/>
      <c r="M103" s="100"/>
      <c r="N103" s="100"/>
      <c r="O103" s="99"/>
      <c r="P103" s="100"/>
      <c r="Q103" s="100"/>
      <c r="R103" s="100"/>
      <c r="S103" s="100"/>
      <c r="T103" s="144"/>
      <c r="U103" s="100"/>
      <c r="V103" s="100"/>
      <c r="W103" s="100"/>
      <c r="X103" s="100"/>
      <c r="Y103" s="100"/>
      <c r="Z103" s="100"/>
      <c r="AA103" s="100"/>
    </row>
    <row r="104" spans="1:38">
      <c r="A104" s="134" t="s">
        <v>436</v>
      </c>
      <c r="B104" s="135"/>
      <c r="C104" s="135"/>
      <c r="D104" s="135"/>
      <c r="E104" s="135"/>
      <c r="F104" s="135"/>
      <c r="G104" s="135"/>
      <c r="H104" s="134"/>
      <c r="I104" s="132"/>
      <c r="J104" s="132"/>
      <c r="K104" s="133"/>
      <c r="L104" s="133"/>
      <c r="M104" s="133"/>
      <c r="N104" s="133"/>
      <c r="O104" s="133"/>
      <c r="P104" s="133"/>
      <c r="Q104" s="133"/>
      <c r="R104" s="133"/>
      <c r="S104" s="133"/>
      <c r="T104" s="144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</row>
    <row r="105" spans="1:38">
      <c r="A105" s="134"/>
      <c r="B105" s="135"/>
      <c r="C105" s="135"/>
      <c r="D105" s="135"/>
      <c r="E105" s="135"/>
      <c r="F105" s="135"/>
      <c r="G105" s="135"/>
      <c r="H105" s="134"/>
      <c r="I105" s="132"/>
      <c r="J105" s="132"/>
      <c r="K105" s="133"/>
      <c r="L105" s="133"/>
      <c r="M105" s="133"/>
      <c r="N105" s="133"/>
      <c r="O105" s="133"/>
      <c r="P105" s="133"/>
      <c r="Q105" s="133"/>
      <c r="R105" s="133"/>
      <c r="S105" s="133"/>
      <c r="T105" s="144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</row>
    <row r="106" spans="1:38">
      <c r="A106" s="136" t="s">
        <v>437</v>
      </c>
      <c r="B106" s="135"/>
      <c r="C106" s="135"/>
      <c r="D106" s="135"/>
      <c r="E106" s="135"/>
      <c r="F106" s="135"/>
      <c r="G106" s="135"/>
      <c r="H106" s="134"/>
      <c r="I106" s="132"/>
      <c r="J106" s="132"/>
      <c r="K106" s="133"/>
      <c r="L106" s="133"/>
      <c r="M106" s="133"/>
      <c r="N106" s="133"/>
      <c r="O106" s="133"/>
      <c r="P106" s="133"/>
      <c r="Q106" s="133"/>
      <c r="R106" s="133"/>
      <c r="S106" s="133"/>
      <c r="T106" s="144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</row>
    <row r="107" spans="1:38" ht="16">
      <c r="A107" s="136" t="s">
        <v>438</v>
      </c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</row>
  </sheetData>
  <conditionalFormatting sqref="R22:S25 R1:R21 R41:S50 R26:R40 R61:S71 R51:R60 R85:S87 R72:R84 R101:T1048576 R88:R100">
    <cfRule type="cellIs" dxfId="1" priority="2" operator="equal">
      <formula>0</formula>
    </cfRule>
  </conditionalFormatting>
  <conditionalFormatting sqref="S1:T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2941-3290-461C-A6CC-B51C971ADCE6}">
  <sheetPr codeName="Sheet11"/>
  <dimension ref="A1:V42"/>
  <sheetViews>
    <sheetView zoomScale="70" zoomScaleNormal="70" workbookViewId="0">
      <selection activeCell="J15" sqref="J15"/>
    </sheetView>
  </sheetViews>
  <sheetFormatPr baseColWidth="10" defaultColWidth="8.83203125" defaultRowHeight="15"/>
  <cols>
    <col min="1" max="1" width="29.1640625" customWidth="1"/>
  </cols>
  <sheetData>
    <row r="1" spans="1:22" s="96" customFormat="1">
      <c r="A1" s="96" t="s">
        <v>0</v>
      </c>
      <c r="B1" s="96" t="s">
        <v>276</v>
      </c>
      <c r="C1" s="96" t="s">
        <v>123</v>
      </c>
      <c r="D1" s="96" t="s">
        <v>124</v>
      </c>
      <c r="E1" s="96" t="s">
        <v>125</v>
      </c>
      <c r="F1" s="96" t="s">
        <v>259</v>
      </c>
      <c r="G1" s="96" t="s">
        <v>7</v>
      </c>
      <c r="H1" s="96" t="s">
        <v>211</v>
      </c>
      <c r="I1" s="96" t="s">
        <v>9</v>
      </c>
      <c r="J1" s="96" t="s">
        <v>10</v>
      </c>
      <c r="K1" s="96" t="s">
        <v>11</v>
      </c>
      <c r="L1" s="96" t="s">
        <v>126</v>
      </c>
      <c r="M1" s="96" t="s">
        <v>127</v>
      </c>
      <c r="N1" s="96" t="s">
        <v>128</v>
      </c>
      <c r="O1" s="96" t="s">
        <v>213</v>
      </c>
      <c r="P1" s="96" t="s">
        <v>277</v>
      </c>
      <c r="Q1" s="96" t="s">
        <v>278</v>
      </c>
      <c r="R1" s="96" t="s">
        <v>279</v>
      </c>
      <c r="S1" s="96" t="s">
        <v>280</v>
      </c>
      <c r="T1" s="96" t="s">
        <v>281</v>
      </c>
      <c r="U1" s="96" t="s">
        <v>262</v>
      </c>
      <c r="V1" s="96" t="s">
        <v>260</v>
      </c>
    </row>
    <row r="2" spans="1:22">
      <c r="A2" t="s">
        <v>282</v>
      </c>
      <c r="B2" t="s">
        <v>283</v>
      </c>
      <c r="C2">
        <v>62.6</v>
      </c>
      <c r="D2">
        <v>0.63</v>
      </c>
      <c r="E2">
        <v>17.3</v>
      </c>
      <c r="F2">
        <v>2.0099999999999998</v>
      </c>
      <c r="G2">
        <v>2.0099999999999998</v>
      </c>
      <c r="H2">
        <v>3.8185979999999997</v>
      </c>
      <c r="I2">
        <v>0.06</v>
      </c>
      <c r="J2">
        <v>2.65</v>
      </c>
      <c r="K2">
        <v>5.64</v>
      </c>
      <c r="L2">
        <v>4.05</v>
      </c>
      <c r="M2">
        <v>1.61</v>
      </c>
      <c r="N2">
        <v>0.24</v>
      </c>
      <c r="O2">
        <v>98.8</v>
      </c>
      <c r="P2">
        <v>703</v>
      </c>
      <c r="Q2">
        <v>1100</v>
      </c>
      <c r="R2">
        <v>2.62</v>
      </c>
      <c r="S2">
        <v>8.6999999999999994E-2</v>
      </c>
      <c r="T2">
        <v>685</v>
      </c>
      <c r="U2" t="s">
        <v>267</v>
      </c>
      <c r="V2" t="s">
        <v>248</v>
      </c>
    </row>
    <row r="3" spans="1:22">
      <c r="A3" t="s">
        <v>282</v>
      </c>
      <c r="B3" t="s">
        <v>284</v>
      </c>
      <c r="C3">
        <v>62.6</v>
      </c>
      <c r="D3">
        <v>0.63</v>
      </c>
      <c r="E3">
        <v>17.3</v>
      </c>
      <c r="F3">
        <v>2.0099999999999998</v>
      </c>
      <c r="G3">
        <v>2.0099999999999998</v>
      </c>
      <c r="H3">
        <v>3.8185979999999997</v>
      </c>
      <c r="I3">
        <v>0.06</v>
      </c>
      <c r="J3">
        <v>2.65</v>
      </c>
      <c r="K3">
        <v>5.64</v>
      </c>
      <c r="L3">
        <v>4.05</v>
      </c>
      <c r="M3">
        <v>1.61</v>
      </c>
      <c r="N3">
        <v>0.24</v>
      </c>
      <c r="O3">
        <v>98.8</v>
      </c>
      <c r="P3">
        <v>1865</v>
      </c>
      <c r="Q3">
        <v>1100</v>
      </c>
      <c r="R3">
        <v>5.03</v>
      </c>
      <c r="S3">
        <v>0.155</v>
      </c>
      <c r="T3">
        <v>1815</v>
      </c>
      <c r="U3" t="s">
        <v>267</v>
      </c>
      <c r="V3" t="s">
        <v>248</v>
      </c>
    </row>
    <row r="4" spans="1:22">
      <c r="A4" s="94" t="s">
        <v>261</v>
      </c>
      <c r="B4" s="94" t="s">
        <v>285</v>
      </c>
      <c r="C4">
        <v>62.6</v>
      </c>
      <c r="D4">
        <v>0.63</v>
      </c>
      <c r="E4">
        <v>17.3</v>
      </c>
      <c r="F4">
        <v>2.0099999999999998</v>
      </c>
      <c r="G4">
        <v>2.0099999999999998</v>
      </c>
      <c r="H4">
        <v>3.8185979999999997</v>
      </c>
      <c r="I4">
        <v>0.06</v>
      </c>
      <c r="J4">
        <v>2.65</v>
      </c>
      <c r="K4">
        <v>5.64</v>
      </c>
      <c r="L4">
        <v>4.05</v>
      </c>
      <c r="M4">
        <v>1.61</v>
      </c>
      <c r="N4">
        <v>0.24</v>
      </c>
      <c r="O4">
        <v>98.8</v>
      </c>
      <c r="P4" s="94">
        <v>2985</v>
      </c>
      <c r="Q4" s="94">
        <v>1050</v>
      </c>
      <c r="R4" s="94">
        <v>6.76</v>
      </c>
      <c r="S4" s="94">
        <v>0.19800000000000001</v>
      </c>
      <c r="T4" s="94">
        <v>2909</v>
      </c>
      <c r="U4" t="s">
        <v>267</v>
      </c>
      <c r="V4" t="s">
        <v>248</v>
      </c>
    </row>
    <row r="5" spans="1:22">
      <c r="A5" s="94" t="s">
        <v>261</v>
      </c>
      <c r="B5" s="94" t="s">
        <v>286</v>
      </c>
      <c r="C5">
        <v>62.6</v>
      </c>
      <c r="D5">
        <v>0.63</v>
      </c>
      <c r="E5">
        <v>17.3</v>
      </c>
      <c r="F5">
        <v>2.0099999999999998</v>
      </c>
      <c r="G5">
        <v>2.0099999999999998</v>
      </c>
      <c r="H5">
        <v>3.8185979999999997</v>
      </c>
      <c r="I5">
        <v>0.06</v>
      </c>
      <c r="J5">
        <v>2.65</v>
      </c>
      <c r="K5">
        <v>5.64</v>
      </c>
      <c r="L5">
        <v>4.05</v>
      </c>
      <c r="M5">
        <v>1.61</v>
      </c>
      <c r="N5">
        <v>0.24</v>
      </c>
      <c r="O5">
        <v>98.8</v>
      </c>
      <c r="P5" s="94">
        <v>2830</v>
      </c>
      <c r="Q5" s="94">
        <v>1000</v>
      </c>
      <c r="R5" s="94">
        <v>6.82</v>
      </c>
      <c r="S5" s="94">
        <v>0.19900000000000001</v>
      </c>
      <c r="T5" s="94">
        <v>2683</v>
      </c>
      <c r="U5" t="s">
        <v>267</v>
      </c>
      <c r="V5" t="s">
        <v>248</v>
      </c>
    </row>
    <row r="6" spans="1:22">
      <c r="A6" t="s">
        <v>282</v>
      </c>
      <c r="B6" t="s">
        <v>287</v>
      </c>
      <c r="C6">
        <v>55.3</v>
      </c>
      <c r="D6">
        <v>0.74</v>
      </c>
      <c r="E6">
        <v>17.399999999999999</v>
      </c>
      <c r="F6">
        <v>1.96</v>
      </c>
      <c r="G6">
        <v>4.22</v>
      </c>
      <c r="H6">
        <v>5.9836080000000003</v>
      </c>
      <c r="I6">
        <v>0.12</v>
      </c>
      <c r="J6">
        <v>6.68</v>
      </c>
      <c r="K6">
        <v>7.28</v>
      </c>
      <c r="L6">
        <v>3.97</v>
      </c>
      <c r="M6">
        <v>1.18</v>
      </c>
      <c r="N6">
        <v>0.27</v>
      </c>
      <c r="O6">
        <v>99.1</v>
      </c>
      <c r="P6">
        <v>1930</v>
      </c>
      <c r="Q6">
        <v>1100</v>
      </c>
      <c r="R6">
        <v>5.0599999999999996</v>
      </c>
      <c r="S6">
        <v>0.153</v>
      </c>
      <c r="T6">
        <v>1881</v>
      </c>
      <c r="U6" t="s">
        <v>266</v>
      </c>
      <c r="V6" t="s">
        <v>247</v>
      </c>
    </row>
    <row r="7" spans="1:22">
      <c r="A7" t="s">
        <v>282</v>
      </c>
      <c r="B7" t="s">
        <v>288</v>
      </c>
      <c r="C7">
        <v>55.3</v>
      </c>
      <c r="D7">
        <v>0.74</v>
      </c>
      <c r="E7">
        <v>17.399999999999999</v>
      </c>
      <c r="F7">
        <v>1.96</v>
      </c>
      <c r="G7">
        <v>4.22</v>
      </c>
      <c r="H7">
        <v>5.9836080000000003</v>
      </c>
      <c r="I7">
        <v>0.12</v>
      </c>
      <c r="J7">
        <v>6.68</v>
      </c>
      <c r="K7">
        <v>7.28</v>
      </c>
      <c r="L7">
        <v>3.97</v>
      </c>
      <c r="M7">
        <v>1.18</v>
      </c>
      <c r="N7">
        <v>0.27</v>
      </c>
      <c r="O7">
        <v>99.1</v>
      </c>
      <c r="P7">
        <v>1113</v>
      </c>
      <c r="Q7">
        <v>1100</v>
      </c>
      <c r="R7">
        <v>2.37</v>
      </c>
      <c r="S7">
        <v>8.2000000000000003E-2</v>
      </c>
      <c r="T7">
        <v>639</v>
      </c>
      <c r="U7" t="s">
        <v>266</v>
      </c>
      <c r="V7" t="s">
        <v>247</v>
      </c>
    </row>
    <row r="8" spans="1:22">
      <c r="A8" s="94" t="s">
        <v>261</v>
      </c>
      <c r="B8" s="94" t="s">
        <v>289</v>
      </c>
      <c r="C8">
        <v>55.3</v>
      </c>
      <c r="D8">
        <v>0.74</v>
      </c>
      <c r="E8">
        <v>17.399999999999999</v>
      </c>
      <c r="F8">
        <v>1.96</v>
      </c>
      <c r="G8">
        <v>4.22</v>
      </c>
      <c r="H8">
        <v>5.9836080000000003</v>
      </c>
      <c r="I8">
        <v>0.12</v>
      </c>
      <c r="J8">
        <v>6.68</v>
      </c>
      <c r="K8">
        <v>7.28</v>
      </c>
      <c r="L8">
        <v>3.97</v>
      </c>
      <c r="M8">
        <v>1.18</v>
      </c>
      <c r="N8">
        <v>0.27</v>
      </c>
      <c r="O8">
        <v>99.1</v>
      </c>
      <c r="P8" s="94">
        <v>3110</v>
      </c>
      <c r="Q8" s="94">
        <v>1100</v>
      </c>
      <c r="R8" s="94">
        <v>6.37</v>
      </c>
      <c r="S8" s="94">
        <v>0.185</v>
      </c>
      <c r="T8" s="94">
        <v>3171</v>
      </c>
      <c r="U8" t="s">
        <v>266</v>
      </c>
      <c r="V8" t="s">
        <v>247</v>
      </c>
    </row>
    <row r="9" spans="1:22">
      <c r="A9" s="94" t="s">
        <v>261</v>
      </c>
      <c r="B9" s="94" t="s">
        <v>290</v>
      </c>
      <c r="C9">
        <v>55.3</v>
      </c>
      <c r="D9">
        <v>0.74</v>
      </c>
      <c r="E9">
        <v>17.399999999999999</v>
      </c>
      <c r="F9">
        <v>1.96</v>
      </c>
      <c r="G9">
        <v>4.22</v>
      </c>
      <c r="H9">
        <v>5.9836080000000003</v>
      </c>
      <c r="I9">
        <v>0.12</v>
      </c>
      <c r="J9">
        <v>6.68</v>
      </c>
      <c r="K9">
        <v>7.28</v>
      </c>
      <c r="L9">
        <v>3.97</v>
      </c>
      <c r="M9">
        <v>1.18</v>
      </c>
      <c r="N9">
        <v>0.27</v>
      </c>
      <c r="O9">
        <v>99.1</v>
      </c>
      <c r="P9" s="94">
        <v>2896</v>
      </c>
      <c r="Q9" s="94">
        <v>1100</v>
      </c>
      <c r="R9" s="94">
        <v>6.59</v>
      </c>
      <c r="S9" s="94">
        <v>0.19</v>
      </c>
      <c r="T9" s="94">
        <v>2922</v>
      </c>
      <c r="U9" t="s">
        <v>266</v>
      </c>
      <c r="V9" t="s">
        <v>247</v>
      </c>
    </row>
    <row r="10" spans="1:22">
      <c r="A10" t="s">
        <v>282</v>
      </c>
      <c r="B10" t="s">
        <v>291</v>
      </c>
      <c r="C10">
        <v>59.3</v>
      </c>
      <c r="D10">
        <v>0.69</v>
      </c>
      <c r="E10">
        <v>19.2</v>
      </c>
      <c r="F10">
        <v>1.01</v>
      </c>
      <c r="G10">
        <v>2.37</v>
      </c>
      <c r="H10">
        <v>3.2787980000000001</v>
      </c>
      <c r="I10">
        <v>0.19</v>
      </c>
      <c r="J10">
        <v>0.44</v>
      </c>
      <c r="K10">
        <v>0.86</v>
      </c>
      <c r="L10">
        <v>9.8000000000000007</v>
      </c>
      <c r="M10">
        <v>5.84</v>
      </c>
      <c r="N10">
        <v>0.1</v>
      </c>
      <c r="O10">
        <v>99.8</v>
      </c>
      <c r="P10">
        <v>655</v>
      </c>
      <c r="Q10">
        <v>1100</v>
      </c>
      <c r="R10">
        <v>2.37</v>
      </c>
      <c r="S10">
        <v>8.2000000000000003E-2</v>
      </c>
      <c r="T10">
        <v>639</v>
      </c>
      <c r="U10" t="s">
        <v>268</v>
      </c>
      <c r="V10" t="s">
        <v>249</v>
      </c>
    </row>
    <row r="11" spans="1:22">
      <c r="A11" s="94" t="s">
        <v>261</v>
      </c>
      <c r="B11" s="94" t="s">
        <v>292</v>
      </c>
      <c r="C11">
        <v>59.3</v>
      </c>
      <c r="D11">
        <v>0.69</v>
      </c>
      <c r="E11">
        <v>19.2</v>
      </c>
      <c r="F11">
        <v>1.01</v>
      </c>
      <c r="G11">
        <v>2.37</v>
      </c>
      <c r="H11">
        <v>3.2787980000000001</v>
      </c>
      <c r="I11">
        <v>0.19</v>
      </c>
      <c r="J11">
        <v>0.44</v>
      </c>
      <c r="K11">
        <v>0.86</v>
      </c>
      <c r="L11">
        <v>9.8000000000000007</v>
      </c>
      <c r="M11">
        <v>5.84</v>
      </c>
      <c r="N11">
        <v>0.1</v>
      </c>
      <c r="O11">
        <v>99.8</v>
      </c>
      <c r="P11" s="94">
        <v>3027</v>
      </c>
      <c r="Q11" s="94">
        <v>900</v>
      </c>
      <c r="R11" s="94">
        <v>8.6999999999999993</v>
      </c>
      <c r="S11" s="94">
        <v>0.24399999999999999</v>
      </c>
      <c r="T11" s="94">
        <v>2655</v>
      </c>
      <c r="U11" t="s">
        <v>268</v>
      </c>
      <c r="V11" t="s">
        <v>249</v>
      </c>
    </row>
    <row r="12" spans="1:22">
      <c r="A12" s="94" t="s">
        <v>261</v>
      </c>
      <c r="B12" s="94" t="s">
        <v>293</v>
      </c>
      <c r="C12">
        <v>59.3</v>
      </c>
      <c r="D12">
        <v>0.69</v>
      </c>
      <c r="E12">
        <v>19.2</v>
      </c>
      <c r="F12">
        <v>1.01</v>
      </c>
      <c r="G12">
        <v>2.37</v>
      </c>
      <c r="H12">
        <v>3.2787980000000001</v>
      </c>
      <c r="I12">
        <v>0.19</v>
      </c>
      <c r="J12">
        <v>0.44</v>
      </c>
      <c r="K12">
        <v>0.86</v>
      </c>
      <c r="L12">
        <v>9.8000000000000007</v>
      </c>
      <c r="M12">
        <v>5.84</v>
      </c>
      <c r="N12">
        <v>0.1</v>
      </c>
      <c r="O12">
        <v>99.8</v>
      </c>
      <c r="P12" s="94">
        <v>1944</v>
      </c>
      <c r="Q12" s="94">
        <v>900</v>
      </c>
      <c r="R12" s="94">
        <v>7.3</v>
      </c>
      <c r="S12" s="94">
        <v>0.21299999999999999</v>
      </c>
      <c r="T12" s="94">
        <v>1675</v>
      </c>
      <c r="U12" t="s">
        <v>268</v>
      </c>
      <c r="V12" t="s">
        <v>249</v>
      </c>
    </row>
    <row r="13" spans="1:22">
      <c r="A13" t="s">
        <v>294</v>
      </c>
      <c r="B13" t="s">
        <v>295</v>
      </c>
      <c r="C13">
        <v>59.3</v>
      </c>
      <c r="D13">
        <v>0.69</v>
      </c>
      <c r="E13">
        <v>19.2</v>
      </c>
      <c r="F13">
        <v>1.01</v>
      </c>
      <c r="G13">
        <v>2.37</v>
      </c>
      <c r="H13">
        <v>3.2787980000000001</v>
      </c>
      <c r="I13">
        <v>0.19</v>
      </c>
      <c r="J13">
        <v>0.44</v>
      </c>
      <c r="K13">
        <v>0.86</v>
      </c>
      <c r="L13">
        <v>9.8000000000000007</v>
      </c>
      <c r="M13">
        <v>5.84</v>
      </c>
      <c r="N13">
        <v>0.1</v>
      </c>
      <c r="O13">
        <v>99.8</v>
      </c>
      <c r="P13">
        <v>360</v>
      </c>
      <c r="Q13">
        <v>900</v>
      </c>
      <c r="R13">
        <v>2.4</v>
      </c>
      <c r="S13">
        <v>0.08</v>
      </c>
      <c r="T13">
        <v>344</v>
      </c>
      <c r="U13" s="95" t="s">
        <v>268</v>
      </c>
      <c r="V13" t="s">
        <v>296</v>
      </c>
    </row>
    <row r="14" spans="1:22">
      <c r="A14" t="s">
        <v>294</v>
      </c>
      <c r="B14" t="s">
        <v>297</v>
      </c>
      <c r="C14">
        <v>59.3</v>
      </c>
      <c r="D14">
        <v>0.69</v>
      </c>
      <c r="E14">
        <v>19.2</v>
      </c>
      <c r="F14">
        <v>1.01</v>
      </c>
      <c r="G14">
        <v>2.37</v>
      </c>
      <c r="H14">
        <v>3.2787980000000001</v>
      </c>
      <c r="I14">
        <v>0.19</v>
      </c>
      <c r="J14">
        <v>0.44</v>
      </c>
      <c r="K14">
        <v>0.86</v>
      </c>
      <c r="L14">
        <v>9.8000000000000007</v>
      </c>
      <c r="M14">
        <v>5.84</v>
      </c>
      <c r="N14">
        <v>0.1</v>
      </c>
      <c r="O14">
        <v>99.8</v>
      </c>
      <c r="P14">
        <v>560</v>
      </c>
      <c r="Q14">
        <v>875</v>
      </c>
      <c r="R14">
        <v>3</v>
      </c>
      <c r="S14">
        <v>0.10100000000000001</v>
      </c>
      <c r="T14">
        <v>560</v>
      </c>
      <c r="U14" s="95" t="s">
        <v>268</v>
      </c>
      <c r="V14" t="s">
        <v>296</v>
      </c>
    </row>
    <row r="15" spans="1:22">
      <c r="A15" s="94" t="s">
        <v>261</v>
      </c>
      <c r="B15" s="94" t="s">
        <v>298</v>
      </c>
      <c r="C15">
        <v>56.3</v>
      </c>
      <c r="D15">
        <v>1.7</v>
      </c>
      <c r="E15">
        <v>18.100000000000001</v>
      </c>
      <c r="F15">
        <v>2.02</v>
      </c>
      <c r="G15">
        <v>3.2</v>
      </c>
      <c r="H15">
        <v>5.0175960000000002</v>
      </c>
      <c r="I15">
        <v>0.14000000000000001</v>
      </c>
      <c r="J15">
        <v>1.68</v>
      </c>
      <c r="K15">
        <v>4.0999999999999996</v>
      </c>
      <c r="L15">
        <v>5.42</v>
      </c>
      <c r="M15">
        <v>5.94</v>
      </c>
      <c r="N15">
        <v>0.57999999999999996</v>
      </c>
      <c r="O15">
        <v>99.2</v>
      </c>
      <c r="P15" s="94">
        <v>3013</v>
      </c>
      <c r="Q15" s="94">
        <v>1050</v>
      </c>
      <c r="R15" s="94">
        <v>6.43</v>
      </c>
      <c r="S15" s="94">
        <v>0.19500000000000001</v>
      </c>
      <c r="T15" s="94">
        <v>2971</v>
      </c>
      <c r="U15">
        <v>442</v>
      </c>
      <c r="V15" t="s">
        <v>250</v>
      </c>
    </row>
    <row r="16" spans="1:22">
      <c r="A16" s="94" t="s">
        <v>261</v>
      </c>
      <c r="B16" s="94" t="s">
        <v>299</v>
      </c>
      <c r="C16">
        <v>56.3</v>
      </c>
      <c r="D16">
        <v>1.7</v>
      </c>
      <c r="E16">
        <v>18.100000000000001</v>
      </c>
      <c r="F16">
        <v>2.02</v>
      </c>
      <c r="G16">
        <v>3.2</v>
      </c>
      <c r="H16">
        <v>5.0175960000000002</v>
      </c>
      <c r="I16">
        <v>0.14000000000000001</v>
      </c>
      <c r="J16">
        <v>1.68</v>
      </c>
      <c r="K16">
        <v>4.0999999999999996</v>
      </c>
      <c r="L16">
        <v>5.42</v>
      </c>
      <c r="M16">
        <v>5.94</v>
      </c>
      <c r="N16">
        <v>0.57999999999999996</v>
      </c>
      <c r="O16">
        <v>99.2</v>
      </c>
      <c r="P16" s="94">
        <v>1982</v>
      </c>
      <c r="Q16" s="94">
        <v>1100</v>
      </c>
      <c r="R16" s="94">
        <v>5.4</v>
      </c>
      <c r="S16" s="94">
        <v>0.16900000000000001</v>
      </c>
      <c r="T16" s="94">
        <v>1934</v>
      </c>
      <c r="U16">
        <v>442</v>
      </c>
      <c r="V16" t="s">
        <v>250</v>
      </c>
    </row>
    <row r="17" spans="1:22">
      <c r="A17" t="s">
        <v>282</v>
      </c>
      <c r="B17" t="s">
        <v>300</v>
      </c>
      <c r="C17">
        <v>46.9</v>
      </c>
      <c r="D17">
        <v>1.1000000000000001</v>
      </c>
      <c r="E17">
        <v>20.91</v>
      </c>
      <c r="F17">
        <v>2.99</v>
      </c>
      <c r="G17">
        <v>3.26</v>
      </c>
      <c r="H17">
        <v>5.9504020000000004</v>
      </c>
      <c r="I17">
        <v>0.2</v>
      </c>
      <c r="J17">
        <v>1.28</v>
      </c>
      <c r="K17">
        <v>4.33</v>
      </c>
      <c r="L17">
        <v>6.9</v>
      </c>
      <c r="M17">
        <v>9.15</v>
      </c>
      <c r="N17">
        <v>0.41</v>
      </c>
      <c r="O17">
        <v>97.4</v>
      </c>
      <c r="P17">
        <v>1075</v>
      </c>
      <c r="Q17">
        <v>1180</v>
      </c>
      <c r="R17">
        <v>2.68</v>
      </c>
      <c r="S17">
        <v>9.6000000000000002E-2</v>
      </c>
      <c r="T17">
        <v>1063</v>
      </c>
      <c r="U17">
        <v>20421</v>
      </c>
      <c r="V17" t="s">
        <v>251</v>
      </c>
    </row>
    <row r="18" spans="1:22">
      <c r="A18" t="s">
        <v>282</v>
      </c>
      <c r="B18" t="s">
        <v>301</v>
      </c>
      <c r="C18">
        <v>71.8</v>
      </c>
      <c r="D18">
        <v>0.24</v>
      </c>
      <c r="E18">
        <v>9.6999999999999993</v>
      </c>
      <c r="F18">
        <v>1.8</v>
      </c>
      <c r="G18">
        <v>3.97</v>
      </c>
      <c r="H18">
        <v>5.5896400000000002</v>
      </c>
      <c r="I18">
        <v>0.14000000000000001</v>
      </c>
      <c r="J18">
        <v>0.01</v>
      </c>
      <c r="K18">
        <v>0.2</v>
      </c>
      <c r="L18">
        <v>5.3</v>
      </c>
      <c r="M18">
        <v>4.47</v>
      </c>
      <c r="N18">
        <v>0.02</v>
      </c>
      <c r="O18">
        <v>97.6</v>
      </c>
      <c r="P18">
        <v>1470</v>
      </c>
      <c r="Q18">
        <v>1000</v>
      </c>
      <c r="R18">
        <v>5.23</v>
      </c>
      <c r="S18">
        <v>0.159</v>
      </c>
      <c r="T18">
        <v>1363</v>
      </c>
      <c r="U18" t="s">
        <v>269</v>
      </c>
      <c r="V18" t="s">
        <v>252</v>
      </c>
    </row>
    <row r="19" spans="1:22">
      <c r="A19" s="94" t="s">
        <v>261</v>
      </c>
      <c r="B19" s="94" t="s">
        <v>302</v>
      </c>
      <c r="C19">
        <v>71.8</v>
      </c>
      <c r="D19">
        <v>0.24</v>
      </c>
      <c r="E19">
        <v>9.6999999999999993</v>
      </c>
      <c r="F19">
        <v>1.8</v>
      </c>
      <c r="G19">
        <v>3.97</v>
      </c>
      <c r="H19">
        <v>5.5896400000000002</v>
      </c>
      <c r="I19">
        <v>0.14000000000000001</v>
      </c>
      <c r="J19">
        <v>0.01</v>
      </c>
      <c r="K19">
        <v>0.2</v>
      </c>
      <c r="L19">
        <v>5.3</v>
      </c>
      <c r="M19">
        <v>4.47</v>
      </c>
      <c r="N19">
        <v>0.02</v>
      </c>
      <c r="O19">
        <v>97.6</v>
      </c>
      <c r="P19" s="94">
        <v>2841</v>
      </c>
      <c r="Q19" s="94">
        <v>900</v>
      </c>
      <c r="R19" s="94">
        <v>8</v>
      </c>
      <c r="S19" s="94">
        <v>0.22500000000000001</v>
      </c>
      <c r="T19" s="94">
        <v>2475</v>
      </c>
      <c r="U19" t="s">
        <v>269</v>
      </c>
      <c r="V19" t="s">
        <v>252</v>
      </c>
    </row>
    <row r="20" spans="1:22">
      <c r="A20" s="94" t="s">
        <v>261</v>
      </c>
      <c r="B20" s="94" t="s">
        <v>303</v>
      </c>
      <c r="C20">
        <v>71.8</v>
      </c>
      <c r="D20">
        <v>0.24</v>
      </c>
      <c r="E20">
        <v>9.6999999999999993</v>
      </c>
      <c r="F20">
        <v>1.8</v>
      </c>
      <c r="G20">
        <v>3.97</v>
      </c>
      <c r="H20">
        <v>5.5896400000000002</v>
      </c>
      <c r="I20">
        <v>0.14000000000000001</v>
      </c>
      <c r="J20">
        <v>0.01</v>
      </c>
      <c r="K20">
        <v>0.2</v>
      </c>
      <c r="L20">
        <v>5.3</v>
      </c>
      <c r="M20">
        <v>4.47</v>
      </c>
      <c r="N20">
        <v>0.02</v>
      </c>
      <c r="O20">
        <v>97.6</v>
      </c>
      <c r="P20" s="94">
        <v>1986</v>
      </c>
      <c r="Q20" s="94">
        <v>900</v>
      </c>
      <c r="R20" s="94">
        <v>6.34</v>
      </c>
      <c r="S20" s="94">
        <v>0.187</v>
      </c>
      <c r="T20" s="94">
        <v>1711</v>
      </c>
      <c r="U20" t="s">
        <v>269</v>
      </c>
      <c r="V20" t="s">
        <v>252</v>
      </c>
    </row>
    <row r="21" spans="1:22">
      <c r="A21" t="s">
        <v>282</v>
      </c>
      <c r="B21" t="s">
        <v>304</v>
      </c>
      <c r="C21">
        <v>53.6</v>
      </c>
      <c r="D21">
        <v>1.76</v>
      </c>
      <c r="E21">
        <v>13.8</v>
      </c>
      <c r="F21">
        <v>4.8</v>
      </c>
      <c r="G21">
        <v>1.62</v>
      </c>
      <c r="H21">
        <v>5.9390400000000003</v>
      </c>
      <c r="I21">
        <v>0.09</v>
      </c>
      <c r="J21">
        <v>5.34</v>
      </c>
      <c r="K21">
        <v>6.85</v>
      </c>
      <c r="L21">
        <v>3.33</v>
      </c>
      <c r="M21">
        <v>6.27</v>
      </c>
      <c r="N21">
        <v>1.37</v>
      </c>
      <c r="O21">
        <v>98.8</v>
      </c>
      <c r="P21">
        <v>1280</v>
      </c>
      <c r="Q21">
        <v>1130</v>
      </c>
      <c r="R21">
        <v>4.55</v>
      </c>
      <c r="S21">
        <v>0.14299999999999999</v>
      </c>
      <c r="T21">
        <v>1251</v>
      </c>
      <c r="U21" t="s">
        <v>265</v>
      </c>
      <c r="V21" t="s">
        <v>246</v>
      </c>
    </row>
    <row r="22" spans="1:22">
      <c r="A22" t="s">
        <v>282</v>
      </c>
      <c r="B22" t="s">
        <v>305</v>
      </c>
      <c r="C22">
        <v>53.6</v>
      </c>
      <c r="D22">
        <v>1.76</v>
      </c>
      <c r="E22">
        <v>13.8</v>
      </c>
      <c r="F22">
        <v>4.8</v>
      </c>
      <c r="G22">
        <v>1.62</v>
      </c>
      <c r="H22">
        <v>5.9390400000000003</v>
      </c>
      <c r="I22">
        <v>0.09</v>
      </c>
      <c r="J22">
        <v>5.34</v>
      </c>
      <c r="K22">
        <v>6.85</v>
      </c>
      <c r="L22">
        <v>3.33</v>
      </c>
      <c r="M22">
        <v>6.27</v>
      </c>
      <c r="N22">
        <v>1.37</v>
      </c>
      <c r="O22">
        <v>98.8</v>
      </c>
      <c r="P22">
        <v>814</v>
      </c>
      <c r="Q22">
        <v>1130</v>
      </c>
      <c r="R22">
        <v>3.41</v>
      </c>
      <c r="S22">
        <v>0.111</v>
      </c>
      <c r="T22">
        <v>797</v>
      </c>
      <c r="U22" t="s">
        <v>265</v>
      </c>
      <c r="V22" t="s">
        <v>246</v>
      </c>
    </row>
    <row r="23" spans="1:22">
      <c r="A23" t="s">
        <v>306</v>
      </c>
      <c r="B23" t="s">
        <v>307</v>
      </c>
      <c r="C23">
        <v>50.8</v>
      </c>
      <c r="D23">
        <v>1.84</v>
      </c>
      <c r="E23">
        <v>13.7</v>
      </c>
      <c r="H23">
        <v>12.4</v>
      </c>
      <c r="I23">
        <v>0.22</v>
      </c>
      <c r="J23">
        <v>6.67</v>
      </c>
      <c r="K23">
        <v>11.5</v>
      </c>
      <c r="L23">
        <v>2.68</v>
      </c>
      <c r="M23">
        <v>0.15</v>
      </c>
      <c r="N23">
        <v>0.19</v>
      </c>
      <c r="O23">
        <f>SUM(C23:N23)</f>
        <v>100.15000000000002</v>
      </c>
      <c r="P23">
        <v>717</v>
      </c>
      <c r="Q23">
        <v>1200</v>
      </c>
      <c r="R23">
        <v>2.56</v>
      </c>
      <c r="S23">
        <v>8.2000000000000003E-2</v>
      </c>
      <c r="T23">
        <v>711</v>
      </c>
      <c r="V23" t="s">
        <v>308</v>
      </c>
    </row>
    <row r="24" spans="1:22">
      <c r="A24" t="s">
        <v>306</v>
      </c>
      <c r="B24" t="s">
        <v>309</v>
      </c>
      <c r="C24">
        <v>50.8</v>
      </c>
      <c r="D24">
        <v>1.84</v>
      </c>
      <c r="E24">
        <v>13.7</v>
      </c>
      <c r="H24">
        <v>12.4</v>
      </c>
      <c r="I24">
        <v>0.22</v>
      </c>
      <c r="J24">
        <v>6.67</v>
      </c>
      <c r="K24">
        <v>11.5</v>
      </c>
      <c r="L24">
        <v>2.68</v>
      </c>
      <c r="M24">
        <v>0.15</v>
      </c>
      <c r="N24">
        <v>0.19</v>
      </c>
      <c r="O24">
        <f>SUM(C24:N24)</f>
        <v>100.15000000000002</v>
      </c>
      <c r="P24">
        <v>310</v>
      </c>
      <c r="Q24">
        <v>1200</v>
      </c>
      <c r="R24">
        <v>1.74</v>
      </c>
      <c r="S24">
        <v>5.7000000000000002E-2</v>
      </c>
      <c r="T24">
        <v>308</v>
      </c>
      <c r="V24" t="s">
        <v>310</v>
      </c>
    </row>
    <row r="25" spans="1:22">
      <c r="A25" t="s">
        <v>306</v>
      </c>
      <c r="B25" t="s">
        <v>311</v>
      </c>
      <c r="C25">
        <v>50.8</v>
      </c>
      <c r="D25">
        <v>1.84</v>
      </c>
      <c r="E25">
        <v>13.7</v>
      </c>
      <c r="H25">
        <v>12.4</v>
      </c>
      <c r="I25">
        <v>0.22</v>
      </c>
      <c r="J25">
        <v>6.67</v>
      </c>
      <c r="K25">
        <v>11.5</v>
      </c>
      <c r="L25">
        <v>2.68</v>
      </c>
      <c r="M25">
        <v>0.15</v>
      </c>
      <c r="N25">
        <v>0.19</v>
      </c>
      <c r="O25">
        <f>SUM(C25:N25)</f>
        <v>100.15000000000002</v>
      </c>
      <c r="P25">
        <v>507</v>
      </c>
      <c r="Q25">
        <v>1200</v>
      </c>
      <c r="R25">
        <v>2.42</v>
      </c>
      <c r="S25">
        <v>7.8E-2</v>
      </c>
      <c r="T25">
        <v>503</v>
      </c>
      <c r="V25" t="s">
        <v>312</v>
      </c>
    </row>
    <row r="26" spans="1:22">
      <c r="A26" s="94" t="s">
        <v>261</v>
      </c>
      <c r="B26" s="94" t="s">
        <v>313</v>
      </c>
      <c r="C26">
        <v>50.6</v>
      </c>
      <c r="D26">
        <v>1.27</v>
      </c>
      <c r="E26">
        <v>19.100000000000001</v>
      </c>
      <c r="F26">
        <v>3.74</v>
      </c>
      <c r="G26">
        <v>5.33</v>
      </c>
      <c r="H26">
        <v>8.695252</v>
      </c>
      <c r="I26">
        <v>0.17</v>
      </c>
      <c r="J26">
        <v>4.32</v>
      </c>
      <c r="K26">
        <v>8.85</v>
      </c>
      <c r="L26">
        <v>4.2300000000000004</v>
      </c>
      <c r="M26">
        <v>1</v>
      </c>
      <c r="N26">
        <v>0.37</v>
      </c>
      <c r="O26">
        <v>98.9</v>
      </c>
      <c r="P26" s="94">
        <v>2117</v>
      </c>
      <c r="Q26" s="94">
        <v>1100</v>
      </c>
      <c r="R26" s="94">
        <v>4.51</v>
      </c>
      <c r="S26" s="94">
        <v>0.14000000000000001</v>
      </c>
      <c r="T26" s="94">
        <v>2091</v>
      </c>
      <c r="U26" t="s">
        <v>272</v>
      </c>
      <c r="V26" t="s">
        <v>253</v>
      </c>
    </row>
    <row r="27" spans="1:22">
      <c r="A27" s="94" t="s">
        <v>261</v>
      </c>
      <c r="B27" s="94" t="s">
        <v>314</v>
      </c>
      <c r="C27">
        <v>50.6</v>
      </c>
      <c r="D27">
        <v>1.27</v>
      </c>
      <c r="E27">
        <v>19.100000000000001</v>
      </c>
      <c r="F27">
        <v>3.74</v>
      </c>
      <c r="G27">
        <v>5.33</v>
      </c>
      <c r="H27">
        <v>8.695252</v>
      </c>
      <c r="I27">
        <v>0.17</v>
      </c>
      <c r="J27">
        <v>4.32</v>
      </c>
      <c r="K27">
        <v>8.85</v>
      </c>
      <c r="L27">
        <v>4.2300000000000004</v>
      </c>
      <c r="M27">
        <v>1</v>
      </c>
      <c r="N27">
        <v>0.37</v>
      </c>
      <c r="O27">
        <v>98.9</v>
      </c>
      <c r="P27" s="94">
        <v>2185</v>
      </c>
      <c r="Q27" s="94">
        <v>1050</v>
      </c>
      <c r="R27" s="94">
        <v>4.6500000000000004</v>
      </c>
      <c r="S27" s="94">
        <v>0.14899999999999999</v>
      </c>
      <c r="T27" s="94">
        <v>2112</v>
      </c>
      <c r="U27" t="s">
        <v>272</v>
      </c>
      <c r="V27" t="s">
        <v>253</v>
      </c>
    </row>
    <row r="28" spans="1:22">
      <c r="A28" s="94" t="s">
        <v>261</v>
      </c>
      <c r="B28" s="94" t="s">
        <v>315</v>
      </c>
      <c r="C28">
        <v>50.6</v>
      </c>
      <c r="D28">
        <v>1.27</v>
      </c>
      <c r="E28">
        <v>19.100000000000001</v>
      </c>
      <c r="F28">
        <v>3.74</v>
      </c>
      <c r="G28">
        <v>5.33</v>
      </c>
      <c r="H28">
        <v>8.695252</v>
      </c>
      <c r="I28">
        <v>0.17</v>
      </c>
      <c r="J28">
        <v>4.32</v>
      </c>
      <c r="K28">
        <v>8.85</v>
      </c>
      <c r="L28">
        <v>4.2300000000000004</v>
      </c>
      <c r="M28">
        <v>1</v>
      </c>
      <c r="N28">
        <v>0.37</v>
      </c>
      <c r="O28">
        <v>98.9</v>
      </c>
      <c r="P28" s="94">
        <v>2206</v>
      </c>
      <c r="Q28" s="94">
        <v>1050</v>
      </c>
      <c r="R28" s="94">
        <v>5.43</v>
      </c>
      <c r="S28" s="94">
        <v>0.16400000000000001</v>
      </c>
      <c r="T28" s="94">
        <v>2074</v>
      </c>
      <c r="U28" t="s">
        <v>272</v>
      </c>
      <c r="V28" t="s">
        <v>253</v>
      </c>
    </row>
    <row r="29" spans="1:22">
      <c r="A29" s="94" t="s">
        <v>261</v>
      </c>
      <c r="B29" s="94" t="s">
        <v>316</v>
      </c>
      <c r="C29">
        <v>50.6</v>
      </c>
      <c r="D29">
        <v>1.27</v>
      </c>
      <c r="E29">
        <v>19.100000000000001</v>
      </c>
      <c r="F29">
        <v>3.74</v>
      </c>
      <c r="G29">
        <v>5.33</v>
      </c>
      <c r="H29">
        <v>8.695252</v>
      </c>
      <c r="I29">
        <v>0.17</v>
      </c>
      <c r="J29">
        <v>4.32</v>
      </c>
      <c r="K29">
        <v>8.85</v>
      </c>
      <c r="L29">
        <v>4.2300000000000004</v>
      </c>
      <c r="M29">
        <v>1</v>
      </c>
      <c r="N29">
        <v>0.37</v>
      </c>
      <c r="O29">
        <v>98.9</v>
      </c>
      <c r="P29" s="94">
        <v>2916</v>
      </c>
      <c r="Q29" s="94">
        <v>1050</v>
      </c>
      <c r="R29" s="94">
        <v>6.4</v>
      </c>
      <c r="S29" s="94">
        <v>0.186</v>
      </c>
      <c r="T29" s="94">
        <v>2863</v>
      </c>
      <c r="U29" t="s">
        <v>272</v>
      </c>
      <c r="V29" t="s">
        <v>253</v>
      </c>
    </row>
    <row r="30" spans="1:22">
      <c r="A30" t="s">
        <v>317</v>
      </c>
      <c r="B30" t="s">
        <v>318</v>
      </c>
      <c r="C30">
        <v>77.5</v>
      </c>
      <c r="E30">
        <v>12.5</v>
      </c>
      <c r="H30">
        <v>1</v>
      </c>
      <c r="K30">
        <v>0.5</v>
      </c>
      <c r="L30">
        <v>3.6</v>
      </c>
      <c r="M30">
        <v>4.8</v>
      </c>
      <c r="O30">
        <v>99.9</v>
      </c>
      <c r="P30">
        <v>190</v>
      </c>
      <c r="Q30">
        <v>850</v>
      </c>
      <c r="R30">
        <v>1.46</v>
      </c>
      <c r="S30">
        <v>0.05</v>
      </c>
      <c r="T30">
        <v>184</v>
      </c>
      <c r="U30" t="s">
        <v>273</v>
      </c>
      <c r="V30" t="s">
        <v>255</v>
      </c>
    </row>
    <row r="31" spans="1:22">
      <c r="A31" t="s">
        <v>317</v>
      </c>
      <c r="B31" t="s">
        <v>319</v>
      </c>
      <c r="C31">
        <v>77.5</v>
      </c>
      <c r="E31">
        <v>12.5</v>
      </c>
      <c r="H31">
        <v>1</v>
      </c>
      <c r="K31">
        <v>0.5</v>
      </c>
      <c r="L31">
        <v>3.6</v>
      </c>
      <c r="M31">
        <v>4.8</v>
      </c>
      <c r="O31">
        <v>99.9</v>
      </c>
      <c r="P31">
        <v>500</v>
      </c>
      <c r="Q31">
        <v>850</v>
      </c>
      <c r="R31">
        <v>3.15</v>
      </c>
      <c r="S31">
        <v>0.10199999999999999</v>
      </c>
      <c r="T31">
        <v>463</v>
      </c>
      <c r="U31" t="s">
        <v>273</v>
      </c>
      <c r="V31" t="s">
        <v>255</v>
      </c>
    </row>
    <row r="32" spans="1:22">
      <c r="A32" t="s">
        <v>317</v>
      </c>
      <c r="B32" t="s">
        <v>320</v>
      </c>
      <c r="C32">
        <v>77.5</v>
      </c>
      <c r="E32">
        <v>12.5</v>
      </c>
      <c r="H32">
        <v>1</v>
      </c>
      <c r="K32">
        <v>0.5</v>
      </c>
      <c r="L32">
        <v>3.6</v>
      </c>
      <c r="M32">
        <v>4.8</v>
      </c>
      <c r="O32">
        <v>99.9</v>
      </c>
      <c r="P32">
        <v>980</v>
      </c>
      <c r="Q32">
        <v>850</v>
      </c>
      <c r="R32">
        <v>3.94</v>
      </c>
      <c r="S32">
        <v>0.124</v>
      </c>
      <c r="T32">
        <v>857</v>
      </c>
      <c r="U32" t="s">
        <v>273</v>
      </c>
      <c r="V32" t="s">
        <v>255</v>
      </c>
    </row>
    <row r="33" spans="1:22">
      <c r="A33" t="s">
        <v>317</v>
      </c>
      <c r="B33" t="s">
        <v>321</v>
      </c>
      <c r="C33">
        <v>77.5</v>
      </c>
      <c r="E33">
        <v>12.5</v>
      </c>
      <c r="H33">
        <v>1</v>
      </c>
      <c r="K33">
        <v>0.5</v>
      </c>
      <c r="L33">
        <v>3.6</v>
      </c>
      <c r="M33">
        <v>4.8</v>
      </c>
      <c r="O33">
        <v>99.9</v>
      </c>
      <c r="P33">
        <v>1470</v>
      </c>
      <c r="Q33">
        <v>850</v>
      </c>
      <c r="R33">
        <v>5.0599999999999996</v>
      </c>
      <c r="S33">
        <v>0.154</v>
      </c>
      <c r="T33">
        <v>1238</v>
      </c>
      <c r="U33" t="s">
        <v>273</v>
      </c>
      <c r="V33" t="s">
        <v>255</v>
      </c>
    </row>
    <row r="34" spans="1:22">
      <c r="A34" t="s">
        <v>317</v>
      </c>
      <c r="B34" t="s">
        <v>322</v>
      </c>
      <c r="C34">
        <v>77.5</v>
      </c>
      <c r="E34">
        <v>12.5</v>
      </c>
      <c r="H34">
        <v>1</v>
      </c>
      <c r="K34">
        <v>0.5</v>
      </c>
      <c r="L34">
        <v>3.6</v>
      </c>
      <c r="M34">
        <v>4.8</v>
      </c>
      <c r="O34">
        <v>99.9</v>
      </c>
      <c r="P34">
        <v>1260</v>
      </c>
      <c r="Q34">
        <v>850</v>
      </c>
      <c r="R34">
        <v>4.43</v>
      </c>
      <c r="S34">
        <v>0.13700000000000001</v>
      </c>
      <c r="T34">
        <v>1075</v>
      </c>
      <c r="U34" t="s">
        <v>273</v>
      </c>
      <c r="V34" t="s">
        <v>255</v>
      </c>
    </row>
    <row r="35" spans="1:22">
      <c r="A35" t="s">
        <v>323</v>
      </c>
      <c r="B35" t="s">
        <v>324</v>
      </c>
      <c r="C35" s="95">
        <v>76.599999999999994</v>
      </c>
      <c r="D35" s="95">
        <v>0.1</v>
      </c>
      <c r="E35" s="95">
        <v>12.7</v>
      </c>
      <c r="F35" s="95">
        <v>0.57999999999999996</v>
      </c>
      <c r="G35" s="95">
        <v>0.56000000000000005</v>
      </c>
      <c r="H35" s="95">
        <v>1.0818840000000001</v>
      </c>
      <c r="I35" s="95"/>
      <c r="J35" s="95">
        <v>0.02</v>
      </c>
      <c r="K35" s="95">
        <v>0.31</v>
      </c>
      <c r="L35" s="95">
        <v>4.0999999999999996</v>
      </c>
      <c r="M35" s="95">
        <v>4.5999999999999996</v>
      </c>
      <c r="N35" s="95"/>
      <c r="O35" s="95">
        <v>99.6</v>
      </c>
      <c r="P35">
        <v>1000</v>
      </c>
      <c r="Q35">
        <v>900</v>
      </c>
      <c r="R35">
        <v>4.3</v>
      </c>
      <c r="S35">
        <v>0.13400000000000001</v>
      </c>
      <c r="T35">
        <v>898</v>
      </c>
      <c r="U35" s="95" t="s">
        <v>270</v>
      </c>
      <c r="V35" s="95" t="s">
        <v>254</v>
      </c>
    </row>
    <row r="36" spans="1:22">
      <c r="A36" t="s">
        <v>323</v>
      </c>
      <c r="B36" t="s">
        <v>325</v>
      </c>
      <c r="C36" s="95">
        <v>76.599999999999994</v>
      </c>
      <c r="D36" s="95">
        <v>0.1</v>
      </c>
      <c r="E36" s="95">
        <v>12.7</v>
      </c>
      <c r="F36" s="95">
        <v>0.57999999999999996</v>
      </c>
      <c r="G36" s="95">
        <v>0.56000000000000005</v>
      </c>
      <c r="H36" s="95">
        <v>1.0818840000000001</v>
      </c>
      <c r="I36" s="95"/>
      <c r="J36" s="95">
        <v>0.02</v>
      </c>
      <c r="K36" s="95">
        <v>0.31</v>
      </c>
      <c r="L36" s="95">
        <v>4.0999999999999996</v>
      </c>
      <c r="M36" s="95">
        <v>4.5999999999999996</v>
      </c>
      <c r="N36" s="95"/>
      <c r="O36" s="95">
        <v>99.6</v>
      </c>
      <c r="P36">
        <v>2000</v>
      </c>
      <c r="Q36">
        <v>800</v>
      </c>
      <c r="R36">
        <v>6.2</v>
      </c>
      <c r="S36">
        <v>0.183</v>
      </c>
      <c r="T36">
        <v>1565</v>
      </c>
      <c r="U36" s="95" t="s">
        <v>270</v>
      </c>
      <c r="V36" s="95" t="s">
        <v>254</v>
      </c>
    </row>
    <row r="37" spans="1:22">
      <c r="A37" s="94" t="s">
        <v>261</v>
      </c>
      <c r="B37" s="94" t="s">
        <v>326</v>
      </c>
      <c r="C37" s="91">
        <v>75</v>
      </c>
      <c r="D37" s="91">
        <v>7.0000000000000007E-2</v>
      </c>
      <c r="E37" s="91">
        <v>12.29</v>
      </c>
      <c r="F37" s="91">
        <v>0.33</v>
      </c>
      <c r="G37" s="91">
        <v>0.71</v>
      </c>
      <c r="H37" s="91">
        <v>1.006934</v>
      </c>
      <c r="I37" s="91">
        <v>0.05</v>
      </c>
      <c r="J37" s="91">
        <v>0.04</v>
      </c>
      <c r="K37" s="91">
        <v>0.57999999999999996</v>
      </c>
      <c r="L37" s="91">
        <v>4.03</v>
      </c>
      <c r="M37" s="91">
        <v>4.66</v>
      </c>
      <c r="N37" s="91"/>
      <c r="O37" s="91">
        <v>97.8</v>
      </c>
      <c r="P37" s="94">
        <v>2827</v>
      </c>
      <c r="Q37" s="94">
        <v>900</v>
      </c>
      <c r="R37" s="94">
        <v>8.36</v>
      </c>
      <c r="S37" s="94">
        <v>0.23300000000000001</v>
      </c>
      <c r="T37" s="94">
        <v>2462</v>
      </c>
      <c r="U37" s="91" t="s">
        <v>271</v>
      </c>
      <c r="V37" s="91" t="s">
        <v>258</v>
      </c>
    </row>
    <row r="38" spans="1:22">
      <c r="A38" s="94" t="s">
        <v>261</v>
      </c>
      <c r="B38" s="94" t="s">
        <v>327</v>
      </c>
      <c r="C38" s="91">
        <v>75</v>
      </c>
      <c r="D38" s="91">
        <v>7.0000000000000007E-2</v>
      </c>
      <c r="E38" s="91">
        <v>12.29</v>
      </c>
      <c r="F38" s="91">
        <v>0.33</v>
      </c>
      <c r="G38" s="91">
        <v>0.71</v>
      </c>
      <c r="H38" s="91">
        <v>1.006934</v>
      </c>
      <c r="I38" s="91">
        <v>0.05</v>
      </c>
      <c r="J38" s="91">
        <v>0.04</v>
      </c>
      <c r="K38" s="91">
        <v>0.57999999999999996</v>
      </c>
      <c r="L38" s="91">
        <v>4.03</v>
      </c>
      <c r="M38" s="91">
        <v>4.66</v>
      </c>
      <c r="N38" s="91"/>
      <c r="O38" s="91">
        <v>97.8</v>
      </c>
      <c r="P38" s="94">
        <v>1848</v>
      </c>
      <c r="Q38" s="94">
        <v>900</v>
      </c>
      <c r="R38" s="94">
        <v>6.34</v>
      </c>
      <c r="S38" s="94">
        <v>0.19400000000000001</v>
      </c>
      <c r="T38" s="94">
        <v>1594</v>
      </c>
      <c r="U38" s="91" t="s">
        <v>271</v>
      </c>
      <c r="V38" s="91" t="s">
        <v>258</v>
      </c>
    </row>
    <row r="39" spans="1:22">
      <c r="A39" t="s">
        <v>328</v>
      </c>
      <c r="B39" t="s">
        <v>329</v>
      </c>
      <c r="C39">
        <v>50.71</v>
      </c>
      <c r="D39">
        <v>1.7</v>
      </c>
      <c r="E39">
        <v>14.48</v>
      </c>
      <c r="F39">
        <v>4.8899999999999997</v>
      </c>
      <c r="G39">
        <v>9.07</v>
      </c>
      <c r="H39">
        <v>13.470022</v>
      </c>
      <c r="I39">
        <v>0.22</v>
      </c>
      <c r="J39">
        <v>4.68</v>
      </c>
      <c r="K39">
        <v>8.83</v>
      </c>
      <c r="L39">
        <v>3.16</v>
      </c>
      <c r="M39">
        <v>0.77</v>
      </c>
      <c r="N39">
        <v>0.36</v>
      </c>
      <c r="O39">
        <v>98.9</v>
      </c>
      <c r="P39">
        <v>6067</v>
      </c>
      <c r="Q39">
        <v>1100</v>
      </c>
      <c r="R39">
        <v>9.4</v>
      </c>
      <c r="S39">
        <v>0.255</v>
      </c>
      <c r="T39">
        <v>7687</v>
      </c>
      <c r="U39" t="s">
        <v>274</v>
      </c>
      <c r="V39" t="s">
        <v>256</v>
      </c>
    </row>
    <row r="40" spans="1:22">
      <c r="A40" t="s">
        <v>330</v>
      </c>
      <c r="B40" t="s">
        <v>331</v>
      </c>
      <c r="C40">
        <v>58.41</v>
      </c>
      <c r="D40">
        <v>1.1499999999999999</v>
      </c>
      <c r="E40">
        <v>18.25</v>
      </c>
      <c r="F40">
        <v>1.5</v>
      </c>
      <c r="G40">
        <v>4.96</v>
      </c>
      <c r="H40">
        <v>6.3097000000000003</v>
      </c>
      <c r="I40">
        <v>0.1</v>
      </c>
      <c r="J40">
        <v>3.39</v>
      </c>
      <c r="K40">
        <v>6.7</v>
      </c>
      <c r="L40">
        <v>4.3499999999999996</v>
      </c>
      <c r="M40">
        <v>0.82</v>
      </c>
      <c r="N40">
        <v>0.26</v>
      </c>
      <c r="O40">
        <v>99.9</v>
      </c>
      <c r="P40">
        <v>5309</v>
      </c>
      <c r="Q40">
        <v>1100</v>
      </c>
      <c r="R40">
        <v>10.1</v>
      </c>
      <c r="S40">
        <v>0.26700000000000002</v>
      </c>
      <c r="T40">
        <v>6303</v>
      </c>
      <c r="U40" t="s">
        <v>275</v>
      </c>
      <c r="V40" t="s">
        <v>257</v>
      </c>
    </row>
    <row r="41" spans="1:22">
      <c r="A41" t="s">
        <v>332</v>
      </c>
      <c r="B41" t="s">
        <v>333</v>
      </c>
      <c r="C41">
        <v>50.71</v>
      </c>
      <c r="D41">
        <v>1.7</v>
      </c>
      <c r="E41">
        <v>14.48</v>
      </c>
      <c r="F41">
        <v>4.8899999999999997</v>
      </c>
      <c r="G41">
        <v>9.07</v>
      </c>
      <c r="H41">
        <v>13.470022</v>
      </c>
      <c r="I41">
        <v>0.22</v>
      </c>
      <c r="J41">
        <v>4.68</v>
      </c>
      <c r="K41">
        <v>8.83</v>
      </c>
      <c r="L41">
        <v>3.16</v>
      </c>
      <c r="M41">
        <v>0.77</v>
      </c>
      <c r="N41">
        <v>0.36</v>
      </c>
      <c r="O41">
        <v>98.9</v>
      </c>
      <c r="P41">
        <v>3000</v>
      </c>
      <c r="Q41">
        <v>1100</v>
      </c>
      <c r="R41">
        <v>5.93</v>
      </c>
      <c r="S41">
        <v>0.11700000000000001</v>
      </c>
      <c r="T41">
        <v>3041</v>
      </c>
      <c r="U41" t="s">
        <v>274</v>
      </c>
      <c r="V41" t="s">
        <v>256</v>
      </c>
    </row>
    <row r="42" spans="1:22">
      <c r="A42" t="s">
        <v>334</v>
      </c>
      <c r="B42" t="s">
        <v>335</v>
      </c>
      <c r="C42">
        <v>58.41</v>
      </c>
      <c r="D42">
        <v>1.1499999999999999</v>
      </c>
      <c r="E42">
        <v>18.25</v>
      </c>
      <c r="F42">
        <v>1.5</v>
      </c>
      <c r="G42">
        <v>4.96</v>
      </c>
      <c r="H42">
        <v>6.3097000000000003</v>
      </c>
      <c r="I42">
        <v>0.1</v>
      </c>
      <c r="J42">
        <v>3.39</v>
      </c>
      <c r="K42">
        <v>6.7</v>
      </c>
      <c r="L42">
        <v>4.3499999999999996</v>
      </c>
      <c r="M42">
        <v>0.82</v>
      </c>
      <c r="N42">
        <v>0.26</v>
      </c>
      <c r="O42">
        <v>99.9</v>
      </c>
      <c r="P42">
        <v>3000</v>
      </c>
      <c r="Q42">
        <v>1100</v>
      </c>
      <c r="R42">
        <v>7.4</v>
      </c>
      <c r="S42">
        <v>0.21099999999999999</v>
      </c>
      <c r="T42">
        <v>3041</v>
      </c>
      <c r="U42" t="s">
        <v>275</v>
      </c>
      <c r="V42" t="s">
        <v>257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51FA-3FD1-4668-B2E9-4729D6AC1541}">
  <sheetPr codeName="Sheet12"/>
  <dimension ref="A1:AT44"/>
  <sheetViews>
    <sheetView topLeftCell="A16" zoomScale="60" zoomScaleNormal="60" workbookViewId="0">
      <selection activeCell="G1" sqref="G1"/>
    </sheetView>
  </sheetViews>
  <sheetFormatPr baseColWidth="10" defaultColWidth="8.83203125" defaultRowHeight="15"/>
  <cols>
    <col min="1" max="1" width="18.5" customWidth="1"/>
    <col min="2" max="2" width="13.1640625" customWidth="1"/>
  </cols>
  <sheetData>
    <row r="1" spans="1:46" s="227" customFormat="1" ht="32">
      <c r="A1" s="227" t="s">
        <v>0</v>
      </c>
      <c r="B1" s="227" t="s">
        <v>512</v>
      </c>
      <c r="D1" s="227" t="s">
        <v>123</v>
      </c>
      <c r="E1" s="227" t="s">
        <v>124</v>
      </c>
      <c r="F1" s="227" t="s">
        <v>125</v>
      </c>
      <c r="G1" s="227" t="s">
        <v>211</v>
      </c>
      <c r="H1" s="227" t="s">
        <v>9</v>
      </c>
      <c r="I1" s="227" t="s">
        <v>10</v>
      </c>
      <c r="J1" s="227" t="s">
        <v>11</v>
      </c>
      <c r="K1" s="227" t="s">
        <v>126</v>
      </c>
      <c r="L1" s="227" t="s">
        <v>127</v>
      </c>
      <c r="M1" s="227" t="s">
        <v>128</v>
      </c>
      <c r="N1" s="227" t="s">
        <v>213</v>
      </c>
      <c r="O1" s="227" t="s">
        <v>242</v>
      </c>
      <c r="P1" s="227" t="s">
        <v>243</v>
      </c>
      <c r="Q1" s="227" t="s">
        <v>212</v>
      </c>
      <c r="R1" s="227" t="s">
        <v>122</v>
      </c>
      <c r="S1" s="227" t="s">
        <v>121</v>
      </c>
    </row>
    <row r="2" spans="1:46">
      <c r="A2" t="s">
        <v>498</v>
      </c>
      <c r="B2" t="s">
        <v>240</v>
      </c>
      <c r="C2" t="s">
        <v>218</v>
      </c>
      <c r="D2">
        <v>53.3</v>
      </c>
      <c r="E2">
        <v>1.1399999999999999</v>
      </c>
      <c r="F2">
        <v>16.75</v>
      </c>
      <c r="G2">
        <v>7.58</v>
      </c>
      <c r="H2">
        <v>0.17</v>
      </c>
      <c r="I2">
        <v>6.42</v>
      </c>
      <c r="J2">
        <v>9.32</v>
      </c>
      <c r="K2">
        <v>3.22</v>
      </c>
      <c r="L2">
        <v>1.35</v>
      </c>
      <c r="M2">
        <v>0.74</v>
      </c>
      <c r="N2">
        <f>SUM(D2:M2)</f>
        <v>99.99</v>
      </c>
      <c r="O2">
        <v>413.3</v>
      </c>
      <c r="P2">
        <f t="shared" ref="P2:P23" si="0">10*O2</f>
        <v>4133</v>
      </c>
      <c r="Q2">
        <v>1200</v>
      </c>
      <c r="R2" s="228">
        <v>5.27</v>
      </c>
      <c r="S2" s="228">
        <v>2040</v>
      </c>
    </row>
    <row r="3" spans="1:46">
      <c r="A3" t="s">
        <v>498</v>
      </c>
      <c r="B3" t="s">
        <v>240</v>
      </c>
      <c r="C3" t="s">
        <v>219</v>
      </c>
      <c r="D3">
        <v>52.63</v>
      </c>
      <c r="E3">
        <v>1.1599999999999999</v>
      </c>
      <c r="F3">
        <v>17.170000000000002</v>
      </c>
      <c r="G3">
        <v>7.55</v>
      </c>
      <c r="H3">
        <v>0.19</v>
      </c>
      <c r="I3">
        <v>6.34</v>
      </c>
      <c r="J3">
        <v>9.44</v>
      </c>
      <c r="K3">
        <v>3.3</v>
      </c>
      <c r="L3">
        <v>1.41</v>
      </c>
      <c r="M3">
        <v>0.79</v>
      </c>
      <c r="N3">
        <f t="shared" ref="N3:N23" si="1">SUM(D3:M3)</f>
        <v>99.98</v>
      </c>
      <c r="O3">
        <v>425.5</v>
      </c>
      <c r="P3">
        <f t="shared" si="0"/>
        <v>4255</v>
      </c>
      <c r="Q3">
        <v>1200</v>
      </c>
      <c r="R3" s="228">
        <v>2.39</v>
      </c>
      <c r="S3" s="228">
        <v>3049</v>
      </c>
    </row>
    <row r="4" spans="1:46">
      <c r="A4" t="s">
        <v>498</v>
      </c>
      <c r="B4" t="s">
        <v>240</v>
      </c>
      <c r="C4" t="s">
        <v>220</v>
      </c>
      <c r="D4">
        <v>53.12</v>
      </c>
      <c r="E4">
        <v>1.1399999999999999</v>
      </c>
      <c r="F4">
        <v>16.59</v>
      </c>
      <c r="G4">
        <v>7.68</v>
      </c>
      <c r="H4">
        <v>0.18</v>
      </c>
      <c r="I4">
        <v>6.75</v>
      </c>
      <c r="J4">
        <v>9.3000000000000007</v>
      </c>
      <c r="K4">
        <v>3.21</v>
      </c>
      <c r="L4">
        <v>1.32</v>
      </c>
      <c r="M4">
        <v>0.7</v>
      </c>
      <c r="N4">
        <f t="shared" si="1"/>
        <v>99.99</v>
      </c>
      <c r="O4">
        <v>612.29999999999995</v>
      </c>
      <c r="P4">
        <f t="shared" si="0"/>
        <v>6123</v>
      </c>
      <c r="Q4">
        <v>1200</v>
      </c>
      <c r="R4" s="228">
        <v>4.7699999999999996</v>
      </c>
      <c r="S4" s="228">
        <v>4963</v>
      </c>
    </row>
    <row r="5" spans="1:46" s="91" customFormat="1">
      <c r="A5" t="s">
        <v>498</v>
      </c>
      <c r="B5" s="91" t="s">
        <v>240</v>
      </c>
      <c r="C5" s="91" t="s">
        <v>221</v>
      </c>
      <c r="D5" s="91">
        <v>52.82</v>
      </c>
      <c r="E5" s="91">
        <v>1.19</v>
      </c>
      <c r="F5" s="91">
        <v>17.29</v>
      </c>
      <c r="G5" s="91">
        <v>7.44</v>
      </c>
      <c r="H5" s="91">
        <v>0.17</v>
      </c>
      <c r="I5" s="91">
        <v>6.2</v>
      </c>
      <c r="J5" s="91">
        <v>9.26</v>
      </c>
      <c r="K5" s="91">
        <v>3.36</v>
      </c>
      <c r="L5" s="91">
        <v>1.42</v>
      </c>
      <c r="M5" s="91">
        <v>0.82</v>
      </c>
      <c r="N5">
        <f t="shared" si="1"/>
        <v>99.97</v>
      </c>
      <c r="O5">
        <v>614.1</v>
      </c>
      <c r="P5">
        <f t="shared" si="0"/>
        <v>6141</v>
      </c>
      <c r="Q5">
        <v>1200</v>
      </c>
      <c r="R5" s="228">
        <v>3.9</v>
      </c>
      <c r="S5" s="228">
        <v>5520</v>
      </c>
      <c r="AT5"/>
    </row>
    <row r="6" spans="1:46">
      <c r="A6" t="s">
        <v>498</v>
      </c>
      <c r="B6" t="s">
        <v>241</v>
      </c>
      <c r="C6" t="s">
        <v>222</v>
      </c>
      <c r="D6">
        <v>48.21</v>
      </c>
      <c r="E6">
        <v>1.86</v>
      </c>
      <c r="F6">
        <v>16.440000000000001</v>
      </c>
      <c r="G6">
        <v>9.92</v>
      </c>
      <c r="H6">
        <v>0.18</v>
      </c>
      <c r="I6">
        <v>8.58</v>
      </c>
      <c r="J6">
        <v>10.06</v>
      </c>
      <c r="K6">
        <v>3.46</v>
      </c>
      <c r="L6">
        <v>0.82</v>
      </c>
      <c r="M6">
        <v>0.47</v>
      </c>
      <c r="N6">
        <f t="shared" si="1"/>
        <v>100</v>
      </c>
      <c r="O6">
        <v>407.1</v>
      </c>
      <c r="P6">
        <f t="shared" si="0"/>
        <v>4071</v>
      </c>
      <c r="Q6">
        <v>1200</v>
      </c>
      <c r="R6" s="228">
        <v>2.61</v>
      </c>
      <c r="S6" s="228">
        <v>3176</v>
      </c>
    </row>
    <row r="7" spans="1:46">
      <c r="A7" t="s">
        <v>498</v>
      </c>
      <c r="B7" t="s">
        <v>241</v>
      </c>
      <c r="C7" t="s">
        <v>223</v>
      </c>
      <c r="D7">
        <v>48.2</v>
      </c>
      <c r="E7">
        <v>1.87</v>
      </c>
      <c r="F7">
        <v>16.559999999999999</v>
      </c>
      <c r="G7">
        <v>9.77</v>
      </c>
      <c r="H7">
        <v>0.19</v>
      </c>
      <c r="I7">
        <v>8.56</v>
      </c>
      <c r="J7">
        <v>10.08</v>
      </c>
      <c r="K7">
        <v>3.47</v>
      </c>
      <c r="L7">
        <v>0.82</v>
      </c>
      <c r="M7">
        <v>0.49</v>
      </c>
      <c r="N7">
        <f t="shared" si="1"/>
        <v>100.00999999999998</v>
      </c>
      <c r="O7">
        <v>518</v>
      </c>
      <c r="P7">
        <f t="shared" si="0"/>
        <v>5180</v>
      </c>
      <c r="Q7">
        <v>1200</v>
      </c>
      <c r="R7" s="228">
        <v>3.32</v>
      </c>
      <c r="S7" s="228">
        <v>4535</v>
      </c>
    </row>
    <row r="8" spans="1:46" s="91" customFormat="1">
      <c r="A8" t="s">
        <v>498</v>
      </c>
      <c r="B8" s="91" t="s">
        <v>241</v>
      </c>
      <c r="C8" s="91" t="s">
        <v>224</v>
      </c>
      <c r="D8" s="91">
        <v>48.13</v>
      </c>
      <c r="E8" s="91">
        <v>1.84</v>
      </c>
      <c r="F8" s="91">
        <v>16.62</v>
      </c>
      <c r="G8" s="91">
        <v>9.61</v>
      </c>
      <c r="H8" s="91">
        <v>0.17</v>
      </c>
      <c r="I8" s="91">
        <v>8.75</v>
      </c>
      <c r="J8" s="91">
        <v>10.09</v>
      </c>
      <c r="K8" s="91">
        <v>3.47</v>
      </c>
      <c r="L8" s="91">
        <v>0.81</v>
      </c>
      <c r="M8" s="91">
        <v>0.49</v>
      </c>
      <c r="N8">
        <f t="shared" si="1"/>
        <v>99.98</v>
      </c>
      <c r="O8">
        <v>609.79999999999995</v>
      </c>
      <c r="P8">
        <f t="shared" si="0"/>
        <v>6098</v>
      </c>
      <c r="Q8">
        <v>1200</v>
      </c>
      <c r="R8" s="228">
        <v>4.12</v>
      </c>
      <c r="S8" s="228">
        <v>6086</v>
      </c>
      <c r="AT8"/>
    </row>
    <row r="9" spans="1:46">
      <c r="A9" t="s">
        <v>498</v>
      </c>
      <c r="B9" s="92" t="s">
        <v>214</v>
      </c>
      <c r="C9" t="s">
        <v>225</v>
      </c>
      <c r="D9">
        <v>48.38</v>
      </c>
      <c r="E9">
        <v>2.81</v>
      </c>
      <c r="F9">
        <v>19.27</v>
      </c>
      <c r="G9">
        <v>8.92</v>
      </c>
      <c r="H9">
        <v>0.25</v>
      </c>
      <c r="I9">
        <v>3.19</v>
      </c>
      <c r="J9">
        <v>6.93</v>
      </c>
      <c r="K9">
        <v>6.16</v>
      </c>
      <c r="L9">
        <v>2.89</v>
      </c>
      <c r="M9">
        <v>1.19</v>
      </c>
      <c r="N9">
        <f t="shared" si="1"/>
        <v>99.99</v>
      </c>
      <c r="O9">
        <v>407.8</v>
      </c>
      <c r="P9">
        <f t="shared" si="0"/>
        <v>4078</v>
      </c>
      <c r="Q9">
        <v>1200</v>
      </c>
      <c r="R9" s="228">
        <v>2.52</v>
      </c>
      <c r="S9" s="228">
        <v>3368</v>
      </c>
      <c r="AD9" s="92"/>
    </row>
    <row r="10" spans="1:46">
      <c r="A10" t="s">
        <v>498</v>
      </c>
      <c r="B10" s="92" t="s">
        <v>214</v>
      </c>
      <c r="C10" t="s">
        <v>226</v>
      </c>
      <c r="D10">
        <v>48.47</v>
      </c>
      <c r="E10">
        <v>2.86</v>
      </c>
      <c r="F10">
        <v>19.47</v>
      </c>
      <c r="G10">
        <v>8.2799999999999994</v>
      </c>
      <c r="H10">
        <v>0.27</v>
      </c>
      <c r="I10">
        <v>3.27</v>
      </c>
      <c r="J10">
        <v>7.04</v>
      </c>
      <c r="K10">
        <v>6.1</v>
      </c>
      <c r="L10">
        <v>2.95</v>
      </c>
      <c r="M10">
        <v>1.29</v>
      </c>
      <c r="N10">
        <f t="shared" si="1"/>
        <v>100</v>
      </c>
      <c r="O10">
        <v>524.70000000000005</v>
      </c>
      <c r="P10">
        <f t="shared" si="0"/>
        <v>5247</v>
      </c>
      <c r="Q10">
        <v>1200</v>
      </c>
      <c r="R10" s="228">
        <v>2.3199999999999998</v>
      </c>
      <c r="S10" s="228">
        <v>5386</v>
      </c>
      <c r="AD10" s="92"/>
    </row>
    <row r="11" spans="1:46" s="91" customFormat="1">
      <c r="A11" t="s">
        <v>498</v>
      </c>
      <c r="B11" s="93" t="s">
        <v>214</v>
      </c>
      <c r="C11" s="91" t="s">
        <v>227</v>
      </c>
      <c r="D11" s="91">
        <v>48.61</v>
      </c>
      <c r="E11" s="91">
        <v>2.86</v>
      </c>
      <c r="F11" s="91">
        <v>19.649999999999999</v>
      </c>
      <c r="G11" s="91">
        <v>7.85</v>
      </c>
      <c r="H11" s="91">
        <v>0.26</v>
      </c>
      <c r="I11" s="91">
        <v>3.26</v>
      </c>
      <c r="J11" s="91">
        <v>7.07</v>
      </c>
      <c r="K11" s="91">
        <v>6.18</v>
      </c>
      <c r="L11" s="91">
        <v>2.98</v>
      </c>
      <c r="M11" s="91">
        <v>1.27</v>
      </c>
      <c r="N11">
        <f t="shared" si="1"/>
        <v>99.990000000000009</v>
      </c>
      <c r="O11">
        <v>617.5</v>
      </c>
      <c r="P11">
        <f t="shared" si="0"/>
        <v>6175</v>
      </c>
      <c r="Q11">
        <v>1200</v>
      </c>
      <c r="R11" s="228">
        <v>2.12</v>
      </c>
      <c r="S11" s="228">
        <v>6754</v>
      </c>
      <c r="AD11" s="93"/>
      <c r="AT11"/>
    </row>
    <row r="12" spans="1:46">
      <c r="A12" t="s">
        <v>498</v>
      </c>
      <c r="B12" s="92" t="s">
        <v>215</v>
      </c>
      <c r="C12" t="s">
        <v>228</v>
      </c>
      <c r="D12">
        <v>49.2</v>
      </c>
      <c r="E12">
        <v>0.98</v>
      </c>
      <c r="F12">
        <v>15.5</v>
      </c>
      <c r="G12">
        <v>7.01</v>
      </c>
      <c r="H12">
        <v>0.22</v>
      </c>
      <c r="I12">
        <v>6.79</v>
      </c>
      <c r="J12">
        <v>11.77</v>
      </c>
      <c r="K12">
        <v>1.94</v>
      </c>
      <c r="L12">
        <v>5.93</v>
      </c>
      <c r="M12">
        <v>0.64</v>
      </c>
      <c r="N12">
        <f t="shared" si="1"/>
        <v>99.98</v>
      </c>
      <c r="O12">
        <v>412.7</v>
      </c>
      <c r="P12">
        <f t="shared" si="0"/>
        <v>4127</v>
      </c>
      <c r="Q12">
        <v>1200</v>
      </c>
      <c r="R12" s="228">
        <v>3.43</v>
      </c>
      <c r="S12" s="228">
        <v>4963</v>
      </c>
      <c r="AD12" s="92"/>
    </row>
    <row r="13" spans="1:46">
      <c r="A13" t="s">
        <v>498</v>
      </c>
      <c r="B13" s="92" t="s">
        <v>215</v>
      </c>
      <c r="C13" t="s">
        <v>229</v>
      </c>
      <c r="D13">
        <v>49.26</v>
      </c>
      <c r="E13">
        <v>0.99</v>
      </c>
      <c r="F13">
        <v>15.37</v>
      </c>
      <c r="G13">
        <v>6.81</v>
      </c>
      <c r="H13">
        <v>0.24</v>
      </c>
      <c r="I13">
        <v>6.89</v>
      </c>
      <c r="J13">
        <v>11.89</v>
      </c>
      <c r="K13">
        <v>1.9</v>
      </c>
      <c r="L13">
        <v>6.01</v>
      </c>
      <c r="M13">
        <v>0.65</v>
      </c>
      <c r="N13">
        <f t="shared" si="1"/>
        <v>100.01000000000002</v>
      </c>
      <c r="O13">
        <v>519.79999999999995</v>
      </c>
      <c r="P13">
        <f t="shared" si="0"/>
        <v>5198</v>
      </c>
      <c r="Q13">
        <v>1200</v>
      </c>
      <c r="R13" s="228">
        <v>2.74</v>
      </c>
      <c r="S13" s="228">
        <v>6845</v>
      </c>
      <c r="AD13" s="92"/>
    </row>
    <row r="14" spans="1:46">
      <c r="A14" t="s">
        <v>498</v>
      </c>
      <c r="B14" s="92" t="s">
        <v>215</v>
      </c>
      <c r="C14" t="s">
        <v>230</v>
      </c>
      <c r="D14">
        <v>49.11</v>
      </c>
      <c r="E14">
        <v>0.99</v>
      </c>
      <c r="F14">
        <v>15.38</v>
      </c>
      <c r="G14">
        <v>7.09</v>
      </c>
      <c r="H14">
        <v>0.22</v>
      </c>
      <c r="I14">
        <v>6.79</v>
      </c>
      <c r="J14">
        <v>11.86</v>
      </c>
      <c r="K14">
        <v>1.89</v>
      </c>
      <c r="L14">
        <v>6.01</v>
      </c>
      <c r="M14">
        <v>0.67</v>
      </c>
      <c r="N14">
        <f t="shared" si="1"/>
        <v>100.01000000000002</v>
      </c>
      <c r="O14">
        <v>607.70000000000005</v>
      </c>
      <c r="P14">
        <f t="shared" si="0"/>
        <v>6077</v>
      </c>
      <c r="Q14">
        <v>1200</v>
      </c>
      <c r="R14" s="228">
        <v>3.95</v>
      </c>
      <c r="S14" s="228">
        <v>8501</v>
      </c>
      <c r="AD14" s="92"/>
    </row>
    <row r="15" spans="1:46" s="91" customFormat="1">
      <c r="A15" t="s">
        <v>498</v>
      </c>
      <c r="B15" s="93" t="s">
        <v>215</v>
      </c>
      <c r="C15" s="91" t="s">
        <v>231</v>
      </c>
      <c r="D15" s="91">
        <v>49.37</v>
      </c>
      <c r="E15" s="91">
        <v>0.98</v>
      </c>
      <c r="F15" s="91">
        <v>15.38</v>
      </c>
      <c r="G15" s="91">
        <v>7.12</v>
      </c>
      <c r="H15" s="91">
        <v>0.21</v>
      </c>
      <c r="I15" s="91">
        <v>6.75</v>
      </c>
      <c r="J15" s="91">
        <v>11.7</v>
      </c>
      <c r="K15" s="91">
        <v>1.94</v>
      </c>
      <c r="L15" s="91">
        <v>5.89</v>
      </c>
      <c r="M15" s="91">
        <v>0.65</v>
      </c>
      <c r="N15">
        <f t="shared" si="1"/>
        <v>99.99</v>
      </c>
      <c r="O15">
        <v>622.1</v>
      </c>
      <c r="P15">
        <f t="shared" si="0"/>
        <v>6221</v>
      </c>
      <c r="Q15">
        <v>1200</v>
      </c>
      <c r="R15" s="228">
        <v>4.62</v>
      </c>
      <c r="S15" s="228">
        <v>9542</v>
      </c>
      <c r="AD15" s="93"/>
      <c r="AT15"/>
    </row>
    <row r="16" spans="1:46">
      <c r="A16" t="s">
        <v>498</v>
      </c>
      <c r="B16" s="92" t="s">
        <v>216</v>
      </c>
      <c r="C16" t="s">
        <v>232</v>
      </c>
      <c r="D16">
        <v>48.77</v>
      </c>
      <c r="E16">
        <v>1.79</v>
      </c>
      <c r="F16">
        <v>16.98</v>
      </c>
      <c r="G16">
        <v>8.6999999999999993</v>
      </c>
      <c r="H16">
        <v>0.18</v>
      </c>
      <c r="I16">
        <v>6.33</v>
      </c>
      <c r="J16">
        <v>11.26</v>
      </c>
      <c r="K16">
        <v>3.65</v>
      </c>
      <c r="L16">
        <v>1.79</v>
      </c>
      <c r="M16">
        <v>0.53</v>
      </c>
      <c r="N16">
        <f t="shared" si="1"/>
        <v>99.980000000000032</v>
      </c>
      <c r="O16">
        <v>404.1</v>
      </c>
      <c r="P16">
        <f t="shared" si="0"/>
        <v>4041</v>
      </c>
      <c r="Q16">
        <v>1200</v>
      </c>
      <c r="R16" s="228">
        <v>2.68</v>
      </c>
      <c r="S16" s="228">
        <v>3996</v>
      </c>
      <c r="AD16" s="92"/>
    </row>
    <row r="17" spans="1:46">
      <c r="A17" t="s">
        <v>498</v>
      </c>
      <c r="B17" s="92" t="s">
        <v>216</v>
      </c>
      <c r="C17" t="s">
        <v>233</v>
      </c>
      <c r="D17">
        <v>48.8</v>
      </c>
      <c r="E17">
        <v>1.69</v>
      </c>
      <c r="F17">
        <v>17.37</v>
      </c>
      <c r="G17">
        <v>8.52</v>
      </c>
      <c r="H17">
        <v>0.18</v>
      </c>
      <c r="I17">
        <v>6.41</v>
      </c>
      <c r="J17">
        <v>11.42</v>
      </c>
      <c r="K17">
        <v>3.75</v>
      </c>
      <c r="L17">
        <v>1.87</v>
      </c>
      <c r="N17">
        <f t="shared" si="1"/>
        <v>100.01</v>
      </c>
      <c r="O17">
        <v>419.4</v>
      </c>
      <c r="P17">
        <f t="shared" si="0"/>
        <v>4194</v>
      </c>
      <c r="Q17">
        <v>1200</v>
      </c>
      <c r="R17" s="228">
        <v>3.35</v>
      </c>
      <c r="S17" s="228">
        <v>4426</v>
      </c>
      <c r="AD17" s="92"/>
    </row>
    <row r="18" spans="1:46">
      <c r="A18" t="s">
        <v>498</v>
      </c>
      <c r="B18" s="92" t="s">
        <v>216</v>
      </c>
      <c r="C18" t="s">
        <v>234</v>
      </c>
      <c r="D18">
        <v>48.45</v>
      </c>
      <c r="E18">
        <v>1.79</v>
      </c>
      <c r="F18">
        <v>17.16</v>
      </c>
      <c r="G18">
        <v>8.9499999999999993</v>
      </c>
      <c r="H18">
        <v>0.18</v>
      </c>
      <c r="I18">
        <v>6.21</v>
      </c>
      <c r="J18">
        <v>11.16</v>
      </c>
      <c r="K18">
        <v>3.64</v>
      </c>
      <c r="L18">
        <v>1.87</v>
      </c>
      <c r="M18">
        <v>0.56999999999999995</v>
      </c>
      <c r="N18">
        <f t="shared" si="1"/>
        <v>99.98</v>
      </c>
      <c r="O18">
        <v>518.29999999999995</v>
      </c>
      <c r="P18">
        <f t="shared" si="0"/>
        <v>5183</v>
      </c>
      <c r="Q18">
        <v>1200</v>
      </c>
      <c r="R18" s="228">
        <v>4.24</v>
      </c>
      <c r="S18" s="228">
        <v>5395</v>
      </c>
      <c r="AD18" s="92"/>
    </row>
    <row r="19" spans="1:46">
      <c r="A19" t="s">
        <v>498</v>
      </c>
      <c r="B19" s="92" t="s">
        <v>216</v>
      </c>
      <c r="C19" t="s">
        <v>235</v>
      </c>
      <c r="D19">
        <v>48.91</v>
      </c>
      <c r="E19">
        <v>1.79</v>
      </c>
      <c r="F19">
        <v>16.940000000000001</v>
      </c>
      <c r="G19">
        <v>8.64</v>
      </c>
      <c r="H19">
        <v>0.19</v>
      </c>
      <c r="I19">
        <v>6.36</v>
      </c>
      <c r="J19">
        <v>11.18</v>
      </c>
      <c r="K19">
        <v>3.67</v>
      </c>
      <c r="L19">
        <v>1.78</v>
      </c>
      <c r="M19">
        <v>0.53</v>
      </c>
      <c r="N19">
        <f t="shared" si="1"/>
        <v>99.99</v>
      </c>
      <c r="O19">
        <v>616.79999999999995</v>
      </c>
      <c r="P19">
        <f t="shared" si="0"/>
        <v>6168</v>
      </c>
      <c r="Q19">
        <v>1200</v>
      </c>
      <c r="R19" s="228">
        <v>5.19</v>
      </c>
      <c r="S19" s="228">
        <v>7072</v>
      </c>
      <c r="AD19" s="92"/>
    </row>
    <row r="20" spans="1:46" s="91" customFormat="1">
      <c r="A20" t="s">
        <v>498</v>
      </c>
      <c r="B20" s="93" t="s">
        <v>216</v>
      </c>
      <c r="C20" s="91" t="s">
        <v>236</v>
      </c>
      <c r="D20" s="91">
        <v>49.06</v>
      </c>
      <c r="E20" s="91">
        <v>1.69</v>
      </c>
      <c r="F20" s="91">
        <v>17.22</v>
      </c>
      <c r="G20" s="91">
        <v>8.5399999999999991</v>
      </c>
      <c r="H20" s="91">
        <v>0.19</v>
      </c>
      <c r="I20" s="91">
        <v>6.37</v>
      </c>
      <c r="J20" s="91">
        <v>11.42</v>
      </c>
      <c r="K20" s="91">
        <v>3.68</v>
      </c>
      <c r="L20" s="91">
        <v>1.82</v>
      </c>
      <c r="N20">
        <f t="shared" si="1"/>
        <v>99.99</v>
      </c>
      <c r="O20">
        <v>619.9</v>
      </c>
      <c r="P20">
        <f t="shared" si="0"/>
        <v>6199</v>
      </c>
      <c r="Q20">
        <v>1200</v>
      </c>
      <c r="R20" s="228">
        <v>4.53</v>
      </c>
      <c r="S20" s="228">
        <v>7659</v>
      </c>
      <c r="AD20" s="93"/>
      <c r="AT20"/>
    </row>
    <row r="21" spans="1:46">
      <c r="A21" t="s">
        <v>498</v>
      </c>
      <c r="B21" t="s">
        <v>217</v>
      </c>
      <c r="C21" t="s">
        <v>237</v>
      </c>
      <c r="D21">
        <v>50.03</v>
      </c>
      <c r="E21">
        <v>0.82</v>
      </c>
      <c r="F21">
        <v>16.739999999999998</v>
      </c>
      <c r="G21">
        <v>6.56</v>
      </c>
      <c r="H21">
        <v>0.2</v>
      </c>
      <c r="I21">
        <v>8.0299999999999994</v>
      </c>
      <c r="J21">
        <v>12.74</v>
      </c>
      <c r="K21">
        <v>2.46</v>
      </c>
      <c r="L21">
        <v>1.99</v>
      </c>
      <c r="M21">
        <v>0.41</v>
      </c>
      <c r="N21">
        <f t="shared" si="1"/>
        <v>99.97999999999999</v>
      </c>
      <c r="O21">
        <v>427</v>
      </c>
      <c r="P21">
        <f t="shared" si="0"/>
        <v>4270</v>
      </c>
      <c r="Q21">
        <v>1200</v>
      </c>
      <c r="R21" s="228">
        <v>2.33</v>
      </c>
      <c r="S21" s="228">
        <v>3568</v>
      </c>
    </row>
    <row r="22" spans="1:46">
      <c r="A22" t="s">
        <v>498</v>
      </c>
      <c r="B22" t="s">
        <v>217</v>
      </c>
      <c r="C22" t="s">
        <v>238</v>
      </c>
      <c r="D22">
        <v>49.72</v>
      </c>
      <c r="E22">
        <v>0.81</v>
      </c>
      <c r="F22">
        <v>16.89</v>
      </c>
      <c r="G22">
        <v>6.94</v>
      </c>
      <c r="H22">
        <v>0.2</v>
      </c>
      <c r="I22">
        <v>8</v>
      </c>
      <c r="J22">
        <v>12.62</v>
      </c>
      <c r="K22">
        <v>2.4500000000000002</v>
      </c>
      <c r="L22">
        <v>1.96</v>
      </c>
      <c r="M22">
        <v>0.41</v>
      </c>
      <c r="N22">
        <f t="shared" si="1"/>
        <v>100</v>
      </c>
      <c r="O22">
        <v>519.20000000000005</v>
      </c>
      <c r="P22">
        <f t="shared" si="0"/>
        <v>5192</v>
      </c>
      <c r="Q22">
        <v>1200</v>
      </c>
      <c r="R22" s="228">
        <v>2.64</v>
      </c>
      <c r="S22" s="228">
        <v>5272</v>
      </c>
    </row>
    <row r="23" spans="1:46" s="214" customFormat="1" ht="16" thickBot="1">
      <c r="A23" s="214" t="s">
        <v>498</v>
      </c>
      <c r="B23" s="214" t="s">
        <v>217</v>
      </c>
      <c r="C23" s="214" t="s">
        <v>239</v>
      </c>
      <c r="D23" s="214">
        <v>49.81</v>
      </c>
      <c r="E23" s="214">
        <v>0.78</v>
      </c>
      <c r="F23" s="214">
        <v>16.649999999999999</v>
      </c>
      <c r="G23" s="214">
        <v>6.95</v>
      </c>
      <c r="H23" s="214">
        <v>0.2</v>
      </c>
      <c r="I23" s="214">
        <v>8.16</v>
      </c>
      <c r="J23" s="214">
        <v>12.75</v>
      </c>
      <c r="K23" s="214">
        <v>2.42</v>
      </c>
      <c r="L23" s="214">
        <v>1.88</v>
      </c>
      <c r="M23" s="214">
        <v>0.39</v>
      </c>
      <c r="N23" s="214">
        <f t="shared" si="1"/>
        <v>99.990000000000009</v>
      </c>
      <c r="O23" s="214">
        <v>608</v>
      </c>
      <c r="P23" s="214">
        <f t="shared" si="0"/>
        <v>6080</v>
      </c>
      <c r="Q23" s="214">
        <v>1200</v>
      </c>
      <c r="R23" s="228">
        <v>4.16</v>
      </c>
      <c r="S23" s="228">
        <v>6086</v>
      </c>
    </row>
    <row r="24" spans="1:46" ht="16" thickTop="1">
      <c r="A24" t="s">
        <v>499</v>
      </c>
      <c r="B24" s="92" t="s">
        <v>216</v>
      </c>
      <c r="D24" s="213">
        <v>48.953010720368688</v>
      </c>
      <c r="E24" s="213">
        <v>1.7332932571886581</v>
      </c>
      <c r="F24" s="213">
        <v>16.801923654944392</v>
      </c>
      <c r="G24" s="213">
        <v>9.7284841198276713</v>
      </c>
      <c r="H24" s="213">
        <v>0</v>
      </c>
      <c r="I24" s="213">
        <v>6.662659052199178</v>
      </c>
      <c r="J24" s="213">
        <v>9.8787696623584793</v>
      </c>
      <c r="K24" s="213">
        <v>3.6268910930768459</v>
      </c>
      <c r="L24" s="213">
        <v>1.9336739805630696</v>
      </c>
      <c r="M24" s="213">
        <v>0.6812944594729986</v>
      </c>
      <c r="N24">
        <v>100</v>
      </c>
      <c r="O24">
        <f>P24/10</f>
        <v>48.5</v>
      </c>
      <c r="P24">
        <v>485</v>
      </c>
      <c r="Q24">
        <v>1200</v>
      </c>
    </row>
    <row r="25" spans="1:46">
      <c r="A25" t="s">
        <v>500</v>
      </c>
      <c r="B25" s="92" t="s">
        <v>216</v>
      </c>
      <c r="D25" s="213">
        <v>48.953010720368688</v>
      </c>
      <c r="E25" s="213">
        <v>1.7332932571886581</v>
      </c>
      <c r="F25" s="213">
        <v>16.801923654944392</v>
      </c>
      <c r="G25" s="213">
        <v>9.7284841198276713</v>
      </c>
      <c r="H25" s="213">
        <v>0</v>
      </c>
      <c r="I25" s="213">
        <v>6.662659052199178</v>
      </c>
      <c r="J25" s="213">
        <v>9.8787696623584793</v>
      </c>
      <c r="K25" s="213">
        <v>3.6268910930768459</v>
      </c>
      <c r="L25" s="213">
        <v>1.9336739805630696</v>
      </c>
      <c r="M25" s="213">
        <v>0.6812944594729986</v>
      </c>
      <c r="N25">
        <v>100</v>
      </c>
      <c r="O25">
        <f t="shared" ref="O25:O35" si="2">P25/10</f>
        <v>101.5</v>
      </c>
      <c r="P25">
        <v>1015</v>
      </c>
      <c r="Q25">
        <v>1200</v>
      </c>
    </row>
    <row r="26" spans="1:46">
      <c r="A26" t="s">
        <v>501</v>
      </c>
      <c r="B26" s="92" t="s">
        <v>216</v>
      </c>
      <c r="D26" s="213">
        <v>48.953010720368688</v>
      </c>
      <c r="E26" s="213">
        <v>1.7332932571886581</v>
      </c>
      <c r="F26" s="213">
        <v>16.801923654944392</v>
      </c>
      <c r="G26" s="213">
        <v>9.7284841198276713</v>
      </c>
      <c r="H26" s="213">
        <v>0</v>
      </c>
      <c r="I26" s="213">
        <v>6.662659052199178</v>
      </c>
      <c r="J26" s="213">
        <v>9.8787696623584793</v>
      </c>
      <c r="K26" s="213">
        <v>3.6268910930768459</v>
      </c>
      <c r="L26" s="213">
        <v>1.9336739805630696</v>
      </c>
      <c r="M26" s="213">
        <v>0.6812944594729986</v>
      </c>
      <c r="N26">
        <v>100</v>
      </c>
      <c r="O26">
        <f t="shared" si="2"/>
        <v>101.5</v>
      </c>
      <c r="P26">
        <v>1015</v>
      </c>
      <c r="Q26">
        <v>1200</v>
      </c>
    </row>
    <row r="27" spans="1:46">
      <c r="A27" t="s">
        <v>502</v>
      </c>
      <c r="B27" s="92" t="s">
        <v>216</v>
      </c>
      <c r="D27" s="213">
        <v>48.953010720368688</v>
      </c>
      <c r="E27" s="213">
        <v>1.7332932571886581</v>
      </c>
      <c r="F27" s="213">
        <v>16.801923654944392</v>
      </c>
      <c r="G27" s="213">
        <v>9.7284841198276713</v>
      </c>
      <c r="H27" s="213">
        <v>0</v>
      </c>
      <c r="I27" s="213">
        <v>6.662659052199178</v>
      </c>
      <c r="J27" s="213">
        <v>9.8787696623584793</v>
      </c>
      <c r="K27" s="213">
        <v>3.6268910930768459</v>
      </c>
      <c r="L27" s="213">
        <v>1.9336739805630696</v>
      </c>
      <c r="M27" s="213">
        <v>0.6812944594729986</v>
      </c>
      <c r="N27">
        <v>100</v>
      </c>
      <c r="O27">
        <f t="shared" si="2"/>
        <v>101.7</v>
      </c>
      <c r="P27">
        <v>1017</v>
      </c>
      <c r="Q27">
        <v>1200</v>
      </c>
    </row>
    <row r="28" spans="1:46">
      <c r="A28" t="s">
        <v>503</v>
      </c>
      <c r="B28" s="92" t="s">
        <v>216</v>
      </c>
      <c r="D28" s="213">
        <v>48.953010720368688</v>
      </c>
      <c r="E28" s="213">
        <v>1.7332932571886581</v>
      </c>
      <c r="F28" s="213">
        <v>16.801923654944392</v>
      </c>
      <c r="G28" s="213">
        <v>9.7284841198276713</v>
      </c>
      <c r="H28" s="213">
        <v>0</v>
      </c>
      <c r="I28" s="213">
        <v>6.662659052199178</v>
      </c>
      <c r="J28" s="213">
        <v>9.8787696623584793</v>
      </c>
      <c r="K28" s="213">
        <v>3.6268910930768459</v>
      </c>
      <c r="L28" s="213">
        <v>1.9336739805630696</v>
      </c>
      <c r="M28" s="213">
        <v>0.6812944594729986</v>
      </c>
      <c r="N28">
        <v>100</v>
      </c>
      <c r="O28">
        <f t="shared" si="2"/>
        <v>101.7</v>
      </c>
      <c r="P28">
        <v>1017</v>
      </c>
      <c r="Q28">
        <v>1200</v>
      </c>
    </row>
    <row r="29" spans="1:46">
      <c r="A29" t="s">
        <v>504</v>
      </c>
      <c r="B29" s="92" t="s">
        <v>216</v>
      </c>
      <c r="D29" s="213">
        <v>48.953010720368688</v>
      </c>
      <c r="E29" s="213">
        <v>1.7332932571886581</v>
      </c>
      <c r="F29" s="213">
        <v>16.801923654944392</v>
      </c>
      <c r="G29" s="213">
        <v>9.7284841198276713</v>
      </c>
      <c r="H29" s="213">
        <v>0</v>
      </c>
      <c r="I29" s="213">
        <v>6.662659052199178</v>
      </c>
      <c r="J29" s="213">
        <v>9.8787696623584793</v>
      </c>
      <c r="K29" s="213">
        <v>3.6268910930768459</v>
      </c>
      <c r="L29" s="213">
        <v>1.9336739805630696</v>
      </c>
      <c r="M29" s="213">
        <v>0.6812944594729986</v>
      </c>
      <c r="N29">
        <v>100</v>
      </c>
      <c r="O29">
        <f t="shared" si="2"/>
        <v>153</v>
      </c>
      <c r="P29">
        <v>1530</v>
      </c>
      <c r="Q29">
        <v>1200</v>
      </c>
    </row>
    <row r="30" spans="1:46">
      <c r="A30" t="s">
        <v>505</v>
      </c>
      <c r="B30" s="92" t="s">
        <v>216</v>
      </c>
      <c r="D30" s="213">
        <v>48.953010720368688</v>
      </c>
      <c r="E30" s="213">
        <v>1.7332932571886581</v>
      </c>
      <c r="F30" s="213">
        <v>16.801923654944392</v>
      </c>
      <c r="G30" s="213">
        <v>9.7284841198276713</v>
      </c>
      <c r="H30" s="213">
        <v>0</v>
      </c>
      <c r="I30" s="213">
        <v>6.662659052199178</v>
      </c>
      <c r="J30" s="213">
        <v>9.8787696623584793</v>
      </c>
      <c r="K30" s="213">
        <v>3.6268910930768459</v>
      </c>
      <c r="L30" s="213">
        <v>1.9336739805630696</v>
      </c>
      <c r="M30" s="213">
        <v>0.6812944594729986</v>
      </c>
      <c r="N30">
        <v>100</v>
      </c>
      <c r="O30">
        <f t="shared" si="2"/>
        <v>204.7</v>
      </c>
      <c r="P30">
        <v>2047</v>
      </c>
      <c r="Q30">
        <v>1200</v>
      </c>
    </row>
    <row r="31" spans="1:46">
      <c r="A31" t="s">
        <v>506</v>
      </c>
      <c r="B31" s="92" t="s">
        <v>216</v>
      </c>
      <c r="D31" s="213">
        <v>48.953010720368688</v>
      </c>
      <c r="E31" s="213">
        <v>1.7332932571886581</v>
      </c>
      <c r="F31" s="213">
        <v>16.801923654944392</v>
      </c>
      <c r="G31" s="213">
        <v>9.7284841198276713</v>
      </c>
      <c r="H31" s="213">
        <v>0</v>
      </c>
      <c r="I31" s="213">
        <v>6.662659052199178</v>
      </c>
      <c r="J31" s="213">
        <v>9.8787696623584793</v>
      </c>
      <c r="K31" s="213">
        <v>3.6268910930768459</v>
      </c>
      <c r="L31" s="213">
        <v>1.9336739805630696</v>
      </c>
      <c r="M31" s="213">
        <v>0.6812944594729986</v>
      </c>
      <c r="N31">
        <v>100</v>
      </c>
      <c r="O31">
        <f t="shared" si="2"/>
        <v>204.7</v>
      </c>
      <c r="P31">
        <v>2047</v>
      </c>
      <c r="Q31">
        <v>1200</v>
      </c>
    </row>
    <row r="32" spans="1:46">
      <c r="A32" t="s">
        <v>507</v>
      </c>
      <c r="B32" s="92" t="s">
        <v>216</v>
      </c>
      <c r="D32" s="213">
        <v>48.953010720368688</v>
      </c>
      <c r="E32" s="213">
        <v>1.7332932571886581</v>
      </c>
      <c r="F32" s="213">
        <v>16.801923654944392</v>
      </c>
      <c r="G32" s="213">
        <v>9.7284841198276713</v>
      </c>
      <c r="H32" s="213">
        <v>0</v>
      </c>
      <c r="I32" s="213">
        <v>6.662659052199178</v>
      </c>
      <c r="J32" s="213">
        <v>9.8787696623584793</v>
      </c>
      <c r="K32" s="213">
        <v>3.6268910930768459</v>
      </c>
      <c r="L32" s="213">
        <v>1.9336739805630696</v>
      </c>
      <c r="M32" s="213">
        <v>0.6812944594729986</v>
      </c>
      <c r="N32">
        <v>100</v>
      </c>
      <c r="O32">
        <f t="shared" si="2"/>
        <v>275.39999999999998</v>
      </c>
      <c r="P32">
        <v>2754</v>
      </c>
      <c r="Q32">
        <v>1200</v>
      </c>
    </row>
    <row r="33" spans="1:17">
      <c r="A33" t="s">
        <v>508</v>
      </c>
      <c r="B33" s="92" t="s">
        <v>216</v>
      </c>
      <c r="D33" s="213">
        <v>48.953010720368688</v>
      </c>
      <c r="E33" s="213">
        <v>1.7332932571886581</v>
      </c>
      <c r="F33" s="213">
        <v>16.801923654944392</v>
      </c>
      <c r="G33" s="213">
        <v>9.7284841198276713</v>
      </c>
      <c r="H33" s="213">
        <v>0</v>
      </c>
      <c r="I33" s="213">
        <v>6.662659052199178</v>
      </c>
      <c r="J33" s="213">
        <v>9.8787696623584793</v>
      </c>
      <c r="K33" s="213">
        <v>3.6268910930768459</v>
      </c>
      <c r="L33" s="213">
        <v>1.9336739805630696</v>
      </c>
      <c r="M33" s="213">
        <v>0.6812944594729986</v>
      </c>
      <c r="N33">
        <v>100</v>
      </c>
      <c r="O33">
        <f t="shared" si="2"/>
        <v>308</v>
      </c>
      <c r="P33">
        <v>3080</v>
      </c>
      <c r="Q33">
        <v>1200</v>
      </c>
    </row>
    <row r="34" spans="1:17">
      <c r="A34" t="s">
        <v>509</v>
      </c>
      <c r="B34" s="92" t="s">
        <v>216</v>
      </c>
      <c r="D34" s="213">
        <v>48.953010720368688</v>
      </c>
      <c r="E34" s="213">
        <v>1.7332932571886581</v>
      </c>
      <c r="F34" s="213">
        <v>16.801923654944392</v>
      </c>
      <c r="G34" s="213">
        <v>9.7284841198276713</v>
      </c>
      <c r="H34" s="213">
        <v>0</v>
      </c>
      <c r="I34" s="213">
        <v>6.662659052199178</v>
      </c>
      <c r="J34" s="213">
        <v>9.8787696623584793</v>
      </c>
      <c r="K34" s="213">
        <v>3.6268910930768459</v>
      </c>
      <c r="L34" s="213">
        <v>1.9336739805630696</v>
      </c>
      <c r="M34" s="213">
        <v>0.6812944594729986</v>
      </c>
      <c r="N34">
        <v>100</v>
      </c>
      <c r="O34">
        <f t="shared" si="2"/>
        <v>418.5</v>
      </c>
      <c r="P34">
        <v>4185</v>
      </c>
      <c r="Q34">
        <v>1200</v>
      </c>
    </row>
    <row r="35" spans="1:17">
      <c r="A35" t="s">
        <v>510</v>
      </c>
      <c r="B35" s="92" t="s">
        <v>216</v>
      </c>
      <c r="D35" s="213">
        <v>48.953010720368688</v>
      </c>
      <c r="E35" s="213">
        <v>1.7332932571886581</v>
      </c>
      <c r="F35" s="213">
        <v>16.801923654944392</v>
      </c>
      <c r="G35" s="213">
        <v>9.7284841198276713</v>
      </c>
      <c r="H35" s="213">
        <v>0</v>
      </c>
      <c r="I35" s="213">
        <v>6.662659052199178</v>
      </c>
      <c r="J35" s="213">
        <v>9.8787696623584793</v>
      </c>
      <c r="K35" s="213">
        <v>3.6268910930768459</v>
      </c>
      <c r="L35" s="213">
        <v>1.9336739805630696</v>
      </c>
      <c r="M35" s="213">
        <v>0.6812944594729986</v>
      </c>
      <c r="N35">
        <v>100</v>
      </c>
      <c r="O35">
        <f t="shared" si="2"/>
        <v>418.5</v>
      </c>
      <c r="P35">
        <v>4185</v>
      </c>
      <c r="Q35">
        <v>1200</v>
      </c>
    </row>
    <row r="36" spans="1:17">
      <c r="A36" t="s">
        <v>511</v>
      </c>
      <c r="B36" s="92" t="s">
        <v>216</v>
      </c>
      <c r="C36" t="s">
        <v>513</v>
      </c>
      <c r="D36" s="215">
        <v>50.447938486129694</v>
      </c>
      <c r="E36" s="215">
        <v>1.76</v>
      </c>
      <c r="F36" s="215">
        <v>16.7</v>
      </c>
      <c r="G36" s="215">
        <v>7.1079837041730141</v>
      </c>
      <c r="H36" s="215">
        <v>0.18798103076104006</v>
      </c>
      <c r="I36" s="215">
        <v>6.5738456710091668</v>
      </c>
      <c r="J36" s="215">
        <v>11.377950594839639</v>
      </c>
      <c r="K36" s="215">
        <v>3.6987817063713675</v>
      </c>
      <c r="L36" s="215">
        <v>2.1449449527434896</v>
      </c>
      <c r="M36" s="213">
        <v>0</v>
      </c>
      <c r="N36" s="216"/>
      <c r="P36">
        <v>1013</v>
      </c>
      <c r="Q36">
        <v>1200</v>
      </c>
    </row>
    <row r="37" spans="1:17">
      <c r="A37" t="s">
        <v>511</v>
      </c>
      <c r="B37" s="92" t="s">
        <v>216</v>
      </c>
      <c r="C37" s="217" t="s">
        <v>514</v>
      </c>
      <c r="D37" s="218">
        <v>49.869266851876802</v>
      </c>
      <c r="E37" s="218">
        <v>1.7997981821390527</v>
      </c>
      <c r="F37" s="218">
        <v>16.762139054255364</v>
      </c>
      <c r="G37" s="218">
        <v>8.396456822393457</v>
      </c>
      <c r="H37" s="218">
        <v>0.16521095969565713</v>
      </c>
      <c r="I37" s="218">
        <v>6.5174398378334901</v>
      </c>
      <c r="J37" s="218">
        <v>10.811452321474093</v>
      </c>
      <c r="K37" s="218">
        <v>3.577358579092456</v>
      </c>
      <c r="L37" s="218">
        <v>2.1008773912396301</v>
      </c>
      <c r="M37" s="218"/>
      <c r="P37" s="219">
        <v>524</v>
      </c>
      <c r="Q37">
        <v>1200</v>
      </c>
    </row>
    <row r="38" spans="1:17">
      <c r="A38" t="s">
        <v>511</v>
      </c>
      <c r="B38" s="92" t="s">
        <v>217</v>
      </c>
      <c r="C38">
        <v>16</v>
      </c>
      <c r="D38" s="221">
        <v>52.527102591959064</v>
      </c>
      <c r="E38" s="221">
        <v>0.85</v>
      </c>
      <c r="F38" s="221">
        <v>16.04</v>
      </c>
      <c r="G38" s="221">
        <v>5.3431946657593707</v>
      </c>
      <c r="H38" s="221">
        <v>0.11038520765928282</v>
      </c>
      <c r="I38" s="221">
        <v>7.9120760720344858</v>
      </c>
      <c r="J38" s="221">
        <v>12.713439308748944</v>
      </c>
      <c r="K38" s="221">
        <v>2.4463518407896685</v>
      </c>
      <c r="L38" s="221">
        <v>2.0620532093580355</v>
      </c>
      <c r="P38">
        <v>2059</v>
      </c>
      <c r="Q38">
        <v>1200</v>
      </c>
    </row>
    <row r="39" spans="1:17">
      <c r="A39" t="s">
        <v>511</v>
      </c>
      <c r="B39" s="92" t="s">
        <v>217</v>
      </c>
      <c r="C39">
        <v>36</v>
      </c>
      <c r="D39" s="222">
        <v>51.264588557582918</v>
      </c>
      <c r="E39" s="222">
        <v>0.89191833876953641</v>
      </c>
      <c r="F39" s="222">
        <v>15.651136478953578</v>
      </c>
      <c r="G39" s="222">
        <v>7.155135053239694</v>
      </c>
      <c r="H39" s="222">
        <v>0.10842362981113386</v>
      </c>
      <c r="I39" s="222">
        <v>7.9384236336243106</v>
      </c>
      <c r="J39" s="222">
        <v>12.632383515866023</v>
      </c>
      <c r="K39" s="222">
        <v>2.4131313382108028</v>
      </c>
      <c r="L39" s="222">
        <v>1.9448594539420045</v>
      </c>
      <c r="P39">
        <v>524</v>
      </c>
      <c r="Q39">
        <v>1200</v>
      </c>
    </row>
    <row r="40" spans="1:17">
      <c r="A40" t="s">
        <v>511</v>
      </c>
      <c r="B40" s="92" t="s">
        <v>217</v>
      </c>
      <c r="C40">
        <v>193</v>
      </c>
      <c r="D40" s="223">
        <v>51.565432724031467</v>
      </c>
      <c r="E40" s="223">
        <v>0.88347787873336803</v>
      </c>
      <c r="F40" s="223">
        <v>15.812845056927655</v>
      </c>
      <c r="G40" s="223">
        <v>5.4549845003107755</v>
      </c>
      <c r="H40" s="223">
        <v>0.16333643003162682</v>
      </c>
      <c r="I40" s="223">
        <v>8.8172101191407162</v>
      </c>
      <c r="J40" s="223">
        <v>12.815560684323863</v>
      </c>
      <c r="K40" s="223">
        <v>2.5413253432519434</v>
      </c>
      <c r="L40" s="223">
        <v>1.9458272632485887</v>
      </c>
      <c r="P40">
        <v>1062</v>
      </c>
      <c r="Q40">
        <v>1200</v>
      </c>
    </row>
    <row r="41" spans="1:17">
      <c r="A41" t="s">
        <v>511</v>
      </c>
      <c r="B41" s="92" t="s">
        <v>215</v>
      </c>
      <c r="C41">
        <v>34</v>
      </c>
      <c r="D41" s="224">
        <v>50.199033218463057</v>
      </c>
      <c r="E41" s="224">
        <v>1.0639715364588869</v>
      </c>
      <c r="F41" s="224">
        <v>14.474241963508803</v>
      </c>
      <c r="G41" s="224">
        <v>6.2810680318219418</v>
      </c>
      <c r="H41" s="224">
        <v>0.12390652527108464</v>
      </c>
      <c r="I41" s="224">
        <v>6.8767476850502582</v>
      </c>
      <c r="J41" s="224">
        <v>13.173932590606736</v>
      </c>
      <c r="K41" s="224">
        <v>1.9748370401749877</v>
      </c>
      <c r="L41" s="224">
        <v>5.8322614086442357</v>
      </c>
      <c r="P41">
        <v>524</v>
      </c>
      <c r="Q41">
        <v>1200</v>
      </c>
    </row>
    <row r="42" spans="1:17">
      <c r="A42" t="s">
        <v>511</v>
      </c>
      <c r="B42" s="92" t="s">
        <v>215</v>
      </c>
      <c r="C42">
        <v>44</v>
      </c>
      <c r="D42" s="225">
        <v>50.494127545591461</v>
      </c>
      <c r="E42" s="225">
        <v>1.0727095477363029</v>
      </c>
      <c r="F42" s="225">
        <v>14.616619257931736</v>
      </c>
      <c r="G42" s="225">
        <v>5.239411255471806</v>
      </c>
      <c r="H42" s="225">
        <v>0.17536536453430002</v>
      </c>
      <c r="I42" s="225">
        <v>6.9104792986794461</v>
      </c>
      <c r="J42" s="225">
        <v>13.483131868623943</v>
      </c>
      <c r="K42" s="225">
        <v>1.9587007415320881</v>
      </c>
      <c r="L42" s="225">
        <v>6.0494551198989122</v>
      </c>
      <c r="P42">
        <v>269</v>
      </c>
      <c r="Q42">
        <v>1200</v>
      </c>
    </row>
    <row r="43" spans="1:17" s="214" customFormat="1" ht="16" thickBot="1">
      <c r="A43" s="214" t="s">
        <v>511</v>
      </c>
      <c r="B43" s="220" t="s">
        <v>215</v>
      </c>
      <c r="C43" s="214">
        <v>191</v>
      </c>
      <c r="D43" s="226">
        <v>50.75098903450673</v>
      </c>
      <c r="E43" s="226">
        <v>1.0539879403989068</v>
      </c>
      <c r="F43" s="226">
        <v>14.522953020054992</v>
      </c>
      <c r="G43" s="226">
        <v>5.5712290833635443</v>
      </c>
      <c r="H43" s="226">
        <v>0.10515384332333053</v>
      </c>
      <c r="I43" s="226">
        <v>7.3885884354424691</v>
      </c>
      <c r="J43" s="226">
        <v>13.009332556510678</v>
      </c>
      <c r="K43" s="226">
        <v>1.8291390546962452</v>
      </c>
      <c r="L43" s="226">
        <v>5.768627031703093</v>
      </c>
      <c r="P43" s="214">
        <v>1062</v>
      </c>
      <c r="Q43" s="214">
        <v>1200</v>
      </c>
    </row>
    <row r="44" spans="1:17" ht="16" thickTop="1"/>
  </sheetData>
  <phoneticPr fontId="1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3A8A-C668-41F0-9222-6DF2BC2B97CD}">
  <dimension ref="A1:J15"/>
  <sheetViews>
    <sheetView workbookViewId="0">
      <selection activeCell="E2" sqref="E2"/>
    </sheetView>
  </sheetViews>
  <sheetFormatPr baseColWidth="10" defaultColWidth="8.83203125" defaultRowHeight="15"/>
  <cols>
    <col min="1" max="1" width="29" customWidth="1"/>
  </cols>
  <sheetData>
    <row r="1" spans="1:10">
      <c r="A1" s="19" t="s">
        <v>529</v>
      </c>
      <c r="B1" s="242" t="s">
        <v>123</v>
      </c>
      <c r="C1" s="242" t="s">
        <v>124</v>
      </c>
      <c r="D1" s="242" t="s">
        <v>125</v>
      </c>
      <c r="E1" s="242" t="s">
        <v>211</v>
      </c>
      <c r="F1" s="242" t="s">
        <v>10</v>
      </c>
      <c r="G1" s="242" t="s">
        <v>11</v>
      </c>
      <c r="H1" s="242" t="s">
        <v>126</v>
      </c>
      <c r="I1" s="242" t="s">
        <v>127</v>
      </c>
      <c r="J1" s="331" t="s">
        <v>548</v>
      </c>
    </row>
    <row r="2" spans="1:10">
      <c r="A2" s="242" t="s">
        <v>530</v>
      </c>
      <c r="B2" s="243">
        <v>77.19</v>
      </c>
      <c r="C2" s="243">
        <v>0.06</v>
      </c>
      <c r="D2" s="243">
        <v>12.8</v>
      </c>
      <c r="E2" s="243">
        <v>0.94</v>
      </c>
      <c r="F2" s="243">
        <v>0.03</v>
      </c>
      <c r="G2" s="243">
        <v>0.53</v>
      </c>
      <c r="H2" s="243">
        <v>3.98</v>
      </c>
      <c r="I2" s="243">
        <v>4.6500000000000004</v>
      </c>
      <c r="J2" t="s">
        <v>552</v>
      </c>
    </row>
    <row r="3" spans="1:10">
      <c r="A3" s="242" t="s">
        <v>531</v>
      </c>
      <c r="B3" s="243">
        <v>75.03</v>
      </c>
      <c r="C3" s="244">
        <v>0.2</v>
      </c>
      <c r="D3" s="243">
        <v>13.42</v>
      </c>
      <c r="E3" s="243">
        <v>1.46</v>
      </c>
      <c r="F3" s="243">
        <v>0.13</v>
      </c>
      <c r="G3" s="243">
        <v>0.62</v>
      </c>
      <c r="H3" s="243">
        <v>4.24</v>
      </c>
      <c r="I3" s="243">
        <v>4.99</v>
      </c>
      <c r="J3" t="s">
        <v>552</v>
      </c>
    </row>
    <row r="4" spans="1:10">
      <c r="A4" s="242" t="s">
        <v>532</v>
      </c>
      <c r="B4" s="243">
        <v>76.47</v>
      </c>
      <c r="C4" s="243">
        <v>7.0000000000000007E-2</v>
      </c>
      <c r="D4" s="243">
        <v>12.44</v>
      </c>
      <c r="E4" s="243">
        <v>1.02</v>
      </c>
      <c r="F4" s="243">
        <v>0.03</v>
      </c>
      <c r="G4" s="243">
        <v>0.53</v>
      </c>
      <c r="H4" s="243">
        <v>4.18</v>
      </c>
      <c r="I4" s="243">
        <v>4.6100000000000003</v>
      </c>
      <c r="J4" t="s">
        <v>552</v>
      </c>
    </row>
    <row r="5" spans="1:10">
      <c r="A5" s="242" t="s">
        <v>533</v>
      </c>
      <c r="B5" s="243">
        <v>77.239999999999995</v>
      </c>
      <c r="C5" s="243">
        <v>7.0000000000000007E-2</v>
      </c>
      <c r="D5" s="243">
        <v>12.67</v>
      </c>
      <c r="E5" s="243">
        <v>0.55000000000000004</v>
      </c>
      <c r="F5" s="243">
        <v>0.05</v>
      </c>
      <c r="G5" s="243">
        <v>0.51</v>
      </c>
      <c r="H5" s="243">
        <v>4.3</v>
      </c>
      <c r="I5" s="243">
        <v>4.13</v>
      </c>
      <c r="J5" t="s">
        <v>552</v>
      </c>
    </row>
    <row r="6" spans="1:10">
      <c r="A6" s="242" t="s">
        <v>534</v>
      </c>
      <c r="B6" s="243">
        <v>76.62</v>
      </c>
      <c r="C6" s="243">
        <v>0.03</v>
      </c>
      <c r="D6" s="243">
        <v>13.53</v>
      </c>
      <c r="E6" s="243">
        <v>0.02</v>
      </c>
      <c r="F6" s="243">
        <v>0.01</v>
      </c>
      <c r="G6" s="243">
        <v>0.01</v>
      </c>
      <c r="H6" s="243">
        <v>4.57</v>
      </c>
      <c r="I6" s="243">
        <v>5.19</v>
      </c>
      <c r="J6" t="s">
        <v>552</v>
      </c>
    </row>
    <row r="7" spans="1:10">
      <c r="A7" s="242" t="s">
        <v>535</v>
      </c>
      <c r="B7" s="243">
        <v>77.5</v>
      </c>
      <c r="C7" s="243">
        <v>0</v>
      </c>
      <c r="D7" s="243">
        <v>12.5</v>
      </c>
      <c r="E7" s="243">
        <v>1</v>
      </c>
      <c r="F7" s="243">
        <v>0</v>
      </c>
      <c r="G7" s="243">
        <v>0.5</v>
      </c>
      <c r="H7" s="243">
        <v>3.6</v>
      </c>
      <c r="I7" s="243">
        <v>4.8</v>
      </c>
      <c r="J7" t="s">
        <v>552</v>
      </c>
    </row>
    <row r="8" spans="1:10">
      <c r="A8" s="242" t="s">
        <v>538</v>
      </c>
      <c r="B8" s="243">
        <v>76.14</v>
      </c>
      <c r="C8" s="248">
        <v>0</v>
      </c>
      <c r="D8" s="243">
        <v>13.53</v>
      </c>
      <c r="E8" s="248">
        <v>0</v>
      </c>
      <c r="F8" s="248">
        <v>0</v>
      </c>
      <c r="G8" s="248">
        <v>0</v>
      </c>
      <c r="H8" s="243">
        <v>4.6500000000000004</v>
      </c>
      <c r="I8" s="243">
        <v>5.67</v>
      </c>
      <c r="J8" t="s">
        <v>552</v>
      </c>
    </row>
    <row r="9" spans="1:10">
      <c r="A9" s="242" t="s">
        <v>539</v>
      </c>
      <c r="B9" s="243">
        <v>77.3</v>
      </c>
      <c r="C9" s="243">
        <v>0.06</v>
      </c>
      <c r="D9" s="243">
        <v>13</v>
      </c>
      <c r="E9" s="243">
        <v>0.75</v>
      </c>
      <c r="F9" s="243">
        <v>0.05</v>
      </c>
      <c r="G9" s="243">
        <v>0.52</v>
      </c>
      <c r="H9" s="243">
        <v>4.12</v>
      </c>
      <c r="I9" s="243">
        <v>4.16</v>
      </c>
      <c r="J9" t="s">
        <v>552</v>
      </c>
    </row>
    <row r="10" spans="1:10" s="228" customFormat="1">
      <c r="A10" s="246" t="s">
        <v>540</v>
      </c>
      <c r="B10" s="247">
        <v>77.709999999999994</v>
      </c>
      <c r="C10" s="247">
        <v>0.12</v>
      </c>
      <c r="D10" s="247">
        <v>12.13</v>
      </c>
      <c r="E10" s="247">
        <v>0.66</v>
      </c>
      <c r="F10" s="247">
        <v>0.17</v>
      </c>
      <c r="G10" s="247">
        <v>0.54</v>
      </c>
      <c r="H10" s="247">
        <v>3.42</v>
      </c>
      <c r="I10" s="247">
        <v>5.22</v>
      </c>
      <c r="J10" s="228" t="s">
        <v>552</v>
      </c>
    </row>
    <row r="11" spans="1:10" s="91" customFormat="1">
      <c r="A11" s="242" t="s">
        <v>541</v>
      </c>
      <c r="B11" s="243">
        <v>77.38</v>
      </c>
      <c r="C11" s="243">
        <v>0.17</v>
      </c>
      <c r="D11" s="243">
        <v>12.33</v>
      </c>
      <c r="E11" s="243">
        <v>1.26</v>
      </c>
      <c r="F11" s="243">
        <v>0.17</v>
      </c>
      <c r="G11" s="243">
        <v>1.1100000000000001</v>
      </c>
      <c r="H11" s="243">
        <v>3.39</v>
      </c>
      <c r="I11" s="243">
        <v>3.58</v>
      </c>
      <c r="J11" s="91" t="s">
        <v>552</v>
      </c>
    </row>
    <row r="12" spans="1:10">
      <c r="A12" s="245" t="s">
        <v>544</v>
      </c>
    </row>
    <row r="13" spans="1:10">
      <c r="A13" s="245" t="s">
        <v>545</v>
      </c>
    </row>
    <row r="14" spans="1:10">
      <c r="A14" s="245"/>
      <c r="B14" s="249"/>
      <c r="C14" s="216"/>
      <c r="D14" s="216"/>
      <c r="E14" s="216"/>
      <c r="F14" s="216"/>
      <c r="G14" s="216"/>
      <c r="H14" s="216"/>
      <c r="I14" s="216"/>
    </row>
    <row r="15" spans="1:10">
      <c r="A15" s="245"/>
      <c r="B15" s="249"/>
      <c r="C15" s="216"/>
      <c r="D15" s="216"/>
      <c r="E15" s="216"/>
      <c r="F15" s="216"/>
      <c r="G15" s="216"/>
      <c r="H15" s="216"/>
      <c r="I15" s="216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9EE-9730-422B-81F8-E0841FF099BE}">
  <dimension ref="A1:J6"/>
  <sheetViews>
    <sheetView workbookViewId="0">
      <selection activeCell="E2" sqref="E2"/>
    </sheetView>
  </sheetViews>
  <sheetFormatPr baseColWidth="10" defaultColWidth="8.83203125" defaultRowHeight="15"/>
  <cols>
    <col min="1" max="1" width="14.1640625" customWidth="1"/>
  </cols>
  <sheetData>
    <row r="1" spans="1:10">
      <c r="A1" s="19" t="s">
        <v>529</v>
      </c>
      <c r="B1" s="242" t="s">
        <v>123</v>
      </c>
      <c r="C1" s="242" t="s">
        <v>124</v>
      </c>
      <c r="D1" s="242" t="s">
        <v>125</v>
      </c>
      <c r="E1" s="242" t="s">
        <v>211</v>
      </c>
      <c r="F1" s="242" t="s">
        <v>10</v>
      </c>
      <c r="G1" s="242" t="s">
        <v>11</v>
      </c>
      <c r="H1" s="242" t="s">
        <v>126</v>
      </c>
      <c r="I1" s="242" t="s">
        <v>127</v>
      </c>
      <c r="J1" s="331" t="s">
        <v>548</v>
      </c>
    </row>
    <row r="2" spans="1:10">
      <c r="A2" s="242" t="s">
        <v>543</v>
      </c>
      <c r="B2" s="243">
        <v>76.45</v>
      </c>
      <c r="C2" s="243">
        <v>0.08</v>
      </c>
      <c r="D2" s="243">
        <v>12.56</v>
      </c>
      <c r="E2" s="243">
        <v>1.02</v>
      </c>
      <c r="F2" s="243">
        <v>0.06</v>
      </c>
      <c r="G2" s="243">
        <v>0.25</v>
      </c>
      <c r="H2" s="243">
        <v>4.21</v>
      </c>
      <c r="I2" s="243">
        <v>4.78</v>
      </c>
      <c r="J2" t="s">
        <v>549</v>
      </c>
    </row>
    <row r="3" spans="1:10">
      <c r="A3" s="242" t="s">
        <v>542</v>
      </c>
      <c r="B3" s="243">
        <v>77.7</v>
      </c>
      <c r="C3" s="243">
        <v>7.0000000000000007E-2</v>
      </c>
      <c r="D3" s="243">
        <v>13</v>
      </c>
      <c r="E3" s="243">
        <v>0.38</v>
      </c>
      <c r="F3" s="243">
        <v>0.05</v>
      </c>
      <c r="G3" s="243">
        <v>0.52</v>
      </c>
      <c r="H3" s="243">
        <v>4.08</v>
      </c>
      <c r="I3" s="243">
        <v>4.1900000000000004</v>
      </c>
      <c r="J3" t="s">
        <v>550</v>
      </c>
    </row>
    <row r="4" spans="1:10">
      <c r="A4" s="242" t="s">
        <v>537</v>
      </c>
      <c r="B4" s="243">
        <v>77.040000000000006</v>
      </c>
      <c r="C4" s="243">
        <v>0.11</v>
      </c>
      <c r="D4" s="243">
        <v>12.76</v>
      </c>
      <c r="E4" s="243">
        <v>0.68</v>
      </c>
      <c r="F4" s="243">
        <v>0.08</v>
      </c>
      <c r="G4" s="243">
        <v>0.57999999999999996</v>
      </c>
      <c r="H4" s="243">
        <v>4.07</v>
      </c>
      <c r="I4" s="243">
        <v>4.79</v>
      </c>
      <c r="J4" t="s">
        <v>551</v>
      </c>
    </row>
    <row r="5" spans="1:10">
      <c r="A5" s="242" t="s">
        <v>536</v>
      </c>
      <c r="B5" s="243">
        <v>77.7</v>
      </c>
      <c r="C5" s="243">
        <v>7.0000000000000007E-2</v>
      </c>
      <c r="D5" s="243">
        <v>13</v>
      </c>
      <c r="E5" s="243">
        <v>0.38</v>
      </c>
      <c r="F5" s="243">
        <v>0.05</v>
      </c>
      <c r="G5" s="243">
        <v>0.52</v>
      </c>
      <c r="H5" s="243">
        <v>4.08</v>
      </c>
      <c r="I5" s="243">
        <v>4.1900000000000004</v>
      </c>
      <c r="J5" t="s">
        <v>553</v>
      </c>
    </row>
    <row r="6" spans="1:10">
      <c r="A6" s="242" t="s">
        <v>537</v>
      </c>
      <c r="B6" s="243">
        <v>77.040000000000006</v>
      </c>
      <c r="C6" s="243">
        <v>0.11</v>
      </c>
      <c r="D6" s="243">
        <v>12.76</v>
      </c>
      <c r="E6" s="243">
        <v>0.68</v>
      </c>
      <c r="F6" s="243">
        <v>0.08</v>
      </c>
      <c r="G6" s="243">
        <v>0.57999999999999996</v>
      </c>
      <c r="H6" s="243">
        <v>4.07</v>
      </c>
      <c r="I6" s="243">
        <v>4.79</v>
      </c>
      <c r="J6" t="s">
        <v>554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E5CE-6254-42A6-904B-5B13C529E4D9}">
  <dimension ref="A1:B150"/>
  <sheetViews>
    <sheetView workbookViewId="0">
      <selection activeCell="A2" sqref="A2"/>
    </sheetView>
  </sheetViews>
  <sheetFormatPr baseColWidth="10" defaultColWidth="8.83203125" defaultRowHeight="15"/>
  <sheetData>
    <row r="1" spans="1:2">
      <c r="A1" t="s">
        <v>123</v>
      </c>
      <c r="B1" t="s">
        <v>244</v>
      </c>
    </row>
    <row r="2" spans="1:2">
      <c r="A2">
        <v>85.213068181818102</v>
      </c>
      <c r="B2">
        <v>14.687499999999901</v>
      </c>
    </row>
    <row r="3" spans="1:2">
      <c r="A3">
        <v>75.980113636363598</v>
      </c>
      <c r="B3">
        <v>13.0803571428571</v>
      </c>
    </row>
    <row r="4" spans="1:2">
      <c r="A4">
        <v>79.460227272727195</v>
      </c>
      <c r="B4">
        <v>10.714285714285699</v>
      </c>
    </row>
    <row r="5" spans="1:2">
      <c r="A5">
        <v>77.684659090909093</v>
      </c>
      <c r="B5">
        <v>10.4464285714285</v>
      </c>
    </row>
    <row r="6" spans="1:2">
      <c r="A6">
        <v>78.181818181818102</v>
      </c>
      <c r="B6">
        <v>9.9107142857142794</v>
      </c>
    </row>
    <row r="7" spans="1:2">
      <c r="A7">
        <v>80.099431818181799</v>
      </c>
      <c r="B7">
        <v>9.2857142857142794</v>
      </c>
    </row>
    <row r="8" spans="1:2">
      <c r="A8">
        <v>80.099431818181799</v>
      </c>
      <c r="B8">
        <v>9.4196428571428505</v>
      </c>
    </row>
    <row r="9" spans="1:2">
      <c r="A9">
        <v>80.880681818181799</v>
      </c>
      <c r="B9">
        <v>8.9285714285714199</v>
      </c>
    </row>
    <row r="10" spans="1:2">
      <c r="A10">
        <v>81.519886363636303</v>
      </c>
      <c r="B10">
        <v>8.3035714285714199</v>
      </c>
    </row>
    <row r="11" spans="1:2">
      <c r="A11">
        <v>82.017045454545396</v>
      </c>
      <c r="B11">
        <v>7.7232142857142803</v>
      </c>
    </row>
    <row r="12" spans="1:2">
      <c r="A12">
        <v>81.590909090909093</v>
      </c>
      <c r="B12">
        <v>8.3928571428571406</v>
      </c>
    </row>
    <row r="13" spans="1:2">
      <c r="A13">
        <v>82.301136363636303</v>
      </c>
      <c r="B13">
        <v>7.1874999999999902</v>
      </c>
    </row>
    <row r="14" spans="1:2">
      <c r="A14">
        <v>82.869318181818102</v>
      </c>
      <c r="B14">
        <v>6.33928571428571</v>
      </c>
    </row>
    <row r="15" spans="1:2">
      <c r="A15">
        <v>82.727272727272705</v>
      </c>
      <c r="B15">
        <v>6.65178571428571</v>
      </c>
    </row>
    <row r="16" spans="1:2">
      <c r="A16">
        <v>78.678977272727195</v>
      </c>
      <c r="B16">
        <v>6.2053571428571397</v>
      </c>
    </row>
    <row r="17" spans="1:2">
      <c r="A17">
        <v>78.821022727272705</v>
      </c>
      <c r="B17">
        <v>6.1160714285714199</v>
      </c>
    </row>
    <row r="18" spans="1:2">
      <c r="A18">
        <v>78.110795454545396</v>
      </c>
      <c r="B18">
        <v>6.33928571428571</v>
      </c>
    </row>
    <row r="19" spans="1:2">
      <c r="A19">
        <v>73.565340909090907</v>
      </c>
      <c r="B19">
        <v>5.08928571428571</v>
      </c>
    </row>
    <row r="20" spans="1:2">
      <c r="A20">
        <v>75.056818181818102</v>
      </c>
      <c r="B20">
        <v>6.96428571428571</v>
      </c>
    </row>
    <row r="21" spans="1:2">
      <c r="A21">
        <v>73.28125</v>
      </c>
      <c r="B21">
        <v>7.90178571428571</v>
      </c>
    </row>
    <row r="22" spans="1:2">
      <c r="A22">
        <v>72.997159090909093</v>
      </c>
      <c r="B22">
        <v>7.6785714285714199</v>
      </c>
    </row>
    <row r="23" spans="1:2">
      <c r="A23">
        <v>74.417613636363598</v>
      </c>
      <c r="B23">
        <v>8.2589285714285694</v>
      </c>
    </row>
    <row r="24" spans="1:2">
      <c r="A24">
        <v>74.417613636363598</v>
      </c>
      <c r="B24">
        <v>8.7053571428571406</v>
      </c>
    </row>
    <row r="25" spans="1:2">
      <c r="A25">
        <v>74.417613636363598</v>
      </c>
      <c r="B25">
        <v>9.0178571428571406</v>
      </c>
    </row>
    <row r="26" spans="1:2">
      <c r="A26">
        <v>74.630681818181799</v>
      </c>
      <c r="B26">
        <v>11.651785714285699</v>
      </c>
    </row>
    <row r="27" spans="1:2">
      <c r="A27">
        <v>75.269886363636303</v>
      </c>
      <c r="B27">
        <v>11.026785714285699</v>
      </c>
    </row>
    <row r="28" spans="1:2">
      <c r="A28">
        <v>75.340909090909093</v>
      </c>
      <c r="B28">
        <v>10.535714285714199</v>
      </c>
    </row>
    <row r="29" spans="1:2">
      <c r="A29">
        <v>76.051136363636303</v>
      </c>
      <c r="B29">
        <v>9.9999999999999893</v>
      </c>
    </row>
    <row r="30" spans="1:2">
      <c r="A30">
        <v>75.767045454545396</v>
      </c>
      <c r="B30">
        <v>10.2678571428571</v>
      </c>
    </row>
    <row r="31" spans="1:2">
      <c r="A31">
        <v>75.625</v>
      </c>
      <c r="B31">
        <v>9.0624999999999893</v>
      </c>
    </row>
    <row r="32" spans="1:2">
      <c r="A32">
        <v>75.909090909090907</v>
      </c>
      <c r="B32">
        <v>8.4821428571428505</v>
      </c>
    </row>
    <row r="33" spans="1:2">
      <c r="A33">
        <v>75.909090909090907</v>
      </c>
      <c r="B33">
        <v>8.0803571428571406</v>
      </c>
    </row>
    <row r="34" spans="1:2">
      <c r="A34">
        <v>77.471590909090907</v>
      </c>
      <c r="B34">
        <v>8.1696428571428505</v>
      </c>
    </row>
    <row r="35" spans="1:2">
      <c r="A35">
        <v>76.761363636363598</v>
      </c>
      <c r="B35">
        <v>6.8303571428571397</v>
      </c>
    </row>
    <row r="36" spans="1:2">
      <c r="A36">
        <v>77.755681818181799</v>
      </c>
      <c r="B36">
        <v>7.0089285714285596</v>
      </c>
    </row>
    <row r="37" spans="1:2">
      <c r="A37">
        <v>80.028409090909093</v>
      </c>
      <c r="B37">
        <v>7.4107142857142803</v>
      </c>
    </row>
    <row r="38" spans="1:2">
      <c r="A38">
        <v>79.886363636363598</v>
      </c>
      <c r="B38">
        <v>7.8571428571428497</v>
      </c>
    </row>
    <row r="39" spans="1:2">
      <c r="A39">
        <v>78.821022727272705</v>
      </c>
      <c r="B39">
        <v>9.375</v>
      </c>
    </row>
    <row r="40" spans="1:2">
      <c r="A40">
        <v>77.116477272727195</v>
      </c>
      <c r="B40">
        <v>9.5982142857142794</v>
      </c>
    </row>
    <row r="41" spans="1:2">
      <c r="A41">
        <v>74.133522727272705</v>
      </c>
      <c r="B41">
        <v>9.5535714285714199</v>
      </c>
    </row>
    <row r="42" spans="1:2">
      <c r="A42">
        <v>74.985795454545396</v>
      </c>
      <c r="B42">
        <v>9.375</v>
      </c>
    </row>
    <row r="43" spans="1:2">
      <c r="A43">
        <v>75.269886363636303</v>
      </c>
      <c r="B43">
        <v>9.5982142857142794</v>
      </c>
    </row>
    <row r="44" spans="1:2">
      <c r="A44">
        <v>74.630681818181799</v>
      </c>
      <c r="B44">
        <v>9.8214285714285694</v>
      </c>
    </row>
    <row r="45" spans="1:2">
      <c r="A45">
        <v>72.5</v>
      </c>
      <c r="B45">
        <v>10.312499999999901</v>
      </c>
    </row>
    <row r="46" spans="1:2">
      <c r="A46">
        <v>72.571022727272705</v>
      </c>
      <c r="B46">
        <v>10.401785714285699</v>
      </c>
    </row>
    <row r="47" spans="1:2">
      <c r="A47">
        <v>72.571022727272705</v>
      </c>
      <c r="B47">
        <v>10.312499999999901</v>
      </c>
    </row>
    <row r="48" spans="1:2">
      <c r="A48">
        <v>72.997159090909093</v>
      </c>
      <c r="B48">
        <v>10.4910714285714</v>
      </c>
    </row>
    <row r="49" spans="1:2">
      <c r="A49">
        <v>73.636363636363598</v>
      </c>
      <c r="B49">
        <v>10.4910714285714</v>
      </c>
    </row>
    <row r="50" spans="1:2">
      <c r="A50">
        <v>73.920454545454504</v>
      </c>
      <c r="B50">
        <v>10.2678571428571</v>
      </c>
    </row>
    <row r="51" spans="1:2">
      <c r="A51">
        <v>73.068181818181799</v>
      </c>
      <c r="B51">
        <v>10.044642857142801</v>
      </c>
    </row>
    <row r="52" spans="1:2">
      <c r="A52">
        <v>73.210227272727195</v>
      </c>
      <c r="B52">
        <v>10.223214285714199</v>
      </c>
    </row>
    <row r="53" spans="1:2">
      <c r="A53">
        <v>73.565340909090907</v>
      </c>
      <c r="B53">
        <v>9.9999999999999893</v>
      </c>
    </row>
    <row r="54" spans="1:2">
      <c r="A54">
        <v>74.133522727272705</v>
      </c>
      <c r="B54">
        <v>9.9999999999999893</v>
      </c>
    </row>
    <row r="55" spans="1:2">
      <c r="A55">
        <v>74.346590909090907</v>
      </c>
      <c r="B55">
        <v>10.2678571428571</v>
      </c>
    </row>
    <row r="56" spans="1:2">
      <c r="A56">
        <v>72.784090909090907</v>
      </c>
      <c r="B56">
        <v>10.1339285714285</v>
      </c>
    </row>
    <row r="57" spans="1:2">
      <c r="A57">
        <v>73.565340909090907</v>
      </c>
      <c r="B57">
        <v>10.223214285714199</v>
      </c>
    </row>
    <row r="58" spans="1:2">
      <c r="A58">
        <v>69.161931818181799</v>
      </c>
      <c r="B58">
        <v>10.401785714285699</v>
      </c>
    </row>
    <row r="59" spans="1:2">
      <c r="A59">
        <v>69.232954545454504</v>
      </c>
      <c r="B59">
        <v>10.8928571428571</v>
      </c>
    </row>
    <row r="60" spans="1:2">
      <c r="A60">
        <v>67.8125</v>
      </c>
      <c r="B60">
        <v>11.249999999999901</v>
      </c>
    </row>
    <row r="61" spans="1:2">
      <c r="A61">
        <v>69.161931818181799</v>
      </c>
      <c r="B61">
        <v>11.294642857142801</v>
      </c>
    </row>
    <row r="62" spans="1:2">
      <c r="A62">
        <v>68.877840909090907</v>
      </c>
      <c r="B62">
        <v>11.339285714285699</v>
      </c>
    </row>
    <row r="63" spans="1:2">
      <c r="A63">
        <v>68.735795454545396</v>
      </c>
      <c r="B63">
        <v>11.6964285714285</v>
      </c>
    </row>
    <row r="64" spans="1:2">
      <c r="A64">
        <v>68.877840909090907</v>
      </c>
      <c r="B64">
        <v>11.874999999999901</v>
      </c>
    </row>
    <row r="65" spans="1:2">
      <c r="A65">
        <v>68.59375</v>
      </c>
      <c r="B65">
        <v>11.8303571428571</v>
      </c>
    </row>
    <row r="66" spans="1:2">
      <c r="A66">
        <v>68.735795454545396</v>
      </c>
      <c r="B66">
        <v>12.0089285714285</v>
      </c>
    </row>
    <row r="67" spans="1:2">
      <c r="A67">
        <v>68.948863636363598</v>
      </c>
      <c r="B67">
        <v>12.098214285714199</v>
      </c>
    </row>
    <row r="68" spans="1:2">
      <c r="A68">
        <v>68.451704545454504</v>
      </c>
      <c r="B68">
        <v>12.6785714285714</v>
      </c>
    </row>
    <row r="69" spans="1:2">
      <c r="A69">
        <v>67.457386363636303</v>
      </c>
      <c r="B69">
        <v>13.437499999999901</v>
      </c>
    </row>
    <row r="70" spans="1:2">
      <c r="A70">
        <v>67.670454545454504</v>
      </c>
      <c r="B70">
        <v>13.6160714285714</v>
      </c>
    </row>
    <row r="71" spans="1:2">
      <c r="A71">
        <v>67.457386363636303</v>
      </c>
      <c r="B71">
        <v>13.526785714285699</v>
      </c>
    </row>
    <row r="72" spans="1:2">
      <c r="A72">
        <v>67.03125</v>
      </c>
      <c r="B72">
        <v>14.107142857142801</v>
      </c>
    </row>
    <row r="73" spans="1:2">
      <c r="A73">
        <v>66.960227272727195</v>
      </c>
      <c r="B73">
        <v>14.3303571428571</v>
      </c>
    </row>
    <row r="74" spans="1:2">
      <c r="A74">
        <v>66.392045454545396</v>
      </c>
      <c r="B74">
        <v>14.6428571428571</v>
      </c>
    </row>
    <row r="75" spans="1:2">
      <c r="A75">
        <v>66.036931818181799</v>
      </c>
      <c r="B75">
        <v>15.223214285714199</v>
      </c>
    </row>
    <row r="76" spans="1:2">
      <c r="A76">
        <v>65.823863636363598</v>
      </c>
      <c r="B76">
        <v>15.8035714285714</v>
      </c>
    </row>
    <row r="77" spans="1:2">
      <c r="A77">
        <v>65.610795454545396</v>
      </c>
      <c r="B77">
        <v>15.8035714285714</v>
      </c>
    </row>
    <row r="78" spans="1:2">
      <c r="A78">
        <v>64.971590909090907</v>
      </c>
      <c r="B78">
        <v>16.383928571428498</v>
      </c>
    </row>
    <row r="79" spans="1:2">
      <c r="A79">
        <v>64.545454545454504</v>
      </c>
      <c r="B79">
        <v>16.651785714285701</v>
      </c>
    </row>
    <row r="80" spans="1:2">
      <c r="A80">
        <v>64.758522727272705</v>
      </c>
      <c r="B80">
        <v>16.8303571428571</v>
      </c>
    </row>
    <row r="81" spans="1:2">
      <c r="A81">
        <v>58.721590909090899</v>
      </c>
      <c r="B81">
        <v>16.8303571428571</v>
      </c>
    </row>
    <row r="82" spans="1:2">
      <c r="A82">
        <v>55.525568181818102</v>
      </c>
      <c r="B82">
        <v>16.473214285714199</v>
      </c>
    </row>
    <row r="83" spans="1:2">
      <c r="A83">
        <v>54.460227272727202</v>
      </c>
      <c r="B83">
        <v>15.312499999999901</v>
      </c>
    </row>
    <row r="84" spans="1:2">
      <c r="A84">
        <v>61.349431818181799</v>
      </c>
      <c r="B84">
        <v>21.116071428571399</v>
      </c>
    </row>
    <row r="85" spans="1:2">
      <c r="A85">
        <v>59.360795454545404</v>
      </c>
      <c r="B85">
        <v>15.312499999999901</v>
      </c>
    </row>
    <row r="86" spans="1:2">
      <c r="A86">
        <v>59.289772727272698</v>
      </c>
      <c r="B86">
        <v>15.312499999999901</v>
      </c>
    </row>
    <row r="87" spans="1:2">
      <c r="A87">
        <v>59.644886363636303</v>
      </c>
      <c r="B87">
        <v>15.535714285714199</v>
      </c>
    </row>
    <row r="88" spans="1:2">
      <c r="A88">
        <v>59.360795454545404</v>
      </c>
      <c r="B88">
        <v>15.714285714285699</v>
      </c>
    </row>
    <row r="89" spans="1:2">
      <c r="A89">
        <v>78.181818181818102</v>
      </c>
      <c r="B89">
        <v>7.90178571428571</v>
      </c>
    </row>
    <row r="90" spans="1:2">
      <c r="A90">
        <v>77.329545454545396</v>
      </c>
      <c r="B90">
        <v>7.4553571428571397</v>
      </c>
    </row>
    <row r="91" spans="1:2">
      <c r="A91">
        <v>76.903409090909093</v>
      </c>
      <c r="B91">
        <v>7.8571428571428497</v>
      </c>
    </row>
    <row r="92" spans="1:2">
      <c r="A92">
        <v>76.619318181818102</v>
      </c>
      <c r="B92">
        <v>8.1696428571428505</v>
      </c>
    </row>
    <row r="93" spans="1:2">
      <c r="A93">
        <v>76.903409090909093</v>
      </c>
      <c r="B93">
        <v>8.3482142857142794</v>
      </c>
    </row>
    <row r="94" spans="1:2">
      <c r="A94">
        <v>79.247159090909093</v>
      </c>
      <c r="B94">
        <v>8.3035714285714199</v>
      </c>
    </row>
    <row r="95" spans="1:2">
      <c r="A95">
        <v>78.892045454545396</v>
      </c>
      <c r="B95">
        <v>8.6607142857142794</v>
      </c>
    </row>
    <row r="96" spans="1:2">
      <c r="A96">
        <v>79.247159090909093</v>
      </c>
      <c r="B96">
        <v>8.9732142857142794</v>
      </c>
    </row>
    <row r="97" spans="1:2">
      <c r="A97">
        <v>78.821022727272705</v>
      </c>
      <c r="B97">
        <v>8.9285714285714199</v>
      </c>
    </row>
    <row r="98" spans="1:2">
      <c r="A98">
        <v>78.394886363636303</v>
      </c>
      <c r="B98">
        <v>9.0178571428571406</v>
      </c>
    </row>
    <row r="99" spans="1:2">
      <c r="A99">
        <v>77.755681818181799</v>
      </c>
      <c r="B99">
        <v>9.2410714285714199</v>
      </c>
    </row>
    <row r="100" spans="1:2">
      <c r="A100">
        <v>76.974431818181799</v>
      </c>
      <c r="B100">
        <v>9.2410714285714199</v>
      </c>
    </row>
    <row r="101" spans="1:2">
      <c r="A101">
        <v>76.477272727272705</v>
      </c>
      <c r="B101">
        <v>9.3303571428571406</v>
      </c>
    </row>
    <row r="102" spans="1:2">
      <c r="A102">
        <v>76.40625</v>
      </c>
      <c r="B102">
        <v>9.1964285714285694</v>
      </c>
    </row>
    <row r="103" spans="1:2">
      <c r="A103">
        <v>76.335227272727195</v>
      </c>
      <c r="B103">
        <v>8.9732142857142794</v>
      </c>
    </row>
    <row r="104" spans="1:2">
      <c r="A104">
        <v>76.335227272727195</v>
      </c>
      <c r="B104">
        <v>8.7053571428571406</v>
      </c>
    </row>
    <row r="105" spans="1:2">
      <c r="A105">
        <v>76.477272727272705</v>
      </c>
      <c r="B105">
        <v>8.4821428571428505</v>
      </c>
    </row>
    <row r="106" spans="1:2">
      <c r="A106">
        <v>77.045454545454504</v>
      </c>
      <c r="B106">
        <v>8.52678571428571</v>
      </c>
    </row>
    <row r="107" spans="1:2">
      <c r="A107">
        <v>77.045454545454504</v>
      </c>
      <c r="B107">
        <v>8.83928571428571</v>
      </c>
    </row>
    <row r="108" spans="1:2">
      <c r="A108">
        <v>77.329545454545396</v>
      </c>
      <c r="B108">
        <v>8.9285714285714199</v>
      </c>
    </row>
    <row r="109" spans="1:2">
      <c r="A109">
        <v>77.471590909090907</v>
      </c>
      <c r="B109">
        <v>8.7499999999999893</v>
      </c>
    </row>
    <row r="110" spans="1:2">
      <c r="A110">
        <v>77.684659090909093</v>
      </c>
      <c r="B110">
        <v>8.52678571428571</v>
      </c>
    </row>
    <row r="111" spans="1:2">
      <c r="A111">
        <v>78.181818181818102</v>
      </c>
      <c r="B111">
        <v>8.3482142857142794</v>
      </c>
    </row>
    <row r="112" spans="1:2">
      <c r="A112">
        <v>78.607954545454504</v>
      </c>
      <c r="B112">
        <v>8.4375</v>
      </c>
    </row>
    <row r="113" spans="1:2">
      <c r="A113">
        <v>78.181818181818102</v>
      </c>
      <c r="B113">
        <v>8.6607142857142794</v>
      </c>
    </row>
    <row r="114" spans="1:2">
      <c r="A114">
        <v>77.897727272727195</v>
      </c>
      <c r="B114">
        <v>8.8839285714285694</v>
      </c>
    </row>
    <row r="115" spans="1:2">
      <c r="A115">
        <v>78.536931818181799</v>
      </c>
      <c r="B115">
        <v>8.7499999999999893</v>
      </c>
    </row>
    <row r="116" spans="1:2">
      <c r="A116">
        <v>77.897727272727195</v>
      </c>
      <c r="B116">
        <v>8.21428571428571</v>
      </c>
    </row>
    <row r="117" spans="1:2">
      <c r="A117">
        <v>77.045454545454504</v>
      </c>
      <c r="B117">
        <v>8.1696428571428505</v>
      </c>
    </row>
    <row r="118" spans="1:2">
      <c r="A118">
        <v>77.116477272727195</v>
      </c>
      <c r="B118">
        <v>2.0535714285714199</v>
      </c>
    </row>
    <row r="119" spans="1:2">
      <c r="A119">
        <v>76.974431818181799</v>
      </c>
      <c r="B119">
        <v>2.0982142857142798</v>
      </c>
    </row>
    <row r="120" spans="1:2">
      <c r="A120">
        <v>77.1875</v>
      </c>
      <c r="B120">
        <v>2.1875</v>
      </c>
    </row>
    <row r="121" spans="1:2">
      <c r="A121">
        <v>76.40625</v>
      </c>
      <c r="B121">
        <v>2.3214285714285698</v>
      </c>
    </row>
    <row r="122" spans="1:2">
      <c r="A122">
        <v>64.474431818181799</v>
      </c>
      <c r="B122" s="251">
        <v>-3.5527136788005001E-15</v>
      </c>
    </row>
    <row r="123" spans="1:2">
      <c r="A123">
        <v>63.480113636363598</v>
      </c>
      <c r="B123" s="251">
        <v>-3.5527136788005001E-15</v>
      </c>
    </row>
    <row r="124" spans="1:2">
      <c r="A124">
        <v>59.715909090909001</v>
      </c>
      <c r="B124" s="251">
        <v>-3.5527136788005001E-15</v>
      </c>
    </row>
    <row r="125" spans="1:2">
      <c r="A125">
        <v>55.241477272727202</v>
      </c>
      <c r="B125" s="251">
        <v>-3.5527136788005001E-15</v>
      </c>
    </row>
    <row r="126" spans="1:2">
      <c r="A126">
        <v>43.167613636363598</v>
      </c>
      <c r="B126" s="251">
        <v>-3.5527136788005001E-15</v>
      </c>
    </row>
    <row r="127" spans="1:2">
      <c r="A127">
        <v>43.451704545454497</v>
      </c>
      <c r="B127" s="251">
        <v>-3.5527136788005001E-15</v>
      </c>
    </row>
    <row r="128" spans="1:2">
      <c r="A128">
        <v>42.883522727272698</v>
      </c>
      <c r="B128" s="251">
        <v>-3.5527136788005001E-15</v>
      </c>
    </row>
    <row r="129" spans="1:2">
      <c r="A129">
        <v>42.457386363636303</v>
      </c>
      <c r="B129" s="251">
        <v>-3.5527136788005001E-15</v>
      </c>
    </row>
    <row r="130" spans="1:2">
      <c r="A130">
        <v>45.653409090909001</v>
      </c>
      <c r="B130">
        <v>1.4285714285714299</v>
      </c>
    </row>
    <row r="131" spans="1:2">
      <c r="A131">
        <v>46.221590909090899</v>
      </c>
      <c r="B131">
        <v>1.2946428571428501</v>
      </c>
    </row>
    <row r="132" spans="1:2">
      <c r="A132">
        <v>49.559659090909001</v>
      </c>
      <c r="B132">
        <v>2.3660714285714199</v>
      </c>
    </row>
    <row r="133" spans="1:2">
      <c r="A133">
        <v>50.340909090909001</v>
      </c>
      <c r="B133">
        <v>2.1428571428571401</v>
      </c>
    </row>
    <row r="134" spans="1:2">
      <c r="A134">
        <v>52.045454545454497</v>
      </c>
      <c r="B134">
        <v>3.3482142857142798</v>
      </c>
    </row>
    <row r="135" spans="1:2">
      <c r="A135">
        <v>51.761363636363598</v>
      </c>
      <c r="B135">
        <v>4.0624999999999902</v>
      </c>
    </row>
    <row r="136" spans="1:2">
      <c r="A136">
        <v>51.264204545454497</v>
      </c>
      <c r="B136">
        <v>5.3125</v>
      </c>
    </row>
    <row r="137" spans="1:2">
      <c r="A137">
        <v>49.275568181818102</v>
      </c>
      <c r="B137">
        <v>4.9553571428571397</v>
      </c>
    </row>
    <row r="138" spans="1:2">
      <c r="A138">
        <v>48.707386363636303</v>
      </c>
      <c r="B138">
        <v>3.7053571428571299</v>
      </c>
    </row>
    <row r="139" spans="1:2">
      <c r="A139">
        <v>49.204545454545404</v>
      </c>
      <c r="B139">
        <v>4.46428571428571</v>
      </c>
    </row>
    <row r="140" spans="1:2">
      <c r="A140">
        <v>49.133522727272698</v>
      </c>
      <c r="B140">
        <v>4.2857142857142803</v>
      </c>
    </row>
    <row r="141" spans="1:2">
      <c r="A141">
        <v>56.732954545454497</v>
      </c>
      <c r="B141">
        <v>4.8660714285714199</v>
      </c>
    </row>
    <row r="142" spans="1:2">
      <c r="A142">
        <v>58.934659090909001</v>
      </c>
      <c r="B142">
        <v>5.2232142857142803</v>
      </c>
    </row>
    <row r="143" spans="1:2">
      <c r="A143">
        <v>63.480113636363598</v>
      </c>
      <c r="B143">
        <v>5.7589285714285596</v>
      </c>
    </row>
    <row r="144" spans="1:2">
      <c r="A144">
        <v>63.90625</v>
      </c>
      <c r="B144">
        <v>6.6964285714285596</v>
      </c>
    </row>
    <row r="145" spans="1:2">
      <c r="A145">
        <v>55.170454545454497</v>
      </c>
      <c r="B145">
        <v>9.0178571428571406</v>
      </c>
    </row>
    <row r="146" spans="1:2">
      <c r="A146">
        <v>56.022727272727202</v>
      </c>
      <c r="B146">
        <v>9.6875</v>
      </c>
    </row>
    <row r="147" spans="1:2">
      <c r="A147">
        <v>54.957386363636303</v>
      </c>
      <c r="B147">
        <v>9.8214285714285694</v>
      </c>
    </row>
    <row r="148" spans="1:2">
      <c r="A148">
        <v>56.946022727272698</v>
      </c>
      <c r="B148">
        <v>11.5178571428571</v>
      </c>
    </row>
    <row r="149" spans="1:2">
      <c r="A149">
        <v>42.954545454545404</v>
      </c>
      <c r="B149">
        <v>21.5178571428571</v>
      </c>
    </row>
    <row r="150" spans="1:2">
      <c r="A150">
        <v>42.173295454545404</v>
      </c>
      <c r="B150">
        <v>21.8303571428571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87E7-2E28-43FF-A5C5-42C7F1EF1863}">
  <dimension ref="A1:B35"/>
  <sheetViews>
    <sheetView workbookViewId="0">
      <selection sqref="A1:XFD1"/>
    </sheetView>
  </sheetViews>
  <sheetFormatPr baseColWidth="10" defaultColWidth="8.83203125" defaultRowHeight="15"/>
  <sheetData>
    <row r="1" spans="1:2">
      <c r="A1" t="s">
        <v>123</v>
      </c>
      <c r="B1" t="s">
        <v>244</v>
      </c>
    </row>
    <row r="2" spans="1:2">
      <c r="A2">
        <v>76.122159090909093</v>
      </c>
      <c r="B2">
        <v>19.6875</v>
      </c>
    </row>
    <row r="3" spans="1:2">
      <c r="A3">
        <v>73.139204545454504</v>
      </c>
      <c r="B3">
        <v>18.973214285714199</v>
      </c>
    </row>
    <row r="4" spans="1:2">
      <c r="A4">
        <v>56.235795454545404</v>
      </c>
      <c r="B4">
        <v>19.464285714285701</v>
      </c>
    </row>
    <row r="5" spans="1:2">
      <c r="A5">
        <v>58.579545454545404</v>
      </c>
      <c r="B5">
        <v>21.383928571428498</v>
      </c>
    </row>
    <row r="6" spans="1:2">
      <c r="A6">
        <v>56.661931818181799</v>
      </c>
      <c r="B6">
        <v>21.160714285714199</v>
      </c>
    </row>
    <row r="7" spans="1:2">
      <c r="A7">
        <v>55.170454545454497</v>
      </c>
      <c r="B7">
        <v>21.071428571428498</v>
      </c>
    </row>
    <row r="8" spans="1:2">
      <c r="A8">
        <v>53.465909090909001</v>
      </c>
      <c r="B8">
        <v>21.026785714285701</v>
      </c>
    </row>
    <row r="9" spans="1:2">
      <c r="A9">
        <v>50.625</v>
      </c>
      <c r="B9">
        <v>21.651785714285701</v>
      </c>
    </row>
    <row r="10" spans="1:2">
      <c r="A10">
        <v>50.482954545454497</v>
      </c>
      <c r="B10">
        <v>20.2678571428571</v>
      </c>
    </row>
    <row r="11" spans="1:2">
      <c r="A11">
        <v>53.607954545454497</v>
      </c>
      <c r="B11">
        <v>18.794642857142801</v>
      </c>
    </row>
    <row r="12" spans="1:2">
      <c r="A12">
        <v>57.372159090909001</v>
      </c>
      <c r="B12">
        <v>15.357142857142801</v>
      </c>
    </row>
    <row r="13" spans="1:2">
      <c r="A13">
        <v>56.448863636363598</v>
      </c>
      <c r="B13">
        <v>15.9375</v>
      </c>
    </row>
    <row r="14" spans="1:2">
      <c r="A14">
        <v>56.803977272727202</v>
      </c>
      <c r="B14">
        <v>13.973214285714199</v>
      </c>
    </row>
    <row r="15" spans="1:2">
      <c r="A15">
        <v>57.301136363636303</v>
      </c>
      <c r="B15">
        <v>13.348214285714199</v>
      </c>
    </row>
    <row r="16" spans="1:2">
      <c r="A16">
        <v>47.002840909090899</v>
      </c>
      <c r="B16">
        <v>11.607142857142801</v>
      </c>
    </row>
    <row r="17" spans="1:2">
      <c r="A17">
        <v>65.681818181818102</v>
      </c>
      <c r="B17">
        <v>1.8303571428571399</v>
      </c>
    </row>
    <row r="18" spans="1:2">
      <c r="A18">
        <v>58.579545454545404</v>
      </c>
      <c r="B18">
        <v>5.1785714285714199</v>
      </c>
    </row>
    <row r="19" spans="1:2">
      <c r="A19">
        <v>51.548295454545404</v>
      </c>
      <c r="B19">
        <v>2.27678571428571</v>
      </c>
    </row>
    <row r="20" spans="1:2">
      <c r="A20">
        <v>51.40625</v>
      </c>
      <c r="B20">
        <v>0</v>
      </c>
    </row>
    <row r="21" spans="1:2">
      <c r="A21">
        <v>45.866477272727202</v>
      </c>
      <c r="B21" s="251">
        <v>0</v>
      </c>
    </row>
    <row r="22" spans="1:2">
      <c r="A22">
        <v>46.008522727272698</v>
      </c>
      <c r="B22">
        <v>5.8928571428571397</v>
      </c>
    </row>
    <row r="23" spans="1:2">
      <c r="A23">
        <v>44.375</v>
      </c>
      <c r="B23">
        <v>6.6964285714285596</v>
      </c>
    </row>
    <row r="24" spans="1:2">
      <c r="A24">
        <v>43.025568181818102</v>
      </c>
      <c r="B24">
        <v>5.7589285714285596</v>
      </c>
    </row>
    <row r="25" spans="1:2">
      <c r="A25">
        <v>40.965909090909001</v>
      </c>
      <c r="B25">
        <v>4.6428571428571397</v>
      </c>
    </row>
    <row r="26" spans="1:2">
      <c r="A26">
        <v>39.829545454545404</v>
      </c>
      <c r="B26">
        <v>0</v>
      </c>
    </row>
    <row r="27" spans="1:2">
      <c r="A27">
        <v>38.764204545454497</v>
      </c>
      <c r="B27">
        <v>5.625</v>
      </c>
    </row>
    <row r="28" spans="1:2">
      <c r="A28">
        <v>37.272727272727202</v>
      </c>
      <c r="B28">
        <v>5.71428571428571</v>
      </c>
    </row>
    <row r="29" spans="1:2">
      <c r="A29">
        <v>69.232954545454504</v>
      </c>
      <c r="B29">
        <v>10.312499999999901</v>
      </c>
    </row>
    <row r="30" spans="1:2">
      <c r="A30">
        <v>81.377840909090907</v>
      </c>
      <c r="B30">
        <v>7.0089285714285596</v>
      </c>
    </row>
    <row r="31" spans="1:2">
      <c r="A31">
        <v>42.244318181818102</v>
      </c>
      <c r="B31">
        <v>21.875</v>
      </c>
    </row>
    <row r="32" spans="1:2">
      <c r="A32">
        <v>58.792613636363598</v>
      </c>
      <c r="B32">
        <v>16.8303571428571</v>
      </c>
    </row>
    <row r="33" spans="1:2">
      <c r="A33">
        <v>59.21875</v>
      </c>
      <c r="B33">
        <v>15.312499999999901</v>
      </c>
    </row>
    <row r="34" spans="1:2">
      <c r="A34">
        <v>60.355113636363598</v>
      </c>
      <c r="B34">
        <v>13.169642857142801</v>
      </c>
    </row>
    <row r="35" spans="1:2">
      <c r="A35">
        <v>48.991477272727202</v>
      </c>
      <c r="B35">
        <v>2.6339285714285601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43C8-8BDC-4D31-A177-5EFE9E8C1FD4}">
  <dimension ref="A1:B12"/>
  <sheetViews>
    <sheetView workbookViewId="0">
      <selection sqref="A1:XFD1"/>
    </sheetView>
  </sheetViews>
  <sheetFormatPr baseColWidth="10" defaultColWidth="8.83203125" defaultRowHeight="15"/>
  <sheetData>
    <row r="1" spans="1:2">
      <c r="A1" t="s">
        <v>123</v>
      </c>
      <c r="B1" t="s">
        <v>244</v>
      </c>
    </row>
    <row r="2" spans="1:2">
      <c r="A2">
        <v>77.542613636363598</v>
      </c>
      <c r="B2">
        <v>8.21428571428571</v>
      </c>
    </row>
    <row r="3" spans="1:2">
      <c r="A3">
        <v>76.761363636363598</v>
      </c>
      <c r="B3">
        <v>8.7946428571428505</v>
      </c>
    </row>
    <row r="4" spans="1:2">
      <c r="A4">
        <v>74.346590909090907</v>
      </c>
      <c r="B4">
        <v>9.1071428571428505</v>
      </c>
    </row>
    <row r="5" spans="1:2">
      <c r="A5">
        <v>73.139204545454504</v>
      </c>
      <c r="B5">
        <v>7.5</v>
      </c>
    </row>
    <row r="6" spans="1:2">
      <c r="A6">
        <v>55.454545454545404</v>
      </c>
      <c r="B6">
        <v>5.2232142857142803</v>
      </c>
    </row>
    <row r="7" spans="1:2">
      <c r="A7">
        <v>48.991477272727202</v>
      </c>
      <c r="B7">
        <v>4.2857142857142803</v>
      </c>
    </row>
    <row r="8" spans="1:2">
      <c r="A8">
        <v>49.914772727272698</v>
      </c>
      <c r="B8">
        <v>3.0357142857142798</v>
      </c>
    </row>
    <row r="9" spans="1:2">
      <c r="A9">
        <v>51.122159090909001</v>
      </c>
      <c r="B9">
        <v>2.7678571428571299</v>
      </c>
    </row>
    <row r="10" spans="1:2">
      <c r="A10">
        <v>50.411931818181799</v>
      </c>
      <c r="B10">
        <v>3.0803571428571401</v>
      </c>
    </row>
    <row r="11" spans="1:2">
      <c r="A11">
        <v>48.778409090909001</v>
      </c>
      <c r="B11">
        <v>2.5446428571428501</v>
      </c>
    </row>
    <row r="12" spans="1:2">
      <c r="A12">
        <v>48.636363636363598</v>
      </c>
      <c r="B12">
        <v>2.5446428571428501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9BC0-4CF9-44CA-9283-74DE089C30E5}">
  <sheetPr codeName="Sheet2"/>
  <dimension ref="A1:AA9"/>
  <sheetViews>
    <sheetView zoomScale="70" zoomScaleNormal="70" workbookViewId="0">
      <selection activeCell="J18" sqref="J18"/>
    </sheetView>
  </sheetViews>
  <sheetFormatPr baseColWidth="10" defaultColWidth="8.83203125" defaultRowHeight="15"/>
  <cols>
    <col min="1" max="1" width="37" customWidth="1"/>
  </cols>
  <sheetData>
    <row r="1" spans="1:27" s="19" customFormat="1" ht="13">
      <c r="C1" s="11" t="s">
        <v>119</v>
      </c>
      <c r="D1" s="11" t="s">
        <v>277</v>
      </c>
      <c r="E1" s="66" t="s">
        <v>121</v>
      </c>
      <c r="F1" s="20" t="s">
        <v>122</v>
      </c>
      <c r="G1" s="12" t="s">
        <v>118</v>
      </c>
      <c r="H1" s="15" t="s">
        <v>123</v>
      </c>
      <c r="I1" s="15" t="s">
        <v>124</v>
      </c>
      <c r="J1" s="15" t="s">
        <v>125</v>
      </c>
      <c r="K1" s="15" t="s">
        <v>211</v>
      </c>
      <c r="L1" s="15" t="s">
        <v>10</v>
      </c>
      <c r="M1" s="15" t="s">
        <v>11</v>
      </c>
      <c r="N1" s="15" t="s">
        <v>126</v>
      </c>
      <c r="O1" s="15" t="s">
        <v>127</v>
      </c>
      <c r="P1" s="15" t="s">
        <v>128</v>
      </c>
      <c r="Q1" s="15" t="s">
        <v>129</v>
      </c>
      <c r="R1" s="15"/>
      <c r="S1" s="22" t="s">
        <v>201</v>
      </c>
      <c r="T1" s="22" t="s">
        <v>202</v>
      </c>
      <c r="U1" s="22" t="s">
        <v>203</v>
      </c>
      <c r="V1" s="22" t="s">
        <v>204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</row>
    <row r="2" spans="1:27" s="19" customFormat="1" ht="13">
      <c r="A2" s="19" t="s">
        <v>135</v>
      </c>
      <c r="C2" s="19">
        <f t="shared" ref="C2:C7" si="0">1200+273</f>
        <v>1473</v>
      </c>
      <c r="D2" s="19">
        <v>206</v>
      </c>
      <c r="E2" s="70"/>
      <c r="F2" s="64">
        <v>1.28</v>
      </c>
      <c r="G2" s="12" t="s">
        <v>199</v>
      </c>
      <c r="H2" s="12">
        <v>50.8</v>
      </c>
      <c r="I2" s="12">
        <v>1.84</v>
      </c>
      <c r="J2" s="12">
        <v>13.7</v>
      </c>
      <c r="K2" s="12">
        <v>12.4</v>
      </c>
      <c r="L2" s="12">
        <v>6.67</v>
      </c>
      <c r="M2" s="12">
        <v>11.5</v>
      </c>
      <c r="N2" s="12">
        <v>2.68</v>
      </c>
      <c r="O2" s="12">
        <v>0.15</v>
      </c>
      <c r="P2" s="12">
        <v>0.19</v>
      </c>
      <c r="Q2" s="30">
        <f t="shared" ref="Q2:Q8" si="1">SUM(H2:P2)</f>
        <v>99.930000000000021</v>
      </c>
      <c r="S2" s="17">
        <f t="shared" ref="S2:AA8" si="2">H2/$Q2*100</f>
        <v>50.835584909436591</v>
      </c>
      <c r="T2" s="17">
        <f t="shared" si="2"/>
        <v>1.8412889022315617</v>
      </c>
      <c r="U2" s="17">
        <f t="shared" si="2"/>
        <v>13.709596717702388</v>
      </c>
      <c r="V2" s="17">
        <f t="shared" si="2"/>
        <v>12.408686080256178</v>
      </c>
      <c r="W2" s="17">
        <f t="shared" si="2"/>
        <v>6.6746722705894115</v>
      </c>
      <c r="X2" s="17">
        <f t="shared" si="2"/>
        <v>11.50805563894726</v>
      </c>
      <c r="Y2" s="17">
        <f t="shared" si="2"/>
        <v>2.6818773141198835</v>
      </c>
      <c r="Z2" s="17">
        <f t="shared" si="2"/>
        <v>0.150105073551486</v>
      </c>
      <c r="AA2" s="17">
        <f t="shared" si="2"/>
        <v>0.19013309316521562</v>
      </c>
    </row>
    <row r="3" spans="1:27" s="19" customFormat="1" ht="13">
      <c r="A3" s="19" t="s">
        <v>135</v>
      </c>
      <c r="C3" s="19">
        <f t="shared" si="0"/>
        <v>1473</v>
      </c>
      <c r="D3" s="19">
        <v>201</v>
      </c>
      <c r="E3" s="70"/>
      <c r="F3" s="64">
        <v>1.43</v>
      </c>
      <c r="G3" s="12" t="s">
        <v>199</v>
      </c>
      <c r="H3" s="12">
        <v>50.8</v>
      </c>
      <c r="I3" s="12">
        <v>1.84</v>
      </c>
      <c r="J3" s="12">
        <v>13.7</v>
      </c>
      <c r="K3" s="12">
        <v>12.4</v>
      </c>
      <c r="L3" s="12">
        <v>6.67</v>
      </c>
      <c r="M3" s="12">
        <v>11.5</v>
      </c>
      <c r="N3" s="12">
        <v>2.68</v>
      </c>
      <c r="O3" s="12">
        <v>0.15</v>
      </c>
      <c r="P3" s="12">
        <v>0.19</v>
      </c>
      <c r="Q3" s="30">
        <f t="shared" si="1"/>
        <v>99.930000000000021</v>
      </c>
      <c r="S3" s="17">
        <f t="shared" si="2"/>
        <v>50.835584909436591</v>
      </c>
      <c r="T3" s="17">
        <f t="shared" si="2"/>
        <v>1.8412889022315617</v>
      </c>
      <c r="U3" s="17">
        <f t="shared" si="2"/>
        <v>13.709596717702388</v>
      </c>
      <c r="V3" s="17">
        <f t="shared" si="2"/>
        <v>12.408686080256178</v>
      </c>
      <c r="W3" s="17">
        <f t="shared" si="2"/>
        <v>6.6746722705894115</v>
      </c>
      <c r="X3" s="17">
        <f t="shared" si="2"/>
        <v>11.50805563894726</v>
      </c>
      <c r="Y3" s="17">
        <f t="shared" si="2"/>
        <v>2.6818773141198835</v>
      </c>
      <c r="Z3" s="17">
        <f t="shared" si="2"/>
        <v>0.150105073551486</v>
      </c>
      <c r="AA3" s="17">
        <f t="shared" si="2"/>
        <v>0.19013309316521562</v>
      </c>
    </row>
    <row r="4" spans="1:27" s="19" customFormat="1" ht="13">
      <c r="A4" s="19" t="s">
        <v>135</v>
      </c>
      <c r="C4" s="19">
        <f t="shared" si="0"/>
        <v>1473</v>
      </c>
      <c r="D4" s="19">
        <v>300</v>
      </c>
      <c r="E4" s="70"/>
      <c r="F4" s="64">
        <v>1.74</v>
      </c>
      <c r="G4" s="12" t="s">
        <v>199</v>
      </c>
      <c r="H4" s="12">
        <v>50.8</v>
      </c>
      <c r="I4" s="12">
        <v>1.84</v>
      </c>
      <c r="J4" s="12">
        <v>13.7</v>
      </c>
      <c r="K4" s="12">
        <v>12.4</v>
      </c>
      <c r="L4" s="12">
        <v>6.67</v>
      </c>
      <c r="M4" s="12">
        <v>11.5</v>
      </c>
      <c r="N4" s="12">
        <v>2.68</v>
      </c>
      <c r="O4" s="12">
        <v>0.15</v>
      </c>
      <c r="P4" s="12">
        <v>0.19</v>
      </c>
      <c r="Q4" s="30">
        <f t="shared" si="1"/>
        <v>99.930000000000021</v>
      </c>
      <c r="S4" s="17">
        <f t="shared" si="2"/>
        <v>50.835584909436591</v>
      </c>
      <c r="T4" s="17">
        <f t="shared" si="2"/>
        <v>1.8412889022315617</v>
      </c>
      <c r="U4" s="17">
        <f t="shared" si="2"/>
        <v>13.709596717702388</v>
      </c>
      <c r="V4" s="17">
        <f t="shared" si="2"/>
        <v>12.408686080256178</v>
      </c>
      <c r="W4" s="17">
        <f t="shared" si="2"/>
        <v>6.6746722705894115</v>
      </c>
      <c r="X4" s="17">
        <f t="shared" si="2"/>
        <v>11.50805563894726</v>
      </c>
      <c r="Y4" s="17">
        <f t="shared" si="2"/>
        <v>2.6818773141198835</v>
      </c>
      <c r="Z4" s="17">
        <f t="shared" si="2"/>
        <v>0.150105073551486</v>
      </c>
      <c r="AA4" s="17">
        <f t="shared" si="2"/>
        <v>0.19013309316521562</v>
      </c>
    </row>
    <row r="5" spans="1:27" s="19" customFormat="1" ht="13">
      <c r="A5" s="19" t="s">
        <v>135</v>
      </c>
      <c r="C5" s="19">
        <f t="shared" si="0"/>
        <v>1473</v>
      </c>
      <c r="D5" s="19">
        <v>717</v>
      </c>
      <c r="E5" s="70"/>
      <c r="F5" s="64">
        <v>2.4900000000000002</v>
      </c>
      <c r="G5" s="12" t="s">
        <v>199</v>
      </c>
      <c r="H5" s="12">
        <v>50.8</v>
      </c>
      <c r="I5" s="12">
        <v>1.84</v>
      </c>
      <c r="J5" s="12">
        <v>13.7</v>
      </c>
      <c r="K5" s="12">
        <v>12.4</v>
      </c>
      <c r="L5" s="12">
        <v>6.67</v>
      </c>
      <c r="M5" s="12">
        <v>11.5</v>
      </c>
      <c r="N5" s="12">
        <v>2.68</v>
      </c>
      <c r="O5" s="12">
        <v>0.15</v>
      </c>
      <c r="P5" s="12">
        <v>0.19</v>
      </c>
      <c r="Q5" s="30">
        <f t="shared" si="1"/>
        <v>99.930000000000021</v>
      </c>
      <c r="S5" s="17">
        <f t="shared" si="2"/>
        <v>50.835584909436591</v>
      </c>
      <c r="T5" s="17">
        <f t="shared" si="2"/>
        <v>1.8412889022315617</v>
      </c>
      <c r="U5" s="17">
        <f t="shared" si="2"/>
        <v>13.709596717702388</v>
      </c>
      <c r="V5" s="17">
        <f t="shared" si="2"/>
        <v>12.408686080256178</v>
      </c>
      <c r="W5" s="17">
        <f t="shared" si="2"/>
        <v>6.6746722705894115</v>
      </c>
      <c r="X5" s="17">
        <f t="shared" si="2"/>
        <v>11.50805563894726</v>
      </c>
      <c r="Y5" s="17">
        <f t="shared" si="2"/>
        <v>2.6818773141198835</v>
      </c>
      <c r="Z5" s="17">
        <f t="shared" si="2"/>
        <v>0.150105073551486</v>
      </c>
      <c r="AA5" s="17">
        <f t="shared" si="2"/>
        <v>0.19013309316521562</v>
      </c>
    </row>
    <row r="6" spans="1:27" s="19" customFormat="1" ht="13">
      <c r="A6" s="19" t="s">
        <v>135</v>
      </c>
      <c r="C6" s="19">
        <f t="shared" si="0"/>
        <v>1473</v>
      </c>
      <c r="D6" s="19">
        <v>310</v>
      </c>
      <c r="E6" s="70"/>
      <c r="F6" s="64">
        <v>1.71</v>
      </c>
      <c r="G6" s="12" t="s">
        <v>199</v>
      </c>
      <c r="H6" s="12">
        <v>50.8</v>
      </c>
      <c r="I6" s="12">
        <v>1.84</v>
      </c>
      <c r="J6" s="12">
        <v>13.7</v>
      </c>
      <c r="K6" s="12">
        <v>12.4</v>
      </c>
      <c r="L6" s="12">
        <v>6.67</v>
      </c>
      <c r="M6" s="12">
        <v>11.5</v>
      </c>
      <c r="N6" s="12">
        <v>2.68</v>
      </c>
      <c r="O6" s="12">
        <v>0.15</v>
      </c>
      <c r="P6" s="12">
        <v>0.19</v>
      </c>
      <c r="Q6" s="30">
        <f t="shared" si="1"/>
        <v>99.930000000000021</v>
      </c>
      <c r="S6" s="17">
        <f t="shared" si="2"/>
        <v>50.835584909436591</v>
      </c>
      <c r="T6" s="17">
        <f t="shared" si="2"/>
        <v>1.8412889022315617</v>
      </c>
      <c r="U6" s="17">
        <f t="shared" si="2"/>
        <v>13.709596717702388</v>
      </c>
      <c r="V6" s="17">
        <f t="shared" si="2"/>
        <v>12.408686080256178</v>
      </c>
      <c r="W6" s="17">
        <f t="shared" si="2"/>
        <v>6.6746722705894115</v>
      </c>
      <c r="X6" s="17">
        <f t="shared" si="2"/>
        <v>11.50805563894726</v>
      </c>
      <c r="Y6" s="17">
        <f t="shared" si="2"/>
        <v>2.6818773141198835</v>
      </c>
      <c r="Z6" s="17">
        <f t="shared" si="2"/>
        <v>0.150105073551486</v>
      </c>
      <c r="AA6" s="17">
        <f t="shared" si="2"/>
        <v>0.19013309316521562</v>
      </c>
    </row>
    <row r="7" spans="1:27" s="36" customFormat="1" ht="13">
      <c r="A7" s="36" t="s">
        <v>135</v>
      </c>
      <c r="C7" s="36">
        <f t="shared" si="0"/>
        <v>1473</v>
      </c>
      <c r="D7" s="36">
        <v>507</v>
      </c>
      <c r="E7" s="71"/>
      <c r="F7" s="72">
        <v>2.23</v>
      </c>
      <c r="G7" s="37" t="s">
        <v>199</v>
      </c>
      <c r="H7" s="37">
        <v>50.8</v>
      </c>
      <c r="I7" s="37">
        <v>1.84</v>
      </c>
      <c r="J7" s="37">
        <v>13.7</v>
      </c>
      <c r="K7" s="37">
        <v>12.4</v>
      </c>
      <c r="L7" s="37">
        <v>6.67</v>
      </c>
      <c r="M7" s="37">
        <v>11.5</v>
      </c>
      <c r="N7" s="37">
        <v>2.68</v>
      </c>
      <c r="O7" s="37">
        <v>0.15</v>
      </c>
      <c r="P7" s="37">
        <v>0.19</v>
      </c>
      <c r="Q7" s="40">
        <f t="shared" si="1"/>
        <v>99.930000000000021</v>
      </c>
      <c r="S7" s="41">
        <f t="shared" si="2"/>
        <v>50.835584909436591</v>
      </c>
      <c r="T7" s="41">
        <f t="shared" si="2"/>
        <v>1.8412889022315617</v>
      </c>
      <c r="U7" s="41">
        <f t="shared" si="2"/>
        <v>13.709596717702388</v>
      </c>
      <c r="V7" s="41">
        <f t="shared" si="2"/>
        <v>12.408686080256178</v>
      </c>
      <c r="W7" s="41">
        <f t="shared" si="2"/>
        <v>6.6746722705894115</v>
      </c>
      <c r="X7" s="41">
        <f t="shared" si="2"/>
        <v>11.50805563894726</v>
      </c>
      <c r="Y7" s="41">
        <f t="shared" si="2"/>
        <v>2.6818773141198835</v>
      </c>
      <c r="Z7" s="41">
        <f t="shared" si="2"/>
        <v>0.150105073551486</v>
      </c>
      <c r="AA7" s="41">
        <f t="shared" si="2"/>
        <v>0.19013309316521562</v>
      </c>
    </row>
    <row r="8" spans="1:27" s="252" customFormat="1" ht="13">
      <c r="A8" s="36" t="s">
        <v>135</v>
      </c>
      <c r="F8" s="253"/>
      <c r="G8" s="254"/>
      <c r="H8" s="254">
        <v>49.7</v>
      </c>
      <c r="I8" s="254">
        <v>1.58</v>
      </c>
      <c r="J8" s="254">
        <v>14.4</v>
      </c>
      <c r="K8" s="254">
        <v>11.3</v>
      </c>
      <c r="L8" s="254">
        <v>7.14</v>
      </c>
      <c r="M8" s="254">
        <v>12.31</v>
      </c>
      <c r="N8" s="254">
        <v>2.93</v>
      </c>
      <c r="O8" s="254">
        <v>0.16</v>
      </c>
      <c r="P8" s="254">
        <v>0.11</v>
      </c>
      <c r="Q8" s="255">
        <f t="shared" si="1"/>
        <v>99.63000000000001</v>
      </c>
      <c r="S8" s="256">
        <f t="shared" si="2"/>
        <v>49.884572919803269</v>
      </c>
      <c r="T8" s="256">
        <f t="shared" si="2"/>
        <v>1.5858677105289569</v>
      </c>
      <c r="U8" s="256">
        <f t="shared" si="2"/>
        <v>14.453477868112014</v>
      </c>
      <c r="V8" s="256">
        <f t="shared" si="2"/>
        <v>11.341965271504566</v>
      </c>
      <c r="W8" s="256">
        <f t="shared" si="2"/>
        <v>7.1665161096055394</v>
      </c>
      <c r="X8" s="256">
        <f t="shared" si="2"/>
        <v>12.355716149754089</v>
      </c>
      <c r="Y8" s="256">
        <f t="shared" si="2"/>
        <v>2.9408812606644585</v>
      </c>
      <c r="Z8" s="256">
        <f t="shared" si="2"/>
        <v>0.16059419853457793</v>
      </c>
      <c r="AA8" s="256">
        <f t="shared" si="2"/>
        <v>0.11040851149252233</v>
      </c>
    </row>
    <row r="9" spans="1:27">
      <c r="A9" t="s">
        <v>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022E-FD43-4CEC-91F2-E5B4F2078142}">
  <sheetPr codeName="Sheet3"/>
  <dimension ref="A1:AA110"/>
  <sheetViews>
    <sheetView zoomScale="82" zoomScaleNormal="82" workbookViewId="0">
      <pane ySplit="1" topLeftCell="A89" activePane="bottomLeft" state="frozen"/>
      <selection pane="bottomLeft" activeCell="AB9" sqref="AB9"/>
    </sheetView>
  </sheetViews>
  <sheetFormatPr baseColWidth="10" defaultColWidth="11.5" defaultRowHeight="13"/>
  <cols>
    <col min="1" max="1" width="18.6640625" style="19" customWidth="1"/>
    <col min="2" max="2" width="7.33203125" style="19" customWidth="1"/>
    <col min="3" max="3" width="5.6640625" style="19" bestFit="1" customWidth="1"/>
    <col min="4" max="4" width="7.33203125" style="19" bestFit="1" customWidth="1"/>
    <col min="5" max="5" width="5.33203125" style="19" bestFit="1" customWidth="1"/>
    <col min="6" max="6" width="5.33203125" style="74" bestFit="1" customWidth="1"/>
    <col min="7" max="7" width="11.5" style="19"/>
    <col min="8" max="8" width="6.5" style="19" bestFit="1" customWidth="1"/>
    <col min="9" max="9" width="5.5" style="19" bestFit="1" customWidth="1"/>
    <col min="10" max="11" width="6.5" style="19" bestFit="1" customWidth="1"/>
    <col min="12" max="12" width="5.5" style="19" bestFit="1" customWidth="1"/>
    <col min="13" max="13" width="6.5" style="19" bestFit="1" customWidth="1"/>
    <col min="14" max="14" width="5.83203125" style="19" bestFit="1" customWidth="1"/>
    <col min="15" max="15" width="5.5" style="19" bestFit="1" customWidth="1"/>
    <col min="16" max="16" width="5.83203125" style="19" bestFit="1" customWidth="1"/>
    <col min="17" max="17" width="7.5" style="19" bestFit="1" customWidth="1"/>
    <col min="18" max="19" width="7.1640625" style="19" customWidth="1"/>
    <col min="20" max="20" width="5.5" style="19" bestFit="1" customWidth="1"/>
    <col min="21" max="21" width="6.5" style="19" bestFit="1" customWidth="1"/>
    <col min="22" max="22" width="4.83203125" style="19" bestFit="1" customWidth="1"/>
    <col min="23" max="23" width="5.5" style="19" bestFit="1" customWidth="1"/>
    <col min="24" max="24" width="5" style="19" bestFit="1" customWidth="1"/>
    <col min="25" max="25" width="5.83203125" style="19" bestFit="1" customWidth="1"/>
    <col min="26" max="26" width="4.83203125" style="19" bestFit="1" customWidth="1"/>
    <col min="27" max="27" width="5.83203125" style="19" bestFit="1" customWidth="1"/>
    <col min="28" max="16384" width="11.5" style="19"/>
  </cols>
  <sheetData>
    <row r="1" spans="1:27">
      <c r="C1" s="11" t="s">
        <v>119</v>
      </c>
      <c r="D1" s="11" t="s">
        <v>120</v>
      </c>
      <c r="E1" s="66" t="s">
        <v>121</v>
      </c>
      <c r="F1" s="20" t="s">
        <v>122</v>
      </c>
      <c r="G1" s="12" t="s">
        <v>118</v>
      </c>
      <c r="H1" s="15" t="s">
        <v>123</v>
      </c>
      <c r="I1" s="15" t="s">
        <v>124</v>
      </c>
      <c r="J1" s="15" t="s">
        <v>125</v>
      </c>
      <c r="K1" s="15" t="s">
        <v>211</v>
      </c>
      <c r="L1" s="15" t="s">
        <v>10</v>
      </c>
      <c r="M1" s="15" t="s">
        <v>11</v>
      </c>
      <c r="N1" s="15" t="s">
        <v>126</v>
      </c>
      <c r="O1" s="15" t="s">
        <v>127</v>
      </c>
      <c r="P1" s="15" t="s">
        <v>128</v>
      </c>
      <c r="Q1" s="15" t="s">
        <v>129</v>
      </c>
      <c r="R1" s="15"/>
      <c r="S1" s="22" t="s">
        <v>201</v>
      </c>
      <c r="T1" s="22" t="s">
        <v>202</v>
      </c>
      <c r="U1" s="22" t="s">
        <v>203</v>
      </c>
      <c r="V1" s="22" t="s">
        <v>515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</row>
    <row r="2" spans="1:27">
      <c r="A2" s="19" t="s">
        <v>148</v>
      </c>
      <c r="C2" s="12">
        <f t="shared" ref="C2:C35" si="0">1200+273</f>
        <v>1473</v>
      </c>
      <c r="D2" s="12">
        <v>1010</v>
      </c>
      <c r="E2" s="66"/>
      <c r="F2" s="14">
        <v>3.81</v>
      </c>
      <c r="G2" s="12" t="s">
        <v>139</v>
      </c>
      <c r="H2" s="12">
        <v>48.86</v>
      </c>
      <c r="I2" s="12">
        <v>1.73</v>
      </c>
      <c r="J2" s="12">
        <v>16.77</v>
      </c>
      <c r="K2" s="12">
        <v>9.7100000000000009</v>
      </c>
      <c r="L2" s="12">
        <v>6.65</v>
      </c>
      <c r="M2" s="12">
        <v>9.86</v>
      </c>
      <c r="N2" s="12">
        <v>3.62</v>
      </c>
      <c r="O2" s="12">
        <v>1.93</v>
      </c>
      <c r="P2" s="12">
        <v>0.68</v>
      </c>
      <c r="Q2" s="30">
        <f t="shared" ref="Q2:Q65" si="1">SUM(H2:P2)</f>
        <v>99.810000000000016</v>
      </c>
      <c r="R2" s="12"/>
      <c r="S2" s="17">
        <f t="shared" ref="S2:AA17" si="2">H2/$Q2*100</f>
        <v>48.953010720368688</v>
      </c>
      <c r="T2" s="17">
        <f t="shared" si="2"/>
        <v>1.7332932571886581</v>
      </c>
      <c r="U2" s="17">
        <f t="shared" si="2"/>
        <v>16.801923654944392</v>
      </c>
      <c r="V2" s="17">
        <f t="shared" si="2"/>
        <v>9.7284841198276713</v>
      </c>
      <c r="W2" s="17">
        <f t="shared" si="2"/>
        <v>6.662659052199178</v>
      </c>
      <c r="X2" s="17">
        <f t="shared" si="2"/>
        <v>9.8787696623584793</v>
      </c>
      <c r="Y2" s="17">
        <f t="shared" si="2"/>
        <v>3.6268910930768459</v>
      </c>
      <c r="Z2" s="17">
        <f t="shared" si="2"/>
        <v>1.9336739805630696</v>
      </c>
      <c r="AA2" s="17">
        <f t="shared" si="2"/>
        <v>0.6812944594729986</v>
      </c>
    </row>
    <row r="3" spans="1:27">
      <c r="A3" s="19" t="s">
        <v>148</v>
      </c>
      <c r="C3" s="12">
        <f t="shared" si="0"/>
        <v>1473</v>
      </c>
      <c r="D3" s="12">
        <v>2135</v>
      </c>
      <c r="E3" s="66"/>
      <c r="F3" s="14">
        <v>5.09</v>
      </c>
      <c r="G3" s="12" t="s">
        <v>139</v>
      </c>
      <c r="H3" s="12">
        <v>48.86</v>
      </c>
      <c r="I3" s="12">
        <v>1.73</v>
      </c>
      <c r="J3" s="12">
        <v>16.77</v>
      </c>
      <c r="K3" s="12">
        <v>9.7100000000000009</v>
      </c>
      <c r="L3" s="12">
        <v>6.65</v>
      </c>
      <c r="M3" s="12">
        <v>9.86</v>
      </c>
      <c r="N3" s="12">
        <v>3.62</v>
      </c>
      <c r="O3" s="12">
        <v>1.93</v>
      </c>
      <c r="P3" s="12">
        <v>0.68</v>
      </c>
      <c r="Q3" s="30">
        <f t="shared" si="1"/>
        <v>99.810000000000016</v>
      </c>
      <c r="R3" s="12"/>
      <c r="S3" s="17">
        <f t="shared" si="2"/>
        <v>48.953010720368688</v>
      </c>
      <c r="T3" s="17">
        <f t="shared" si="2"/>
        <v>1.7332932571886581</v>
      </c>
      <c r="U3" s="17">
        <f t="shared" si="2"/>
        <v>16.801923654944392</v>
      </c>
      <c r="V3" s="17">
        <f t="shared" si="2"/>
        <v>9.7284841198276713</v>
      </c>
      <c r="W3" s="17">
        <f t="shared" si="2"/>
        <v>6.662659052199178</v>
      </c>
      <c r="X3" s="17">
        <f t="shared" si="2"/>
        <v>9.8787696623584793</v>
      </c>
      <c r="Y3" s="17">
        <f t="shared" si="2"/>
        <v>3.6268910930768459</v>
      </c>
      <c r="Z3" s="17">
        <f t="shared" si="2"/>
        <v>1.9336739805630696</v>
      </c>
      <c r="AA3" s="17">
        <f t="shared" si="2"/>
        <v>0.6812944594729986</v>
      </c>
    </row>
    <row r="4" spans="1:27">
      <c r="A4" s="19" t="s">
        <v>148</v>
      </c>
      <c r="C4" s="12">
        <f t="shared" si="0"/>
        <v>1473</v>
      </c>
      <c r="D4" s="12">
        <v>1530</v>
      </c>
      <c r="E4" s="66"/>
      <c r="F4" s="14">
        <v>4.46</v>
      </c>
      <c r="G4" s="12" t="s">
        <v>139</v>
      </c>
      <c r="H4" s="12">
        <v>48.86</v>
      </c>
      <c r="I4" s="12">
        <v>1.73</v>
      </c>
      <c r="J4" s="12">
        <v>16.77</v>
      </c>
      <c r="K4" s="12">
        <v>9.7100000000000009</v>
      </c>
      <c r="L4" s="12">
        <v>6.65</v>
      </c>
      <c r="M4" s="12">
        <v>9.86</v>
      </c>
      <c r="N4" s="12">
        <v>3.62</v>
      </c>
      <c r="O4" s="12">
        <v>1.93</v>
      </c>
      <c r="P4" s="12">
        <v>0.68</v>
      </c>
      <c r="Q4" s="30">
        <f t="shared" si="1"/>
        <v>99.810000000000016</v>
      </c>
      <c r="R4" s="12"/>
      <c r="S4" s="17">
        <f t="shared" si="2"/>
        <v>48.953010720368688</v>
      </c>
      <c r="T4" s="17">
        <f t="shared" si="2"/>
        <v>1.7332932571886581</v>
      </c>
      <c r="U4" s="17">
        <f t="shared" si="2"/>
        <v>16.801923654944392</v>
      </c>
      <c r="V4" s="17">
        <f t="shared" si="2"/>
        <v>9.7284841198276713</v>
      </c>
      <c r="W4" s="17">
        <f t="shared" si="2"/>
        <v>6.662659052199178</v>
      </c>
      <c r="X4" s="17">
        <f t="shared" si="2"/>
        <v>9.8787696623584793</v>
      </c>
      <c r="Y4" s="17">
        <f t="shared" si="2"/>
        <v>3.6268910930768459</v>
      </c>
      <c r="Z4" s="17">
        <f t="shared" si="2"/>
        <v>1.9336739805630696</v>
      </c>
      <c r="AA4" s="17">
        <f t="shared" si="2"/>
        <v>0.6812944594729986</v>
      </c>
    </row>
    <row r="5" spans="1:27">
      <c r="A5" s="19" t="s">
        <v>148</v>
      </c>
      <c r="C5" s="12">
        <f t="shared" si="0"/>
        <v>1473</v>
      </c>
      <c r="D5" s="12">
        <v>1530</v>
      </c>
      <c r="E5" s="66"/>
      <c r="F5" s="14">
        <v>4.87</v>
      </c>
      <c r="G5" s="12" t="s">
        <v>139</v>
      </c>
      <c r="H5" s="12">
        <v>48.86</v>
      </c>
      <c r="I5" s="12">
        <v>1.73</v>
      </c>
      <c r="J5" s="12">
        <v>16.77</v>
      </c>
      <c r="K5" s="12">
        <v>9.7100000000000009</v>
      </c>
      <c r="L5" s="12">
        <v>6.65</v>
      </c>
      <c r="M5" s="12">
        <v>9.86</v>
      </c>
      <c r="N5" s="12">
        <v>3.62</v>
      </c>
      <c r="O5" s="12">
        <v>1.93</v>
      </c>
      <c r="P5" s="12">
        <v>0.68</v>
      </c>
      <c r="Q5" s="30">
        <f t="shared" si="1"/>
        <v>99.810000000000016</v>
      </c>
      <c r="R5" s="12"/>
      <c r="S5" s="17">
        <f t="shared" si="2"/>
        <v>48.953010720368688</v>
      </c>
      <c r="T5" s="17">
        <f t="shared" si="2"/>
        <v>1.7332932571886581</v>
      </c>
      <c r="U5" s="17">
        <f t="shared" si="2"/>
        <v>16.801923654944392</v>
      </c>
      <c r="V5" s="17">
        <f t="shared" si="2"/>
        <v>9.7284841198276713</v>
      </c>
      <c r="W5" s="17">
        <f t="shared" si="2"/>
        <v>6.662659052199178</v>
      </c>
      <c r="X5" s="17">
        <f t="shared" si="2"/>
        <v>9.8787696623584793</v>
      </c>
      <c r="Y5" s="17">
        <f t="shared" si="2"/>
        <v>3.6268910930768459</v>
      </c>
      <c r="Z5" s="17">
        <f t="shared" si="2"/>
        <v>1.9336739805630696</v>
      </c>
      <c r="AA5" s="17">
        <f t="shared" si="2"/>
        <v>0.6812944594729986</v>
      </c>
    </row>
    <row r="6" spans="1:27">
      <c r="A6" s="19" t="s">
        <v>148</v>
      </c>
      <c r="C6" s="12">
        <f t="shared" si="0"/>
        <v>1473</v>
      </c>
      <c r="D6" s="12">
        <v>485</v>
      </c>
      <c r="E6" s="66"/>
      <c r="F6" s="14">
        <v>2.2200000000000002</v>
      </c>
      <c r="G6" s="12" t="s">
        <v>139</v>
      </c>
      <c r="H6" s="12">
        <v>48.86</v>
      </c>
      <c r="I6" s="12">
        <v>1.73</v>
      </c>
      <c r="J6" s="12">
        <v>16.77</v>
      </c>
      <c r="K6" s="12">
        <v>9.7100000000000009</v>
      </c>
      <c r="L6" s="12">
        <v>6.65</v>
      </c>
      <c r="M6" s="12">
        <v>9.86</v>
      </c>
      <c r="N6" s="12">
        <v>3.62</v>
      </c>
      <c r="O6" s="12">
        <v>1.93</v>
      </c>
      <c r="P6" s="12">
        <v>0.68</v>
      </c>
      <c r="Q6" s="30">
        <f t="shared" si="1"/>
        <v>99.810000000000016</v>
      </c>
      <c r="R6" s="12"/>
      <c r="S6" s="17">
        <f t="shared" si="2"/>
        <v>48.953010720368688</v>
      </c>
      <c r="T6" s="17">
        <f t="shared" si="2"/>
        <v>1.7332932571886581</v>
      </c>
      <c r="U6" s="17">
        <f t="shared" si="2"/>
        <v>16.801923654944392</v>
      </c>
      <c r="V6" s="17">
        <f t="shared" si="2"/>
        <v>9.7284841198276713</v>
      </c>
      <c r="W6" s="17">
        <f t="shared" si="2"/>
        <v>6.662659052199178</v>
      </c>
      <c r="X6" s="17">
        <f t="shared" si="2"/>
        <v>9.8787696623584793</v>
      </c>
      <c r="Y6" s="17">
        <f t="shared" si="2"/>
        <v>3.6268910930768459</v>
      </c>
      <c r="Z6" s="17">
        <f t="shared" si="2"/>
        <v>1.9336739805630696</v>
      </c>
      <c r="AA6" s="17">
        <f t="shared" si="2"/>
        <v>0.6812944594729986</v>
      </c>
    </row>
    <row r="7" spans="1:27">
      <c r="A7" s="36" t="s">
        <v>148</v>
      </c>
      <c r="B7" s="36"/>
      <c r="C7" s="37">
        <f t="shared" si="0"/>
        <v>1473</v>
      </c>
      <c r="D7" s="37">
        <v>485</v>
      </c>
      <c r="E7" s="67"/>
      <c r="F7" s="68">
        <v>2.02</v>
      </c>
      <c r="G7" s="37" t="s">
        <v>139</v>
      </c>
      <c r="H7" s="37">
        <v>48.86</v>
      </c>
      <c r="I7" s="37">
        <v>1.73</v>
      </c>
      <c r="J7" s="37">
        <v>16.77</v>
      </c>
      <c r="K7" s="37">
        <v>9.7100000000000009</v>
      </c>
      <c r="L7" s="37">
        <v>6.65</v>
      </c>
      <c r="M7" s="37">
        <v>9.86</v>
      </c>
      <c r="N7" s="37">
        <v>3.62</v>
      </c>
      <c r="O7" s="37">
        <v>1.93</v>
      </c>
      <c r="P7" s="37">
        <v>0.68</v>
      </c>
      <c r="Q7" s="40">
        <f t="shared" si="1"/>
        <v>99.810000000000016</v>
      </c>
      <c r="R7" s="37"/>
      <c r="S7" s="41">
        <f t="shared" si="2"/>
        <v>48.953010720368688</v>
      </c>
      <c r="T7" s="41">
        <f t="shared" si="2"/>
        <v>1.7332932571886581</v>
      </c>
      <c r="U7" s="41">
        <f t="shared" si="2"/>
        <v>16.801923654944392</v>
      </c>
      <c r="V7" s="41">
        <f t="shared" si="2"/>
        <v>9.7284841198276713</v>
      </c>
      <c r="W7" s="41">
        <f t="shared" si="2"/>
        <v>6.662659052199178</v>
      </c>
      <c r="X7" s="41">
        <f t="shared" si="2"/>
        <v>9.8787696623584793</v>
      </c>
      <c r="Y7" s="41">
        <f t="shared" si="2"/>
        <v>3.6268910930768459</v>
      </c>
      <c r="Z7" s="41">
        <f t="shared" si="2"/>
        <v>1.9336739805630696</v>
      </c>
      <c r="AA7" s="41">
        <f t="shared" si="2"/>
        <v>0.6812944594729986</v>
      </c>
    </row>
    <row r="8" spans="1:27">
      <c r="A8" s="19" t="s">
        <v>137</v>
      </c>
      <c r="C8" s="12">
        <f t="shared" si="0"/>
        <v>1473</v>
      </c>
      <c r="D8" s="12">
        <v>2059</v>
      </c>
      <c r="E8" s="69"/>
      <c r="F8" s="29">
        <v>5.3</v>
      </c>
      <c r="G8" s="12" t="s">
        <v>185</v>
      </c>
      <c r="H8" s="12">
        <v>48.02</v>
      </c>
      <c r="I8" s="12">
        <v>0.96</v>
      </c>
      <c r="J8" s="12">
        <v>14.52</v>
      </c>
      <c r="K8" s="30">
        <v>7.51</v>
      </c>
      <c r="L8" s="12">
        <v>6.82</v>
      </c>
      <c r="M8" s="12">
        <v>12.77</v>
      </c>
      <c r="N8" s="12">
        <v>1.8</v>
      </c>
      <c r="O8" s="12">
        <v>5.55</v>
      </c>
      <c r="P8" s="12">
        <v>0.65</v>
      </c>
      <c r="Q8" s="30">
        <f t="shared" si="1"/>
        <v>98.600000000000009</v>
      </c>
      <c r="R8" s="12"/>
      <c r="S8" s="17">
        <f t="shared" si="2"/>
        <v>48.701825557809329</v>
      </c>
      <c r="T8" s="17">
        <f t="shared" si="2"/>
        <v>0.97363083164300179</v>
      </c>
      <c r="U8" s="17">
        <f t="shared" si="2"/>
        <v>14.726166328600405</v>
      </c>
      <c r="V8" s="17">
        <f t="shared" si="2"/>
        <v>7.6166328600405677</v>
      </c>
      <c r="W8" s="17">
        <f t="shared" si="2"/>
        <v>6.9168356997971596</v>
      </c>
      <c r="X8" s="17">
        <f t="shared" si="2"/>
        <v>12.951318458417848</v>
      </c>
      <c r="Y8" s="17">
        <f t="shared" si="2"/>
        <v>1.8255578093306288</v>
      </c>
      <c r="Z8" s="17">
        <f t="shared" si="2"/>
        <v>5.6288032454361048</v>
      </c>
      <c r="AA8" s="17">
        <f t="shared" si="2"/>
        <v>0.65922920892494929</v>
      </c>
    </row>
    <row r="9" spans="1:27">
      <c r="A9" s="19" t="s">
        <v>137</v>
      </c>
      <c r="C9" s="12">
        <f t="shared" si="0"/>
        <v>1473</v>
      </c>
      <c r="D9" s="19">
        <v>524</v>
      </c>
      <c r="E9" s="70"/>
      <c r="F9" s="64">
        <v>2.1800000000000002</v>
      </c>
      <c r="G9" s="12" t="s">
        <v>185</v>
      </c>
      <c r="H9" s="12">
        <v>48.02</v>
      </c>
      <c r="I9" s="12">
        <v>0.96</v>
      </c>
      <c r="J9" s="12">
        <v>14.52</v>
      </c>
      <c r="K9" s="30">
        <v>7.51</v>
      </c>
      <c r="L9" s="12">
        <v>6.82</v>
      </c>
      <c r="M9" s="12">
        <v>12.77</v>
      </c>
      <c r="N9" s="12">
        <v>1.8</v>
      </c>
      <c r="O9" s="12">
        <v>5.55</v>
      </c>
      <c r="P9" s="12">
        <v>0.65</v>
      </c>
      <c r="Q9" s="30">
        <f t="shared" si="1"/>
        <v>98.600000000000009</v>
      </c>
      <c r="S9" s="17">
        <f t="shared" si="2"/>
        <v>48.701825557809329</v>
      </c>
      <c r="T9" s="17">
        <f t="shared" si="2"/>
        <v>0.97363083164300179</v>
      </c>
      <c r="U9" s="17">
        <f t="shared" si="2"/>
        <v>14.726166328600405</v>
      </c>
      <c r="V9" s="17">
        <f t="shared" si="2"/>
        <v>7.6166328600405677</v>
      </c>
      <c r="W9" s="17">
        <f t="shared" si="2"/>
        <v>6.9168356997971596</v>
      </c>
      <c r="X9" s="17">
        <f t="shared" si="2"/>
        <v>12.951318458417848</v>
      </c>
      <c r="Y9" s="17">
        <f t="shared" si="2"/>
        <v>1.8255578093306288</v>
      </c>
      <c r="Z9" s="17">
        <f t="shared" si="2"/>
        <v>5.6288032454361048</v>
      </c>
      <c r="AA9" s="17">
        <f t="shared" si="2"/>
        <v>0.65922920892494929</v>
      </c>
    </row>
    <row r="10" spans="1:27">
      <c r="A10" s="19" t="s">
        <v>137</v>
      </c>
      <c r="C10" s="12">
        <f t="shared" si="0"/>
        <v>1473</v>
      </c>
      <c r="D10" s="19">
        <v>2138</v>
      </c>
      <c r="E10" s="70"/>
      <c r="F10" s="64">
        <v>5.31</v>
      </c>
      <c r="G10" s="12" t="s">
        <v>185</v>
      </c>
      <c r="H10" s="12">
        <v>48.02</v>
      </c>
      <c r="I10" s="12">
        <v>0.96</v>
      </c>
      <c r="J10" s="12">
        <v>14.52</v>
      </c>
      <c r="K10" s="30">
        <v>7.51</v>
      </c>
      <c r="L10" s="12">
        <v>6.82</v>
      </c>
      <c r="M10" s="12">
        <v>12.77</v>
      </c>
      <c r="N10" s="12">
        <v>1.8</v>
      </c>
      <c r="O10" s="12">
        <v>5.55</v>
      </c>
      <c r="P10" s="12">
        <v>0.65</v>
      </c>
      <c r="Q10" s="30">
        <f t="shared" si="1"/>
        <v>98.600000000000009</v>
      </c>
      <c r="S10" s="17">
        <f t="shared" si="2"/>
        <v>48.701825557809329</v>
      </c>
      <c r="T10" s="17">
        <f t="shared" si="2"/>
        <v>0.97363083164300179</v>
      </c>
      <c r="U10" s="17">
        <f t="shared" si="2"/>
        <v>14.726166328600405</v>
      </c>
      <c r="V10" s="17">
        <f t="shared" si="2"/>
        <v>7.6166328600405677</v>
      </c>
      <c r="W10" s="17">
        <f t="shared" si="2"/>
        <v>6.9168356997971596</v>
      </c>
      <c r="X10" s="17">
        <f t="shared" si="2"/>
        <v>12.951318458417848</v>
      </c>
      <c r="Y10" s="17">
        <f t="shared" si="2"/>
        <v>1.8255578093306288</v>
      </c>
      <c r="Z10" s="17">
        <f t="shared" si="2"/>
        <v>5.6288032454361048</v>
      </c>
      <c r="AA10" s="17">
        <f t="shared" si="2"/>
        <v>0.65922920892494929</v>
      </c>
    </row>
    <row r="11" spans="1:27">
      <c r="A11" s="19" t="s">
        <v>137</v>
      </c>
      <c r="C11" s="12">
        <f t="shared" si="0"/>
        <v>1473</v>
      </c>
      <c r="D11" s="19">
        <v>1006</v>
      </c>
      <c r="E11" s="70"/>
      <c r="F11" s="64">
        <v>3.46</v>
      </c>
      <c r="G11" s="12" t="s">
        <v>185</v>
      </c>
      <c r="H11" s="12">
        <v>48.02</v>
      </c>
      <c r="I11" s="12">
        <v>0.96</v>
      </c>
      <c r="J11" s="12">
        <v>14.52</v>
      </c>
      <c r="K11" s="30">
        <v>7.51</v>
      </c>
      <c r="L11" s="12">
        <v>6.82</v>
      </c>
      <c r="M11" s="12">
        <v>12.77</v>
      </c>
      <c r="N11" s="12">
        <v>1.8</v>
      </c>
      <c r="O11" s="12">
        <v>5.55</v>
      </c>
      <c r="P11" s="12">
        <v>0.65</v>
      </c>
      <c r="Q11" s="30">
        <f t="shared" si="1"/>
        <v>98.600000000000009</v>
      </c>
      <c r="S11" s="17">
        <f t="shared" si="2"/>
        <v>48.701825557809329</v>
      </c>
      <c r="T11" s="17">
        <f t="shared" si="2"/>
        <v>0.97363083164300179</v>
      </c>
      <c r="U11" s="17">
        <f t="shared" si="2"/>
        <v>14.726166328600405</v>
      </c>
      <c r="V11" s="17">
        <f t="shared" si="2"/>
        <v>7.6166328600405677</v>
      </c>
      <c r="W11" s="17">
        <f t="shared" si="2"/>
        <v>6.9168356997971596</v>
      </c>
      <c r="X11" s="17">
        <f t="shared" si="2"/>
        <v>12.951318458417848</v>
      </c>
      <c r="Y11" s="17">
        <f t="shared" si="2"/>
        <v>1.8255578093306288</v>
      </c>
      <c r="Z11" s="17">
        <f t="shared" si="2"/>
        <v>5.6288032454361048</v>
      </c>
      <c r="AA11" s="17">
        <f t="shared" si="2"/>
        <v>0.65922920892494929</v>
      </c>
    </row>
    <row r="12" spans="1:27">
      <c r="A12" s="19" t="s">
        <v>137</v>
      </c>
      <c r="C12" s="12">
        <f t="shared" si="0"/>
        <v>1473</v>
      </c>
      <c r="D12" s="19">
        <v>517</v>
      </c>
      <c r="E12" s="70"/>
      <c r="F12" s="64">
        <v>2.08</v>
      </c>
      <c r="G12" s="12" t="s">
        <v>185</v>
      </c>
      <c r="H12" s="12">
        <v>48.02</v>
      </c>
      <c r="I12" s="12">
        <v>0.96</v>
      </c>
      <c r="J12" s="12">
        <v>14.52</v>
      </c>
      <c r="K12" s="30">
        <v>7.51</v>
      </c>
      <c r="L12" s="12">
        <v>6.82</v>
      </c>
      <c r="M12" s="12">
        <v>12.77</v>
      </c>
      <c r="N12" s="12">
        <v>1.8</v>
      </c>
      <c r="O12" s="12">
        <v>5.55</v>
      </c>
      <c r="P12" s="12">
        <v>0.65</v>
      </c>
      <c r="Q12" s="30">
        <f t="shared" si="1"/>
        <v>98.600000000000009</v>
      </c>
      <c r="S12" s="17">
        <f t="shared" si="2"/>
        <v>48.701825557809329</v>
      </c>
      <c r="T12" s="17">
        <f t="shared" si="2"/>
        <v>0.97363083164300179</v>
      </c>
      <c r="U12" s="17">
        <f t="shared" si="2"/>
        <v>14.726166328600405</v>
      </c>
      <c r="V12" s="17">
        <f t="shared" si="2"/>
        <v>7.6166328600405677</v>
      </c>
      <c r="W12" s="17">
        <f t="shared" si="2"/>
        <v>6.9168356997971596</v>
      </c>
      <c r="X12" s="17">
        <f t="shared" si="2"/>
        <v>12.951318458417848</v>
      </c>
      <c r="Y12" s="17">
        <f t="shared" si="2"/>
        <v>1.8255578093306288</v>
      </c>
      <c r="Z12" s="17">
        <f t="shared" si="2"/>
        <v>5.6288032454361048</v>
      </c>
      <c r="AA12" s="17">
        <f t="shared" si="2"/>
        <v>0.65922920892494929</v>
      </c>
    </row>
    <row r="13" spans="1:27">
      <c r="A13" s="19" t="s">
        <v>137</v>
      </c>
      <c r="C13" s="12">
        <f t="shared" si="0"/>
        <v>1473</v>
      </c>
      <c r="D13" s="19">
        <v>264</v>
      </c>
      <c r="E13" s="70"/>
      <c r="F13" s="64">
        <v>1.56</v>
      </c>
      <c r="G13" s="12" t="s">
        <v>185</v>
      </c>
      <c r="H13" s="12">
        <v>48.02</v>
      </c>
      <c r="I13" s="12">
        <v>0.96</v>
      </c>
      <c r="J13" s="12">
        <v>14.52</v>
      </c>
      <c r="K13" s="30">
        <v>7.51</v>
      </c>
      <c r="L13" s="12">
        <v>6.82</v>
      </c>
      <c r="M13" s="12">
        <v>12.77</v>
      </c>
      <c r="N13" s="12">
        <v>1.8</v>
      </c>
      <c r="O13" s="12">
        <v>5.55</v>
      </c>
      <c r="P13" s="12">
        <v>0.65</v>
      </c>
      <c r="Q13" s="30">
        <f t="shared" si="1"/>
        <v>98.600000000000009</v>
      </c>
      <c r="S13" s="17">
        <f t="shared" si="2"/>
        <v>48.701825557809329</v>
      </c>
      <c r="T13" s="17">
        <f t="shared" si="2"/>
        <v>0.97363083164300179</v>
      </c>
      <c r="U13" s="17">
        <f t="shared" si="2"/>
        <v>14.726166328600405</v>
      </c>
      <c r="V13" s="17">
        <f t="shared" si="2"/>
        <v>7.6166328600405677</v>
      </c>
      <c r="W13" s="17">
        <f t="shared" si="2"/>
        <v>6.9168356997971596</v>
      </c>
      <c r="X13" s="17">
        <f t="shared" si="2"/>
        <v>12.951318458417848</v>
      </c>
      <c r="Y13" s="17">
        <f t="shared" si="2"/>
        <v>1.8255578093306288</v>
      </c>
      <c r="Z13" s="17">
        <f t="shared" si="2"/>
        <v>5.6288032454361048</v>
      </c>
      <c r="AA13" s="17">
        <f t="shared" si="2"/>
        <v>0.65922920892494929</v>
      </c>
    </row>
    <row r="14" spans="1:27">
      <c r="A14" s="19" t="s">
        <v>137</v>
      </c>
      <c r="C14" s="12">
        <f t="shared" si="0"/>
        <v>1473</v>
      </c>
      <c r="D14" s="19">
        <v>172</v>
      </c>
      <c r="E14" s="70"/>
      <c r="F14" s="64">
        <v>1.18</v>
      </c>
      <c r="G14" s="12" t="s">
        <v>185</v>
      </c>
      <c r="H14" s="12">
        <v>48.02</v>
      </c>
      <c r="I14" s="12">
        <v>0.96</v>
      </c>
      <c r="J14" s="12">
        <v>14.52</v>
      </c>
      <c r="K14" s="30">
        <v>7.51</v>
      </c>
      <c r="L14" s="12">
        <v>6.82</v>
      </c>
      <c r="M14" s="12">
        <v>12.77</v>
      </c>
      <c r="N14" s="12">
        <v>1.8</v>
      </c>
      <c r="O14" s="12">
        <v>5.55</v>
      </c>
      <c r="P14" s="12">
        <v>0.65</v>
      </c>
      <c r="Q14" s="30">
        <f t="shared" si="1"/>
        <v>98.600000000000009</v>
      </c>
      <c r="S14" s="17">
        <f t="shared" si="2"/>
        <v>48.701825557809329</v>
      </c>
      <c r="T14" s="17">
        <f t="shared" si="2"/>
        <v>0.97363083164300179</v>
      </c>
      <c r="U14" s="17">
        <f t="shared" si="2"/>
        <v>14.726166328600405</v>
      </c>
      <c r="V14" s="17">
        <f t="shared" si="2"/>
        <v>7.6166328600405677</v>
      </c>
      <c r="W14" s="17">
        <f t="shared" si="2"/>
        <v>6.9168356997971596</v>
      </c>
      <c r="X14" s="17">
        <f t="shared" si="2"/>
        <v>12.951318458417848</v>
      </c>
      <c r="Y14" s="17">
        <f t="shared" si="2"/>
        <v>1.8255578093306288</v>
      </c>
      <c r="Z14" s="17">
        <f t="shared" si="2"/>
        <v>5.6288032454361048</v>
      </c>
      <c r="AA14" s="17">
        <f t="shared" si="2"/>
        <v>0.65922920892494929</v>
      </c>
    </row>
    <row r="15" spans="1:27">
      <c r="A15" s="19" t="s">
        <v>137</v>
      </c>
      <c r="C15" s="12">
        <f t="shared" si="0"/>
        <v>1473</v>
      </c>
      <c r="D15" s="19">
        <v>163</v>
      </c>
      <c r="E15" s="70"/>
      <c r="F15" s="64">
        <v>1.08</v>
      </c>
      <c r="G15" s="12" t="s">
        <v>185</v>
      </c>
      <c r="H15" s="12">
        <v>48.02</v>
      </c>
      <c r="I15" s="12">
        <v>0.96</v>
      </c>
      <c r="J15" s="12">
        <v>14.52</v>
      </c>
      <c r="K15" s="30">
        <v>7.51</v>
      </c>
      <c r="L15" s="12">
        <v>6.82</v>
      </c>
      <c r="M15" s="12">
        <v>12.77</v>
      </c>
      <c r="N15" s="12">
        <v>1.8</v>
      </c>
      <c r="O15" s="12">
        <v>5.55</v>
      </c>
      <c r="P15" s="12">
        <v>0.65</v>
      </c>
      <c r="Q15" s="30">
        <f t="shared" si="1"/>
        <v>98.600000000000009</v>
      </c>
      <c r="S15" s="17">
        <f t="shared" si="2"/>
        <v>48.701825557809329</v>
      </c>
      <c r="T15" s="17">
        <f t="shared" si="2"/>
        <v>0.97363083164300179</v>
      </c>
      <c r="U15" s="17">
        <f t="shared" si="2"/>
        <v>14.726166328600405</v>
      </c>
      <c r="V15" s="17">
        <f t="shared" si="2"/>
        <v>7.6166328600405677</v>
      </c>
      <c r="W15" s="17">
        <f t="shared" si="2"/>
        <v>6.9168356997971596</v>
      </c>
      <c r="X15" s="17">
        <f t="shared" si="2"/>
        <v>12.951318458417848</v>
      </c>
      <c r="Y15" s="17">
        <f t="shared" si="2"/>
        <v>1.8255578093306288</v>
      </c>
      <c r="Z15" s="17">
        <f t="shared" si="2"/>
        <v>5.6288032454361048</v>
      </c>
      <c r="AA15" s="17">
        <f t="shared" si="2"/>
        <v>0.65922920892494929</v>
      </c>
    </row>
    <row r="16" spans="1:27">
      <c r="A16" s="19" t="s">
        <v>137</v>
      </c>
      <c r="C16" s="12">
        <f t="shared" si="0"/>
        <v>1473</v>
      </c>
      <c r="D16" s="19">
        <v>232</v>
      </c>
      <c r="E16" s="70"/>
      <c r="F16" s="64">
        <v>1.32</v>
      </c>
      <c r="G16" s="12" t="s">
        <v>185</v>
      </c>
      <c r="H16" s="12">
        <v>48.02</v>
      </c>
      <c r="I16" s="12">
        <v>0.96</v>
      </c>
      <c r="J16" s="12">
        <v>14.52</v>
      </c>
      <c r="K16" s="30">
        <v>7.51</v>
      </c>
      <c r="L16" s="12">
        <v>6.82</v>
      </c>
      <c r="M16" s="12">
        <v>12.77</v>
      </c>
      <c r="N16" s="12">
        <v>1.8</v>
      </c>
      <c r="O16" s="12">
        <v>5.55</v>
      </c>
      <c r="P16" s="12">
        <v>0.65</v>
      </c>
      <c r="Q16" s="30">
        <f t="shared" si="1"/>
        <v>98.600000000000009</v>
      </c>
      <c r="S16" s="17">
        <f t="shared" si="2"/>
        <v>48.701825557809329</v>
      </c>
      <c r="T16" s="17">
        <f t="shared" si="2"/>
        <v>0.97363083164300179</v>
      </c>
      <c r="U16" s="17">
        <f t="shared" si="2"/>
        <v>14.726166328600405</v>
      </c>
      <c r="V16" s="17">
        <f t="shared" si="2"/>
        <v>7.6166328600405677</v>
      </c>
      <c r="W16" s="17">
        <f t="shared" si="2"/>
        <v>6.9168356997971596</v>
      </c>
      <c r="X16" s="17">
        <f t="shared" si="2"/>
        <v>12.951318458417848</v>
      </c>
      <c r="Y16" s="17">
        <f t="shared" si="2"/>
        <v>1.8255578093306288</v>
      </c>
      <c r="Z16" s="17">
        <f t="shared" si="2"/>
        <v>5.6288032454361048</v>
      </c>
      <c r="AA16" s="17">
        <f t="shared" si="2"/>
        <v>0.65922920892494929</v>
      </c>
    </row>
    <row r="17" spans="1:27">
      <c r="A17" s="19" t="s">
        <v>137</v>
      </c>
      <c r="C17" s="12">
        <f t="shared" si="0"/>
        <v>1473</v>
      </c>
      <c r="D17" s="19">
        <v>2760</v>
      </c>
      <c r="E17" s="70"/>
      <c r="F17" s="64">
        <v>6.58</v>
      </c>
      <c r="G17" s="12" t="s">
        <v>185</v>
      </c>
      <c r="H17" s="12">
        <v>48.02</v>
      </c>
      <c r="I17" s="12">
        <v>0.96</v>
      </c>
      <c r="J17" s="12">
        <v>14.52</v>
      </c>
      <c r="K17" s="30">
        <v>7.51</v>
      </c>
      <c r="L17" s="12">
        <v>6.82</v>
      </c>
      <c r="M17" s="12">
        <v>12.77</v>
      </c>
      <c r="N17" s="12">
        <v>1.8</v>
      </c>
      <c r="O17" s="12">
        <v>5.55</v>
      </c>
      <c r="P17" s="12">
        <v>0.65</v>
      </c>
      <c r="Q17" s="30">
        <f t="shared" si="1"/>
        <v>98.600000000000009</v>
      </c>
      <c r="S17" s="17">
        <f t="shared" si="2"/>
        <v>48.701825557809329</v>
      </c>
      <c r="T17" s="17">
        <f t="shared" si="2"/>
        <v>0.97363083164300179</v>
      </c>
      <c r="U17" s="17">
        <f t="shared" si="2"/>
        <v>14.726166328600405</v>
      </c>
      <c r="V17" s="17">
        <f t="shared" si="2"/>
        <v>7.6166328600405677</v>
      </c>
      <c r="W17" s="17">
        <f t="shared" si="2"/>
        <v>6.9168356997971596</v>
      </c>
      <c r="X17" s="17">
        <f t="shared" si="2"/>
        <v>12.951318458417848</v>
      </c>
      <c r="Y17" s="17">
        <f t="shared" si="2"/>
        <v>1.8255578093306288</v>
      </c>
      <c r="Z17" s="17">
        <f t="shared" si="2"/>
        <v>5.6288032454361048</v>
      </c>
      <c r="AA17" s="17">
        <f t="shared" si="2"/>
        <v>0.65922920892494929</v>
      </c>
    </row>
    <row r="18" spans="1:27">
      <c r="A18" s="19" t="s">
        <v>137</v>
      </c>
      <c r="C18" s="12">
        <f t="shared" si="0"/>
        <v>1473</v>
      </c>
      <c r="D18" s="19">
        <v>3948</v>
      </c>
      <c r="E18" s="70"/>
      <c r="F18" s="64">
        <v>8.23</v>
      </c>
      <c r="G18" s="12" t="s">
        <v>185</v>
      </c>
      <c r="H18" s="12">
        <v>48.02</v>
      </c>
      <c r="I18" s="12">
        <v>0.96</v>
      </c>
      <c r="J18" s="12">
        <v>14.52</v>
      </c>
      <c r="K18" s="30">
        <v>7.51</v>
      </c>
      <c r="L18" s="12">
        <v>6.82</v>
      </c>
      <c r="M18" s="12">
        <v>12.77</v>
      </c>
      <c r="N18" s="12">
        <v>1.8</v>
      </c>
      <c r="O18" s="12">
        <v>5.55</v>
      </c>
      <c r="P18" s="12">
        <v>0.65</v>
      </c>
      <c r="Q18" s="30">
        <f t="shared" si="1"/>
        <v>98.600000000000009</v>
      </c>
      <c r="S18" s="17">
        <f t="shared" ref="S18:AA44" si="3">H18/$Q18*100</f>
        <v>48.701825557809329</v>
      </c>
      <c r="T18" s="17">
        <f t="shared" si="3"/>
        <v>0.97363083164300179</v>
      </c>
      <c r="U18" s="17">
        <f t="shared" si="3"/>
        <v>14.726166328600405</v>
      </c>
      <c r="V18" s="17">
        <f t="shared" si="3"/>
        <v>7.6166328600405677</v>
      </c>
      <c r="W18" s="17">
        <f t="shared" si="3"/>
        <v>6.9168356997971596</v>
      </c>
      <c r="X18" s="17">
        <f t="shared" si="3"/>
        <v>12.951318458417848</v>
      </c>
      <c r="Y18" s="17">
        <f t="shared" si="3"/>
        <v>1.8255578093306288</v>
      </c>
      <c r="Z18" s="17">
        <f t="shared" si="3"/>
        <v>5.6288032454361048</v>
      </c>
      <c r="AA18" s="17">
        <f t="shared" si="3"/>
        <v>0.65922920892494929</v>
      </c>
    </row>
    <row r="19" spans="1:27">
      <c r="A19" s="19" t="s">
        <v>137</v>
      </c>
      <c r="C19" s="12">
        <f t="shared" si="0"/>
        <v>1473</v>
      </c>
      <c r="D19" s="19">
        <v>1013</v>
      </c>
      <c r="E19" s="70"/>
      <c r="F19" s="64">
        <v>3.28</v>
      </c>
      <c r="G19" s="12" t="s">
        <v>139</v>
      </c>
      <c r="H19" s="12">
        <v>47.59</v>
      </c>
      <c r="I19" s="12">
        <v>1.66</v>
      </c>
      <c r="J19" s="12">
        <v>17.190000000000001</v>
      </c>
      <c r="K19" s="12">
        <v>10.15</v>
      </c>
      <c r="L19" s="12">
        <v>5.72</v>
      </c>
      <c r="M19" s="12">
        <v>10.85</v>
      </c>
      <c r="N19" s="12">
        <v>3.42</v>
      </c>
      <c r="O19" s="12">
        <v>1.98</v>
      </c>
      <c r="P19" s="12">
        <v>0.51</v>
      </c>
      <c r="Q19" s="30">
        <f t="shared" si="1"/>
        <v>99.070000000000007</v>
      </c>
      <c r="S19" s="17">
        <f t="shared" si="3"/>
        <v>48.036741697789445</v>
      </c>
      <c r="T19" s="17">
        <f t="shared" si="3"/>
        <v>1.6755829211668516</v>
      </c>
      <c r="U19" s="17">
        <f t="shared" si="3"/>
        <v>17.351367719794087</v>
      </c>
      <c r="V19" s="17">
        <f t="shared" si="3"/>
        <v>10.24528111436358</v>
      </c>
      <c r="W19" s="17">
        <f t="shared" si="3"/>
        <v>5.7736953669122837</v>
      </c>
      <c r="X19" s="17">
        <f t="shared" si="3"/>
        <v>10.951852225699</v>
      </c>
      <c r="Y19" s="17">
        <f t="shared" si="3"/>
        <v>3.4521045725244774</v>
      </c>
      <c r="Z19" s="17">
        <f t="shared" si="3"/>
        <v>1.9985868577773291</v>
      </c>
      <c r="AA19" s="17">
        <f t="shared" si="3"/>
        <v>0.51478752397294847</v>
      </c>
    </row>
    <row r="20" spans="1:27">
      <c r="A20" s="19" t="s">
        <v>137</v>
      </c>
      <c r="C20" s="12">
        <f t="shared" si="0"/>
        <v>1473</v>
      </c>
      <c r="D20" s="19">
        <v>524</v>
      </c>
      <c r="E20" s="70"/>
      <c r="F20" s="64">
        <v>2.38</v>
      </c>
      <c r="G20" s="12" t="s">
        <v>139</v>
      </c>
      <c r="H20" s="12">
        <v>47.59</v>
      </c>
      <c r="I20" s="12">
        <v>1.66</v>
      </c>
      <c r="J20" s="12">
        <v>17.190000000000001</v>
      </c>
      <c r="K20" s="12">
        <v>10.15</v>
      </c>
      <c r="L20" s="12">
        <v>5.72</v>
      </c>
      <c r="M20" s="12">
        <v>10.85</v>
      </c>
      <c r="N20" s="12">
        <v>3.42</v>
      </c>
      <c r="O20" s="12">
        <v>1.98</v>
      </c>
      <c r="P20" s="12">
        <v>0.51</v>
      </c>
      <c r="Q20" s="30">
        <f t="shared" si="1"/>
        <v>99.070000000000007</v>
      </c>
      <c r="S20" s="17">
        <f t="shared" si="3"/>
        <v>48.036741697789445</v>
      </c>
      <c r="T20" s="17">
        <f t="shared" si="3"/>
        <v>1.6755829211668516</v>
      </c>
      <c r="U20" s="17">
        <f t="shared" si="3"/>
        <v>17.351367719794087</v>
      </c>
      <c r="V20" s="17">
        <f t="shared" si="3"/>
        <v>10.24528111436358</v>
      </c>
      <c r="W20" s="17">
        <f t="shared" si="3"/>
        <v>5.7736953669122837</v>
      </c>
      <c r="X20" s="17">
        <f t="shared" si="3"/>
        <v>10.951852225699</v>
      </c>
      <c r="Y20" s="17">
        <f t="shared" si="3"/>
        <v>3.4521045725244774</v>
      </c>
      <c r="Z20" s="17">
        <f t="shared" si="3"/>
        <v>1.9985868577773291</v>
      </c>
      <c r="AA20" s="17">
        <f t="shared" si="3"/>
        <v>0.51478752397294847</v>
      </c>
    </row>
    <row r="21" spans="1:27">
      <c r="A21" s="19" t="s">
        <v>137</v>
      </c>
      <c r="C21" s="12">
        <f t="shared" si="0"/>
        <v>1473</v>
      </c>
      <c r="D21" s="19">
        <v>269</v>
      </c>
      <c r="E21" s="70"/>
      <c r="F21" s="64">
        <v>1.68</v>
      </c>
      <c r="G21" s="12" t="s">
        <v>139</v>
      </c>
      <c r="H21" s="12">
        <v>47.59</v>
      </c>
      <c r="I21" s="12">
        <v>1.66</v>
      </c>
      <c r="J21" s="12">
        <v>17.190000000000001</v>
      </c>
      <c r="K21" s="12">
        <v>10.15</v>
      </c>
      <c r="L21" s="12">
        <v>5.72</v>
      </c>
      <c r="M21" s="12">
        <v>10.85</v>
      </c>
      <c r="N21" s="12">
        <v>3.42</v>
      </c>
      <c r="O21" s="12">
        <v>1.98</v>
      </c>
      <c r="P21" s="12">
        <v>0.51</v>
      </c>
      <c r="Q21" s="30">
        <f t="shared" si="1"/>
        <v>99.070000000000007</v>
      </c>
      <c r="S21" s="17">
        <f t="shared" si="3"/>
        <v>48.036741697789445</v>
      </c>
      <c r="T21" s="17">
        <f t="shared" si="3"/>
        <v>1.6755829211668516</v>
      </c>
      <c r="U21" s="17">
        <f t="shared" si="3"/>
        <v>17.351367719794087</v>
      </c>
      <c r="V21" s="17">
        <f t="shared" si="3"/>
        <v>10.24528111436358</v>
      </c>
      <c r="W21" s="17">
        <f t="shared" si="3"/>
        <v>5.7736953669122837</v>
      </c>
      <c r="X21" s="17">
        <f t="shared" si="3"/>
        <v>10.951852225699</v>
      </c>
      <c r="Y21" s="17">
        <f t="shared" si="3"/>
        <v>3.4521045725244774</v>
      </c>
      <c r="Z21" s="17">
        <f t="shared" si="3"/>
        <v>1.9985868577773291</v>
      </c>
      <c r="AA21" s="17">
        <f t="shared" si="3"/>
        <v>0.51478752397294847</v>
      </c>
    </row>
    <row r="22" spans="1:27">
      <c r="A22" s="19" t="s">
        <v>137</v>
      </c>
      <c r="C22" s="12">
        <f t="shared" si="0"/>
        <v>1473</v>
      </c>
      <c r="D22" s="19">
        <v>2138</v>
      </c>
      <c r="E22" s="70"/>
      <c r="F22" s="64">
        <v>5.07</v>
      </c>
      <c r="G22" s="12" t="s">
        <v>139</v>
      </c>
      <c r="H22" s="12">
        <v>47.59</v>
      </c>
      <c r="I22" s="12">
        <v>1.66</v>
      </c>
      <c r="J22" s="12">
        <v>17.190000000000001</v>
      </c>
      <c r="K22" s="12">
        <v>10.15</v>
      </c>
      <c r="L22" s="12">
        <v>5.72</v>
      </c>
      <c r="M22" s="12">
        <v>10.85</v>
      </c>
      <c r="N22" s="12">
        <v>3.42</v>
      </c>
      <c r="O22" s="12">
        <v>1.98</v>
      </c>
      <c r="P22" s="12">
        <v>0.51</v>
      </c>
      <c r="Q22" s="30">
        <f t="shared" si="1"/>
        <v>99.070000000000007</v>
      </c>
      <c r="S22" s="17">
        <f t="shared" si="3"/>
        <v>48.036741697789445</v>
      </c>
      <c r="T22" s="17">
        <f t="shared" si="3"/>
        <v>1.6755829211668516</v>
      </c>
      <c r="U22" s="17">
        <f t="shared" si="3"/>
        <v>17.351367719794087</v>
      </c>
      <c r="V22" s="17">
        <f t="shared" si="3"/>
        <v>10.24528111436358</v>
      </c>
      <c r="W22" s="17">
        <f t="shared" si="3"/>
        <v>5.7736953669122837</v>
      </c>
      <c r="X22" s="17">
        <f t="shared" si="3"/>
        <v>10.951852225699</v>
      </c>
      <c r="Y22" s="17">
        <f t="shared" si="3"/>
        <v>3.4521045725244774</v>
      </c>
      <c r="Z22" s="17">
        <f t="shared" si="3"/>
        <v>1.9985868577773291</v>
      </c>
      <c r="AA22" s="17">
        <f t="shared" si="3"/>
        <v>0.51478752397294847</v>
      </c>
    </row>
    <row r="23" spans="1:27">
      <c r="A23" s="19" t="s">
        <v>137</v>
      </c>
      <c r="C23" s="12">
        <f t="shared" si="0"/>
        <v>1473</v>
      </c>
      <c r="D23" s="19">
        <v>1006</v>
      </c>
      <c r="E23" s="70"/>
      <c r="F23" s="64">
        <v>3.59</v>
      </c>
      <c r="G23" s="12" t="s">
        <v>139</v>
      </c>
      <c r="H23" s="12">
        <v>47.59</v>
      </c>
      <c r="I23" s="12">
        <v>1.66</v>
      </c>
      <c r="J23" s="12">
        <v>17.190000000000001</v>
      </c>
      <c r="K23" s="12">
        <v>10.15</v>
      </c>
      <c r="L23" s="12">
        <v>5.72</v>
      </c>
      <c r="M23" s="12">
        <v>10.85</v>
      </c>
      <c r="N23" s="12">
        <v>3.42</v>
      </c>
      <c r="O23" s="12">
        <v>1.98</v>
      </c>
      <c r="P23" s="12">
        <v>0.51</v>
      </c>
      <c r="Q23" s="30">
        <f t="shared" si="1"/>
        <v>99.070000000000007</v>
      </c>
      <c r="S23" s="17">
        <f t="shared" si="3"/>
        <v>48.036741697789445</v>
      </c>
      <c r="T23" s="17">
        <f t="shared" si="3"/>
        <v>1.6755829211668516</v>
      </c>
      <c r="U23" s="17">
        <f t="shared" si="3"/>
        <v>17.351367719794087</v>
      </c>
      <c r="V23" s="17">
        <f t="shared" si="3"/>
        <v>10.24528111436358</v>
      </c>
      <c r="W23" s="17">
        <f t="shared" si="3"/>
        <v>5.7736953669122837</v>
      </c>
      <c r="X23" s="17">
        <f t="shared" si="3"/>
        <v>10.951852225699</v>
      </c>
      <c r="Y23" s="17">
        <f t="shared" si="3"/>
        <v>3.4521045725244774</v>
      </c>
      <c r="Z23" s="17">
        <f t="shared" si="3"/>
        <v>1.9985868577773291</v>
      </c>
      <c r="AA23" s="17">
        <f t="shared" si="3"/>
        <v>0.51478752397294847</v>
      </c>
    </row>
    <row r="24" spans="1:27">
      <c r="A24" s="19" t="s">
        <v>137</v>
      </c>
      <c r="C24" s="12">
        <f t="shared" si="0"/>
        <v>1473</v>
      </c>
      <c r="D24" s="19">
        <v>172</v>
      </c>
      <c r="E24" s="70"/>
      <c r="F24" s="64">
        <v>1.36</v>
      </c>
      <c r="G24" s="12" t="s">
        <v>139</v>
      </c>
      <c r="H24" s="12">
        <v>47.59</v>
      </c>
      <c r="I24" s="12">
        <v>1.66</v>
      </c>
      <c r="J24" s="12">
        <v>17.190000000000001</v>
      </c>
      <c r="K24" s="12">
        <v>10.15</v>
      </c>
      <c r="L24" s="12">
        <v>5.72</v>
      </c>
      <c r="M24" s="12">
        <v>10.85</v>
      </c>
      <c r="N24" s="12">
        <v>3.42</v>
      </c>
      <c r="O24" s="12">
        <v>1.98</v>
      </c>
      <c r="P24" s="12">
        <v>0.51</v>
      </c>
      <c r="Q24" s="30">
        <f t="shared" si="1"/>
        <v>99.070000000000007</v>
      </c>
      <c r="S24" s="17">
        <f t="shared" si="3"/>
        <v>48.036741697789445</v>
      </c>
      <c r="T24" s="17">
        <f t="shared" si="3"/>
        <v>1.6755829211668516</v>
      </c>
      <c r="U24" s="17">
        <f t="shared" si="3"/>
        <v>17.351367719794087</v>
      </c>
      <c r="V24" s="17">
        <f t="shared" si="3"/>
        <v>10.24528111436358</v>
      </c>
      <c r="W24" s="17">
        <f t="shared" si="3"/>
        <v>5.7736953669122837</v>
      </c>
      <c r="X24" s="17">
        <f t="shared" si="3"/>
        <v>10.951852225699</v>
      </c>
      <c r="Y24" s="17">
        <f t="shared" si="3"/>
        <v>3.4521045725244774</v>
      </c>
      <c r="Z24" s="17">
        <f t="shared" si="3"/>
        <v>1.9985868577773291</v>
      </c>
      <c r="AA24" s="17">
        <f t="shared" si="3"/>
        <v>0.51478752397294847</v>
      </c>
    </row>
    <row r="25" spans="1:27">
      <c r="A25" s="19" t="s">
        <v>137</v>
      </c>
      <c r="C25" s="12">
        <f t="shared" si="0"/>
        <v>1473</v>
      </c>
      <c r="D25" s="19">
        <v>163</v>
      </c>
      <c r="E25" s="70"/>
      <c r="F25" s="64">
        <v>1.08</v>
      </c>
      <c r="G25" s="12" t="s">
        <v>139</v>
      </c>
      <c r="H25" s="12">
        <v>47.59</v>
      </c>
      <c r="I25" s="12">
        <v>1.66</v>
      </c>
      <c r="J25" s="12">
        <v>17.190000000000001</v>
      </c>
      <c r="K25" s="12">
        <v>10.15</v>
      </c>
      <c r="L25" s="12">
        <v>5.72</v>
      </c>
      <c r="M25" s="12">
        <v>10.85</v>
      </c>
      <c r="N25" s="12">
        <v>3.42</v>
      </c>
      <c r="O25" s="12">
        <v>1.98</v>
      </c>
      <c r="P25" s="12">
        <v>0.51</v>
      </c>
      <c r="Q25" s="30">
        <f t="shared" si="1"/>
        <v>99.070000000000007</v>
      </c>
      <c r="S25" s="17">
        <f t="shared" si="3"/>
        <v>48.036741697789445</v>
      </c>
      <c r="T25" s="17">
        <f t="shared" si="3"/>
        <v>1.6755829211668516</v>
      </c>
      <c r="U25" s="17">
        <f t="shared" si="3"/>
        <v>17.351367719794087</v>
      </c>
      <c r="V25" s="17">
        <f t="shared" si="3"/>
        <v>10.24528111436358</v>
      </c>
      <c r="W25" s="17">
        <f t="shared" si="3"/>
        <v>5.7736953669122837</v>
      </c>
      <c r="X25" s="17">
        <f t="shared" si="3"/>
        <v>10.951852225699</v>
      </c>
      <c r="Y25" s="17">
        <f t="shared" si="3"/>
        <v>3.4521045725244774</v>
      </c>
      <c r="Z25" s="17">
        <f t="shared" si="3"/>
        <v>1.9985868577773291</v>
      </c>
      <c r="AA25" s="17">
        <f t="shared" si="3"/>
        <v>0.51478752397294847</v>
      </c>
    </row>
    <row r="26" spans="1:27">
      <c r="A26" s="19" t="s">
        <v>137</v>
      </c>
      <c r="C26" s="12">
        <f t="shared" si="0"/>
        <v>1473</v>
      </c>
      <c r="D26" s="19">
        <v>2760</v>
      </c>
      <c r="E26" s="70"/>
      <c r="F26" s="64">
        <v>6.18</v>
      </c>
      <c r="G26" s="12" t="s">
        <v>139</v>
      </c>
      <c r="H26" s="12">
        <v>47.59</v>
      </c>
      <c r="I26" s="12">
        <v>1.66</v>
      </c>
      <c r="J26" s="12">
        <v>17.190000000000001</v>
      </c>
      <c r="K26" s="12">
        <v>10.15</v>
      </c>
      <c r="L26" s="12">
        <v>5.72</v>
      </c>
      <c r="M26" s="12">
        <v>10.85</v>
      </c>
      <c r="N26" s="12">
        <v>3.42</v>
      </c>
      <c r="O26" s="12">
        <v>1.98</v>
      </c>
      <c r="P26" s="12">
        <v>0.51</v>
      </c>
      <c r="Q26" s="30">
        <f t="shared" si="1"/>
        <v>99.070000000000007</v>
      </c>
      <c r="S26" s="17">
        <f t="shared" si="3"/>
        <v>48.036741697789445</v>
      </c>
      <c r="T26" s="17">
        <f t="shared" si="3"/>
        <v>1.6755829211668516</v>
      </c>
      <c r="U26" s="17">
        <f t="shared" si="3"/>
        <v>17.351367719794087</v>
      </c>
      <c r="V26" s="17">
        <f t="shared" si="3"/>
        <v>10.24528111436358</v>
      </c>
      <c r="W26" s="17">
        <f t="shared" si="3"/>
        <v>5.7736953669122837</v>
      </c>
      <c r="X26" s="17">
        <f t="shared" si="3"/>
        <v>10.951852225699</v>
      </c>
      <c r="Y26" s="17">
        <f t="shared" si="3"/>
        <v>3.4521045725244774</v>
      </c>
      <c r="Z26" s="17">
        <f t="shared" si="3"/>
        <v>1.9985868577773291</v>
      </c>
      <c r="AA26" s="17">
        <f t="shared" si="3"/>
        <v>0.51478752397294847</v>
      </c>
    </row>
    <row r="27" spans="1:27">
      <c r="A27" s="19" t="s">
        <v>137</v>
      </c>
      <c r="C27" s="12">
        <f t="shared" si="0"/>
        <v>1473</v>
      </c>
      <c r="D27" s="19">
        <v>3948</v>
      </c>
      <c r="E27" s="70"/>
      <c r="F27" s="64">
        <v>8.9600000000000009</v>
      </c>
      <c r="G27" s="12" t="s">
        <v>139</v>
      </c>
      <c r="H27" s="12">
        <v>47.59</v>
      </c>
      <c r="I27" s="12">
        <v>1.66</v>
      </c>
      <c r="J27" s="12">
        <v>17.190000000000001</v>
      </c>
      <c r="K27" s="12">
        <v>10.15</v>
      </c>
      <c r="L27" s="12">
        <v>5.72</v>
      </c>
      <c r="M27" s="12">
        <v>10.85</v>
      </c>
      <c r="N27" s="12">
        <v>3.42</v>
      </c>
      <c r="O27" s="12">
        <v>1.98</v>
      </c>
      <c r="P27" s="12">
        <v>0.51</v>
      </c>
      <c r="Q27" s="30">
        <f t="shared" si="1"/>
        <v>99.070000000000007</v>
      </c>
      <c r="S27" s="17">
        <f t="shared" si="3"/>
        <v>48.036741697789445</v>
      </c>
      <c r="T27" s="17">
        <f t="shared" si="3"/>
        <v>1.6755829211668516</v>
      </c>
      <c r="U27" s="17">
        <f t="shared" si="3"/>
        <v>17.351367719794087</v>
      </c>
      <c r="V27" s="17">
        <f t="shared" si="3"/>
        <v>10.24528111436358</v>
      </c>
      <c r="W27" s="17">
        <f t="shared" si="3"/>
        <v>5.7736953669122837</v>
      </c>
      <c r="X27" s="17">
        <f t="shared" si="3"/>
        <v>10.951852225699</v>
      </c>
      <c r="Y27" s="17">
        <f t="shared" si="3"/>
        <v>3.4521045725244774</v>
      </c>
      <c r="Z27" s="17">
        <f t="shared" si="3"/>
        <v>1.9985868577773291</v>
      </c>
      <c r="AA27" s="17">
        <f t="shared" si="3"/>
        <v>0.51478752397294847</v>
      </c>
    </row>
    <row r="28" spans="1:27">
      <c r="A28" s="19" t="s">
        <v>137</v>
      </c>
      <c r="C28" s="12">
        <f t="shared" si="0"/>
        <v>1473</v>
      </c>
      <c r="D28" s="19">
        <v>2059</v>
      </c>
      <c r="E28" s="70"/>
      <c r="F28" s="64">
        <v>4.92</v>
      </c>
      <c r="G28" s="12" t="s">
        <v>186</v>
      </c>
      <c r="H28" s="12">
        <v>49.4</v>
      </c>
      <c r="I28" s="12">
        <v>0.8</v>
      </c>
      <c r="J28" s="12">
        <v>15.8</v>
      </c>
      <c r="K28" s="12">
        <v>7.64</v>
      </c>
      <c r="L28" s="12">
        <v>8</v>
      </c>
      <c r="M28" s="12">
        <v>12.7</v>
      </c>
      <c r="N28" s="12">
        <v>2.2999999999999998</v>
      </c>
      <c r="O28" s="12">
        <v>1.9</v>
      </c>
      <c r="P28" s="12">
        <v>0.4</v>
      </c>
      <c r="Q28" s="30">
        <f t="shared" si="1"/>
        <v>98.940000000000012</v>
      </c>
      <c r="S28" s="17">
        <f t="shared" si="3"/>
        <v>49.929250050535671</v>
      </c>
      <c r="T28" s="17">
        <f t="shared" si="3"/>
        <v>0.8085708510208206</v>
      </c>
      <c r="U28" s="17">
        <f t="shared" si="3"/>
        <v>15.969274307661207</v>
      </c>
      <c r="V28" s="17">
        <f t="shared" si="3"/>
        <v>7.7218516272488369</v>
      </c>
      <c r="W28" s="17">
        <f t="shared" si="3"/>
        <v>8.0857085102082067</v>
      </c>
      <c r="X28" s="17">
        <f t="shared" si="3"/>
        <v>12.836062259955527</v>
      </c>
      <c r="Y28" s="17">
        <f t="shared" si="3"/>
        <v>2.3246411966848588</v>
      </c>
      <c r="Z28" s="17">
        <f t="shared" si="3"/>
        <v>1.920355771174449</v>
      </c>
      <c r="AA28" s="17">
        <f t="shared" si="3"/>
        <v>0.4042854255104103</v>
      </c>
    </row>
    <row r="29" spans="1:27">
      <c r="A29" s="19" t="s">
        <v>137</v>
      </c>
      <c r="C29" s="12">
        <f t="shared" si="0"/>
        <v>1473</v>
      </c>
      <c r="D29" s="19">
        <v>1013</v>
      </c>
      <c r="E29" s="70"/>
      <c r="F29" s="64">
        <v>3.14</v>
      </c>
      <c r="G29" s="12" t="s">
        <v>186</v>
      </c>
      <c r="H29" s="12">
        <v>49.4</v>
      </c>
      <c r="I29" s="12">
        <v>0.8</v>
      </c>
      <c r="J29" s="12">
        <v>15.8</v>
      </c>
      <c r="K29" s="12">
        <v>7.64</v>
      </c>
      <c r="L29" s="12">
        <v>8</v>
      </c>
      <c r="M29" s="12">
        <v>12.7</v>
      </c>
      <c r="N29" s="12">
        <v>2.2999999999999998</v>
      </c>
      <c r="O29" s="12">
        <v>1.9</v>
      </c>
      <c r="P29" s="12">
        <v>0.4</v>
      </c>
      <c r="Q29" s="30">
        <f t="shared" si="1"/>
        <v>98.940000000000012</v>
      </c>
      <c r="S29" s="17">
        <f t="shared" si="3"/>
        <v>49.929250050535671</v>
      </c>
      <c r="T29" s="17">
        <f t="shared" si="3"/>
        <v>0.8085708510208206</v>
      </c>
      <c r="U29" s="17">
        <f t="shared" si="3"/>
        <v>15.969274307661207</v>
      </c>
      <c r="V29" s="17">
        <f t="shared" si="3"/>
        <v>7.7218516272488369</v>
      </c>
      <c r="W29" s="17">
        <f t="shared" si="3"/>
        <v>8.0857085102082067</v>
      </c>
      <c r="X29" s="17">
        <f t="shared" si="3"/>
        <v>12.836062259955527</v>
      </c>
      <c r="Y29" s="17">
        <f t="shared" si="3"/>
        <v>2.3246411966848588</v>
      </c>
      <c r="Z29" s="17">
        <f t="shared" si="3"/>
        <v>1.920355771174449</v>
      </c>
      <c r="AA29" s="17">
        <f t="shared" si="3"/>
        <v>0.4042854255104103</v>
      </c>
    </row>
    <row r="30" spans="1:27">
      <c r="A30" s="19" t="s">
        <v>137</v>
      </c>
      <c r="C30" s="12">
        <f t="shared" si="0"/>
        <v>1473</v>
      </c>
      <c r="D30" s="19">
        <v>524</v>
      </c>
      <c r="E30" s="70"/>
      <c r="F30" s="64">
        <v>2.21</v>
      </c>
      <c r="G30" s="12" t="s">
        <v>186</v>
      </c>
      <c r="H30" s="12">
        <v>49.4</v>
      </c>
      <c r="I30" s="12">
        <v>0.8</v>
      </c>
      <c r="J30" s="12">
        <v>15.8</v>
      </c>
      <c r="K30" s="12">
        <v>7.64</v>
      </c>
      <c r="L30" s="12">
        <v>8</v>
      </c>
      <c r="M30" s="12">
        <v>12.7</v>
      </c>
      <c r="N30" s="12">
        <v>2.2999999999999998</v>
      </c>
      <c r="O30" s="12">
        <v>1.9</v>
      </c>
      <c r="P30" s="12">
        <v>0.4</v>
      </c>
      <c r="Q30" s="30">
        <f t="shared" si="1"/>
        <v>98.940000000000012</v>
      </c>
      <c r="S30" s="17">
        <f t="shared" si="3"/>
        <v>49.929250050535671</v>
      </c>
      <c r="T30" s="17">
        <f t="shared" si="3"/>
        <v>0.8085708510208206</v>
      </c>
      <c r="U30" s="17">
        <f t="shared" si="3"/>
        <v>15.969274307661207</v>
      </c>
      <c r="V30" s="17">
        <f t="shared" si="3"/>
        <v>7.7218516272488369</v>
      </c>
      <c r="W30" s="17">
        <f t="shared" si="3"/>
        <v>8.0857085102082067</v>
      </c>
      <c r="X30" s="17">
        <f t="shared" si="3"/>
        <v>12.836062259955527</v>
      </c>
      <c r="Y30" s="17">
        <f t="shared" si="3"/>
        <v>2.3246411966848588</v>
      </c>
      <c r="Z30" s="17">
        <f t="shared" si="3"/>
        <v>1.920355771174449</v>
      </c>
      <c r="AA30" s="17">
        <f t="shared" si="3"/>
        <v>0.4042854255104103</v>
      </c>
    </row>
    <row r="31" spans="1:27">
      <c r="A31" s="19" t="s">
        <v>137</v>
      </c>
      <c r="C31" s="12">
        <f t="shared" si="0"/>
        <v>1473</v>
      </c>
      <c r="D31" s="19">
        <v>2138</v>
      </c>
      <c r="E31" s="70"/>
      <c r="F31" s="64">
        <v>5.19</v>
      </c>
      <c r="G31" s="12" t="s">
        <v>186</v>
      </c>
      <c r="H31" s="12">
        <v>49.4</v>
      </c>
      <c r="I31" s="12">
        <v>0.8</v>
      </c>
      <c r="J31" s="12">
        <v>15.8</v>
      </c>
      <c r="K31" s="12">
        <v>7.64</v>
      </c>
      <c r="L31" s="12">
        <v>8</v>
      </c>
      <c r="M31" s="12">
        <v>12.7</v>
      </c>
      <c r="N31" s="12">
        <v>2.2999999999999998</v>
      </c>
      <c r="O31" s="12">
        <v>1.9</v>
      </c>
      <c r="P31" s="12">
        <v>0.4</v>
      </c>
      <c r="Q31" s="30">
        <f t="shared" si="1"/>
        <v>98.940000000000012</v>
      </c>
      <c r="S31" s="17">
        <f t="shared" si="3"/>
        <v>49.929250050535671</v>
      </c>
      <c r="T31" s="17">
        <f t="shared" si="3"/>
        <v>0.8085708510208206</v>
      </c>
      <c r="U31" s="17">
        <f t="shared" si="3"/>
        <v>15.969274307661207</v>
      </c>
      <c r="V31" s="17">
        <f t="shared" si="3"/>
        <v>7.7218516272488369</v>
      </c>
      <c r="W31" s="17">
        <f t="shared" si="3"/>
        <v>8.0857085102082067</v>
      </c>
      <c r="X31" s="17">
        <f t="shared" si="3"/>
        <v>12.836062259955527</v>
      </c>
      <c r="Y31" s="17">
        <f t="shared" si="3"/>
        <v>2.3246411966848588</v>
      </c>
      <c r="Z31" s="17">
        <f t="shared" si="3"/>
        <v>1.920355771174449</v>
      </c>
      <c r="AA31" s="17">
        <f t="shared" si="3"/>
        <v>0.4042854255104103</v>
      </c>
    </row>
    <row r="32" spans="1:27">
      <c r="A32" s="19" t="s">
        <v>137</v>
      </c>
      <c r="C32" s="12">
        <f t="shared" si="0"/>
        <v>1473</v>
      </c>
      <c r="D32" s="19">
        <v>163</v>
      </c>
      <c r="E32" s="70"/>
      <c r="F32" s="64">
        <v>0.98</v>
      </c>
      <c r="G32" s="12" t="s">
        <v>186</v>
      </c>
      <c r="H32" s="12">
        <v>49.4</v>
      </c>
      <c r="I32" s="12">
        <v>0.8</v>
      </c>
      <c r="J32" s="12">
        <v>15.8</v>
      </c>
      <c r="K32" s="12">
        <v>7.64</v>
      </c>
      <c r="L32" s="12">
        <v>8</v>
      </c>
      <c r="M32" s="12">
        <v>12.7</v>
      </c>
      <c r="N32" s="12">
        <v>2.2999999999999998</v>
      </c>
      <c r="O32" s="12">
        <v>1.9</v>
      </c>
      <c r="P32" s="12">
        <v>0.4</v>
      </c>
      <c r="Q32" s="30">
        <f t="shared" si="1"/>
        <v>98.940000000000012</v>
      </c>
      <c r="S32" s="17">
        <f t="shared" si="3"/>
        <v>49.929250050535671</v>
      </c>
      <c r="T32" s="17">
        <f t="shared" si="3"/>
        <v>0.8085708510208206</v>
      </c>
      <c r="U32" s="17">
        <f t="shared" si="3"/>
        <v>15.969274307661207</v>
      </c>
      <c r="V32" s="17">
        <f t="shared" si="3"/>
        <v>7.7218516272488369</v>
      </c>
      <c r="W32" s="17">
        <f t="shared" si="3"/>
        <v>8.0857085102082067</v>
      </c>
      <c r="X32" s="17">
        <f t="shared" si="3"/>
        <v>12.836062259955527</v>
      </c>
      <c r="Y32" s="17">
        <f t="shared" si="3"/>
        <v>2.3246411966848588</v>
      </c>
      <c r="Z32" s="17">
        <f t="shared" si="3"/>
        <v>1.920355771174449</v>
      </c>
      <c r="AA32" s="17">
        <f t="shared" si="3"/>
        <v>0.4042854255104103</v>
      </c>
    </row>
    <row r="33" spans="1:27">
      <c r="A33" s="19" t="s">
        <v>137</v>
      </c>
      <c r="C33" s="12">
        <f t="shared" si="0"/>
        <v>1473</v>
      </c>
      <c r="D33" s="19">
        <v>232</v>
      </c>
      <c r="E33" s="70"/>
      <c r="F33" s="64">
        <v>1.53</v>
      </c>
      <c r="G33" s="12" t="s">
        <v>186</v>
      </c>
      <c r="H33" s="12">
        <v>49.4</v>
      </c>
      <c r="I33" s="12">
        <v>0.8</v>
      </c>
      <c r="J33" s="12">
        <v>15.8</v>
      </c>
      <c r="K33" s="12">
        <v>7.64</v>
      </c>
      <c r="L33" s="12">
        <v>8</v>
      </c>
      <c r="M33" s="12">
        <v>12.7</v>
      </c>
      <c r="N33" s="12">
        <v>2.2999999999999998</v>
      </c>
      <c r="O33" s="12">
        <v>1.9</v>
      </c>
      <c r="P33" s="12">
        <v>0.4</v>
      </c>
      <c r="Q33" s="30">
        <f t="shared" si="1"/>
        <v>98.940000000000012</v>
      </c>
      <c r="S33" s="17">
        <f t="shared" si="3"/>
        <v>49.929250050535671</v>
      </c>
      <c r="T33" s="17">
        <f t="shared" si="3"/>
        <v>0.8085708510208206</v>
      </c>
      <c r="U33" s="17">
        <f t="shared" si="3"/>
        <v>15.969274307661207</v>
      </c>
      <c r="V33" s="17">
        <f t="shared" si="3"/>
        <v>7.7218516272488369</v>
      </c>
      <c r="W33" s="17">
        <f t="shared" si="3"/>
        <v>8.0857085102082067</v>
      </c>
      <c r="X33" s="17">
        <f t="shared" si="3"/>
        <v>12.836062259955527</v>
      </c>
      <c r="Y33" s="17">
        <f t="shared" si="3"/>
        <v>2.3246411966848588</v>
      </c>
      <c r="Z33" s="17">
        <f t="shared" si="3"/>
        <v>1.920355771174449</v>
      </c>
      <c r="AA33" s="17">
        <f t="shared" si="3"/>
        <v>0.4042854255104103</v>
      </c>
    </row>
    <row r="34" spans="1:27">
      <c r="A34" s="19" t="s">
        <v>137</v>
      </c>
      <c r="C34" s="12">
        <f t="shared" si="0"/>
        <v>1473</v>
      </c>
      <c r="D34" s="19">
        <v>2760</v>
      </c>
      <c r="E34" s="70"/>
      <c r="F34" s="64">
        <v>5.99</v>
      </c>
      <c r="G34" s="12" t="s">
        <v>186</v>
      </c>
      <c r="H34" s="12">
        <v>49.4</v>
      </c>
      <c r="I34" s="12">
        <v>0.8</v>
      </c>
      <c r="J34" s="12">
        <v>15.8</v>
      </c>
      <c r="K34" s="12">
        <v>7.64</v>
      </c>
      <c r="L34" s="12">
        <v>8</v>
      </c>
      <c r="M34" s="12">
        <v>12.7</v>
      </c>
      <c r="N34" s="12">
        <v>2.2999999999999998</v>
      </c>
      <c r="O34" s="12">
        <v>1.9</v>
      </c>
      <c r="P34" s="12">
        <v>0.4</v>
      </c>
      <c r="Q34" s="30">
        <f t="shared" si="1"/>
        <v>98.940000000000012</v>
      </c>
      <c r="S34" s="17">
        <f t="shared" si="3"/>
        <v>49.929250050535671</v>
      </c>
      <c r="T34" s="17">
        <f t="shared" si="3"/>
        <v>0.8085708510208206</v>
      </c>
      <c r="U34" s="17">
        <f t="shared" si="3"/>
        <v>15.969274307661207</v>
      </c>
      <c r="V34" s="17">
        <f t="shared" si="3"/>
        <v>7.7218516272488369</v>
      </c>
      <c r="W34" s="17">
        <f t="shared" si="3"/>
        <v>8.0857085102082067</v>
      </c>
      <c r="X34" s="17">
        <f t="shared" si="3"/>
        <v>12.836062259955527</v>
      </c>
      <c r="Y34" s="17">
        <f t="shared" si="3"/>
        <v>2.3246411966848588</v>
      </c>
      <c r="Z34" s="17">
        <f t="shared" si="3"/>
        <v>1.920355771174449</v>
      </c>
      <c r="AA34" s="17">
        <f t="shared" si="3"/>
        <v>0.4042854255104103</v>
      </c>
    </row>
    <row r="35" spans="1:27">
      <c r="A35" s="36" t="s">
        <v>137</v>
      </c>
      <c r="B35" s="36"/>
      <c r="C35" s="37">
        <f t="shared" si="0"/>
        <v>1473</v>
      </c>
      <c r="D35" s="36">
        <v>3948</v>
      </c>
      <c r="E35" s="71"/>
      <c r="F35" s="72">
        <v>8.4700000000000006</v>
      </c>
      <c r="G35" s="37" t="s">
        <v>186</v>
      </c>
      <c r="H35" s="37">
        <v>49.4</v>
      </c>
      <c r="I35" s="37">
        <v>0.8</v>
      </c>
      <c r="J35" s="37">
        <v>15.8</v>
      </c>
      <c r="K35" s="37">
        <v>7.64</v>
      </c>
      <c r="L35" s="37">
        <v>8</v>
      </c>
      <c r="M35" s="37">
        <v>12.7</v>
      </c>
      <c r="N35" s="37">
        <v>2.2999999999999998</v>
      </c>
      <c r="O35" s="37">
        <v>1.9</v>
      </c>
      <c r="P35" s="37">
        <v>0.4</v>
      </c>
      <c r="Q35" s="40">
        <f t="shared" si="1"/>
        <v>98.940000000000012</v>
      </c>
      <c r="R35" s="36"/>
      <c r="S35" s="41">
        <f t="shared" si="3"/>
        <v>49.929250050535671</v>
      </c>
      <c r="T35" s="41">
        <f t="shared" si="3"/>
        <v>0.8085708510208206</v>
      </c>
      <c r="U35" s="41">
        <f t="shared" si="3"/>
        <v>15.969274307661207</v>
      </c>
      <c r="V35" s="41">
        <f t="shared" si="3"/>
        <v>7.7218516272488369</v>
      </c>
      <c r="W35" s="41">
        <f t="shared" si="3"/>
        <v>8.0857085102082067</v>
      </c>
      <c r="X35" s="41">
        <f t="shared" si="3"/>
        <v>12.836062259955527</v>
      </c>
      <c r="Y35" s="41">
        <f t="shared" si="3"/>
        <v>2.3246411966848588</v>
      </c>
      <c r="Z35" s="41">
        <f t="shared" si="3"/>
        <v>1.920355771174449</v>
      </c>
      <c r="AA35" s="41">
        <f t="shared" si="3"/>
        <v>0.4042854255104103</v>
      </c>
    </row>
    <row r="36" spans="1:27">
      <c r="A36" s="19" t="s">
        <v>187</v>
      </c>
      <c r="C36" s="12">
        <f>1130+273</f>
        <v>1403</v>
      </c>
      <c r="D36" s="19">
        <v>1280</v>
      </c>
      <c r="E36" s="70"/>
      <c r="F36" s="64">
        <v>4.55</v>
      </c>
      <c r="G36" s="12" t="s">
        <v>188</v>
      </c>
      <c r="H36" s="12">
        <v>53.6</v>
      </c>
      <c r="I36" s="12">
        <v>1.76</v>
      </c>
      <c r="J36" s="12">
        <v>13.8</v>
      </c>
      <c r="K36" s="12">
        <f>4.8+1.62</f>
        <v>6.42</v>
      </c>
      <c r="L36" s="12">
        <v>5.34</v>
      </c>
      <c r="M36" s="12">
        <v>6.85</v>
      </c>
      <c r="N36" s="12">
        <v>3.33</v>
      </c>
      <c r="O36" s="12">
        <v>6.27</v>
      </c>
      <c r="P36" s="12">
        <v>1.37</v>
      </c>
      <c r="Q36" s="30">
        <f t="shared" si="1"/>
        <v>98.74</v>
      </c>
      <c r="S36" s="17">
        <f t="shared" si="3"/>
        <v>54.283978124367025</v>
      </c>
      <c r="T36" s="17">
        <f t="shared" si="3"/>
        <v>1.7824589831881712</v>
      </c>
      <c r="U36" s="17">
        <f t="shared" si="3"/>
        <v>13.976098845452706</v>
      </c>
      <c r="V36" s="17">
        <f t="shared" si="3"/>
        <v>6.5019242454932149</v>
      </c>
      <c r="W36" s="17">
        <f t="shared" si="3"/>
        <v>5.4081425967186547</v>
      </c>
      <c r="X36" s="17">
        <f t="shared" si="3"/>
        <v>6.9374113834312325</v>
      </c>
      <c r="Y36" s="17">
        <f t="shared" si="3"/>
        <v>3.3724934170548919</v>
      </c>
      <c r="Z36" s="17">
        <f t="shared" si="3"/>
        <v>6.3500101276078595</v>
      </c>
      <c r="AA36" s="17">
        <f t="shared" si="3"/>
        <v>1.3874822766862469</v>
      </c>
    </row>
    <row r="37" spans="1:27">
      <c r="A37" s="19" t="s">
        <v>187</v>
      </c>
      <c r="C37" s="12">
        <f>1130+273</f>
        <v>1403</v>
      </c>
      <c r="D37" s="19">
        <v>814</v>
      </c>
      <c r="E37" s="70"/>
      <c r="F37" s="64">
        <v>3.41</v>
      </c>
      <c r="G37" s="12" t="s">
        <v>188</v>
      </c>
      <c r="H37" s="30">
        <v>53.6</v>
      </c>
      <c r="I37" s="12">
        <v>1.76</v>
      </c>
      <c r="J37" s="12">
        <v>13.8</v>
      </c>
      <c r="K37" s="12">
        <f>4.8+1.62</f>
        <v>6.42</v>
      </c>
      <c r="L37" s="12">
        <v>5.34</v>
      </c>
      <c r="M37" s="12">
        <v>6.85</v>
      </c>
      <c r="N37" s="12">
        <v>3.33</v>
      </c>
      <c r="O37" s="12">
        <v>6.27</v>
      </c>
      <c r="P37" s="12">
        <v>1.37</v>
      </c>
      <c r="Q37" s="30">
        <f>SUM(H37:P37)</f>
        <v>98.74</v>
      </c>
      <c r="S37" s="17">
        <f t="shared" si="3"/>
        <v>54.283978124367025</v>
      </c>
      <c r="T37" s="17">
        <f t="shared" si="3"/>
        <v>1.7824589831881712</v>
      </c>
      <c r="U37" s="17">
        <f t="shared" si="3"/>
        <v>13.976098845452706</v>
      </c>
      <c r="V37" s="17">
        <f t="shared" si="3"/>
        <v>6.5019242454932149</v>
      </c>
      <c r="W37" s="17">
        <f t="shared" si="3"/>
        <v>5.4081425967186547</v>
      </c>
      <c r="X37" s="17">
        <f t="shared" si="3"/>
        <v>6.9374113834312325</v>
      </c>
      <c r="Y37" s="17">
        <f t="shared" si="3"/>
        <v>3.3724934170548919</v>
      </c>
      <c r="Z37" s="17">
        <f t="shared" si="3"/>
        <v>6.3500101276078595</v>
      </c>
      <c r="AA37" s="17">
        <f t="shared" si="3"/>
        <v>1.3874822766862469</v>
      </c>
    </row>
    <row r="38" spans="1:27">
      <c r="A38" s="19" t="s">
        <v>187</v>
      </c>
      <c r="C38" s="12">
        <f t="shared" ref="C38:C43" si="4">1100+273</f>
        <v>1373</v>
      </c>
      <c r="D38" s="19">
        <v>1930</v>
      </c>
      <c r="E38" s="70"/>
      <c r="F38" s="64">
        <v>5.0599999999999996</v>
      </c>
      <c r="G38" s="12" t="s">
        <v>189</v>
      </c>
      <c r="H38" s="30">
        <v>55.3</v>
      </c>
      <c r="I38" s="12">
        <v>0.74</v>
      </c>
      <c r="J38" s="12">
        <v>17.399999999999999</v>
      </c>
      <c r="K38" s="19">
        <f>1.96+4.22</f>
        <v>6.18</v>
      </c>
      <c r="L38" s="12">
        <v>6.68</v>
      </c>
      <c r="M38" s="12">
        <v>7.28</v>
      </c>
      <c r="N38" s="12">
        <v>3.97</v>
      </c>
      <c r="O38" s="12">
        <v>1.18</v>
      </c>
      <c r="P38" s="12">
        <v>0.27</v>
      </c>
      <c r="Q38" s="30">
        <f t="shared" si="1"/>
        <v>99.000000000000014</v>
      </c>
      <c r="S38" s="17">
        <f t="shared" si="3"/>
        <v>55.858585858585855</v>
      </c>
      <c r="T38" s="17">
        <f t="shared" si="3"/>
        <v>0.74747474747474729</v>
      </c>
      <c r="U38" s="17">
        <f t="shared" si="3"/>
        <v>17.575757575757571</v>
      </c>
      <c r="V38" s="17">
        <f t="shared" si="3"/>
        <v>6.2424242424242413</v>
      </c>
      <c r="W38" s="17">
        <f t="shared" si="3"/>
        <v>6.7474747474747465</v>
      </c>
      <c r="X38" s="17">
        <f t="shared" si="3"/>
        <v>7.353535353535352</v>
      </c>
      <c r="Y38" s="17">
        <f t="shared" si="3"/>
        <v>4.0101010101010095</v>
      </c>
      <c r="Z38" s="17">
        <f t="shared" si="3"/>
        <v>1.1919191919191916</v>
      </c>
      <c r="AA38" s="17">
        <f t="shared" si="3"/>
        <v>0.27272727272727271</v>
      </c>
    </row>
    <row r="39" spans="1:27">
      <c r="A39" s="19" t="s">
        <v>187</v>
      </c>
      <c r="C39" s="12">
        <f t="shared" si="4"/>
        <v>1373</v>
      </c>
      <c r="D39" s="19">
        <v>1113</v>
      </c>
      <c r="E39" s="70"/>
      <c r="F39" s="64">
        <v>3.67</v>
      </c>
      <c r="G39" s="12" t="s">
        <v>189</v>
      </c>
      <c r="H39" s="12">
        <v>55.3</v>
      </c>
      <c r="I39" s="12">
        <v>0.74</v>
      </c>
      <c r="J39" s="12">
        <v>17.399999999999999</v>
      </c>
      <c r="K39" s="19">
        <f>1.96+4.22</f>
        <v>6.18</v>
      </c>
      <c r="L39" s="12">
        <v>6.68</v>
      </c>
      <c r="M39" s="12">
        <v>7.28</v>
      </c>
      <c r="N39" s="12">
        <v>3.97</v>
      </c>
      <c r="O39" s="12">
        <v>1.18</v>
      </c>
      <c r="P39" s="12">
        <v>0.27</v>
      </c>
      <c r="Q39" s="30">
        <f>SUM(H39:P39)</f>
        <v>99.000000000000014</v>
      </c>
      <c r="S39" s="17">
        <f t="shared" si="3"/>
        <v>55.858585858585855</v>
      </c>
      <c r="T39" s="17">
        <f t="shared" si="3"/>
        <v>0.74747474747474729</v>
      </c>
      <c r="U39" s="17">
        <f t="shared" si="3"/>
        <v>17.575757575757571</v>
      </c>
      <c r="V39" s="17">
        <f t="shared" si="3"/>
        <v>6.2424242424242413</v>
      </c>
      <c r="W39" s="17">
        <f t="shared" si="3"/>
        <v>6.7474747474747465</v>
      </c>
      <c r="X39" s="17">
        <f t="shared" si="3"/>
        <v>7.353535353535352</v>
      </c>
      <c r="Y39" s="17">
        <f t="shared" si="3"/>
        <v>4.0101010101010095</v>
      </c>
      <c r="Z39" s="17">
        <f t="shared" si="3"/>
        <v>1.1919191919191916</v>
      </c>
      <c r="AA39" s="17">
        <f t="shared" si="3"/>
        <v>0.27272727272727271</v>
      </c>
    </row>
    <row r="40" spans="1:27">
      <c r="A40" s="19" t="s">
        <v>190</v>
      </c>
      <c r="C40" s="12">
        <f t="shared" si="4"/>
        <v>1373</v>
      </c>
      <c r="D40" s="19">
        <v>3110</v>
      </c>
      <c r="E40" s="70"/>
      <c r="F40" s="64">
        <v>6.37</v>
      </c>
      <c r="G40" s="12" t="s">
        <v>189</v>
      </c>
      <c r="H40" s="12">
        <v>55.3</v>
      </c>
      <c r="I40" s="12">
        <v>0.74</v>
      </c>
      <c r="J40" s="12">
        <v>17.399999999999999</v>
      </c>
      <c r="K40" s="19">
        <f>1.96+4.22</f>
        <v>6.18</v>
      </c>
      <c r="L40" s="12">
        <v>6.68</v>
      </c>
      <c r="M40" s="12">
        <v>7.28</v>
      </c>
      <c r="N40" s="12">
        <v>3.97</v>
      </c>
      <c r="O40" s="12">
        <v>1.18</v>
      </c>
      <c r="P40" s="12">
        <v>0.27</v>
      </c>
      <c r="Q40" s="30">
        <f>SUM(H40:P40)</f>
        <v>99.000000000000014</v>
      </c>
      <c r="S40" s="17">
        <f t="shared" si="3"/>
        <v>55.858585858585855</v>
      </c>
      <c r="T40" s="17">
        <f t="shared" si="3"/>
        <v>0.74747474747474729</v>
      </c>
      <c r="U40" s="17">
        <f t="shared" si="3"/>
        <v>17.575757575757571</v>
      </c>
      <c r="V40" s="17">
        <f t="shared" si="3"/>
        <v>6.2424242424242413</v>
      </c>
      <c r="W40" s="17">
        <f t="shared" si="3"/>
        <v>6.7474747474747465</v>
      </c>
      <c r="X40" s="17">
        <f t="shared" si="3"/>
        <v>7.353535353535352</v>
      </c>
      <c r="Y40" s="17">
        <f t="shared" si="3"/>
        <v>4.0101010101010095</v>
      </c>
      <c r="Z40" s="17">
        <f t="shared" si="3"/>
        <v>1.1919191919191916</v>
      </c>
      <c r="AA40" s="17">
        <f t="shared" si="3"/>
        <v>0.27272727272727271</v>
      </c>
    </row>
    <row r="41" spans="1:27">
      <c r="A41" s="19" t="s">
        <v>190</v>
      </c>
      <c r="C41" s="12">
        <f t="shared" si="4"/>
        <v>1373</v>
      </c>
      <c r="D41" s="19">
        <v>2896</v>
      </c>
      <c r="E41" s="70"/>
      <c r="F41" s="64">
        <v>6.59</v>
      </c>
      <c r="G41" s="12" t="s">
        <v>189</v>
      </c>
      <c r="H41" s="12">
        <v>55.3</v>
      </c>
      <c r="I41" s="12">
        <v>0.74</v>
      </c>
      <c r="J41" s="12">
        <v>17.399999999999999</v>
      </c>
      <c r="K41" s="19">
        <f>1.96+4.22</f>
        <v>6.18</v>
      </c>
      <c r="L41" s="12">
        <v>6.68</v>
      </c>
      <c r="M41" s="12">
        <v>7.28</v>
      </c>
      <c r="N41" s="12">
        <v>3.97</v>
      </c>
      <c r="O41" s="12">
        <v>1.18</v>
      </c>
      <c r="P41" s="12">
        <v>0.27</v>
      </c>
      <c r="Q41" s="30">
        <f>SUM(H41:P41)</f>
        <v>99.000000000000014</v>
      </c>
      <c r="S41" s="17">
        <f t="shared" si="3"/>
        <v>55.858585858585855</v>
      </c>
      <c r="T41" s="17">
        <f t="shared" si="3"/>
        <v>0.74747474747474729</v>
      </c>
      <c r="U41" s="17">
        <f t="shared" si="3"/>
        <v>17.575757575757571</v>
      </c>
      <c r="V41" s="17">
        <f t="shared" si="3"/>
        <v>6.2424242424242413</v>
      </c>
      <c r="W41" s="17">
        <f t="shared" si="3"/>
        <v>6.7474747474747465</v>
      </c>
      <c r="X41" s="17">
        <f t="shared" si="3"/>
        <v>7.353535353535352</v>
      </c>
      <c r="Y41" s="17">
        <f t="shared" si="3"/>
        <v>4.0101010101010095</v>
      </c>
      <c r="Z41" s="17">
        <f t="shared" si="3"/>
        <v>1.1919191919191916</v>
      </c>
      <c r="AA41" s="17">
        <f t="shared" si="3"/>
        <v>0.27272727272727271</v>
      </c>
    </row>
    <row r="42" spans="1:27">
      <c r="A42" s="19" t="s">
        <v>187</v>
      </c>
      <c r="C42" s="19">
        <f t="shared" si="4"/>
        <v>1373</v>
      </c>
      <c r="D42" s="19">
        <v>703</v>
      </c>
      <c r="E42" s="70"/>
      <c r="F42" s="64">
        <v>2.62</v>
      </c>
      <c r="G42" s="12" t="s">
        <v>191</v>
      </c>
      <c r="H42" s="12">
        <v>62.6</v>
      </c>
      <c r="I42" s="12">
        <v>0.63</v>
      </c>
      <c r="J42" s="12">
        <v>17.3</v>
      </c>
      <c r="K42" s="19">
        <f>2.01+2.01</f>
        <v>4.0199999999999996</v>
      </c>
      <c r="L42" s="12">
        <v>2.65</v>
      </c>
      <c r="M42" s="12">
        <v>5.64</v>
      </c>
      <c r="N42" s="12">
        <v>4.05</v>
      </c>
      <c r="O42" s="12">
        <v>1.61</v>
      </c>
      <c r="P42" s="12">
        <v>0.24</v>
      </c>
      <c r="Q42" s="30">
        <f t="shared" si="1"/>
        <v>98.74</v>
      </c>
      <c r="S42" s="17">
        <f t="shared" si="3"/>
        <v>63.398825197488364</v>
      </c>
      <c r="T42" s="17">
        <f t="shared" si="3"/>
        <v>0.63803929511849311</v>
      </c>
      <c r="U42" s="17">
        <f t="shared" si="3"/>
        <v>17.520761596111001</v>
      </c>
      <c r="V42" s="17">
        <f t="shared" si="3"/>
        <v>4.0712983593275265</v>
      </c>
      <c r="W42" s="17">
        <f t="shared" si="3"/>
        <v>2.6838160826412802</v>
      </c>
      <c r="X42" s="17">
        <f t="shared" si="3"/>
        <v>5.7119708324893654</v>
      </c>
      <c r="Y42" s="17">
        <f t="shared" si="3"/>
        <v>4.1016811829045974</v>
      </c>
      <c r="Z42" s="17">
        <f t="shared" si="3"/>
        <v>1.6305448653028156</v>
      </c>
      <c r="AA42" s="17">
        <f t="shared" si="3"/>
        <v>0.24306258861656876</v>
      </c>
    </row>
    <row r="43" spans="1:27">
      <c r="A43" s="19" t="s">
        <v>187</v>
      </c>
      <c r="C43" s="19">
        <f t="shared" si="4"/>
        <v>1373</v>
      </c>
      <c r="D43" s="19">
        <v>1865</v>
      </c>
      <c r="E43" s="70"/>
      <c r="F43" s="64">
        <v>5.03</v>
      </c>
      <c r="G43" s="12" t="s">
        <v>191</v>
      </c>
      <c r="H43" s="12">
        <v>62.6</v>
      </c>
      <c r="I43" s="12">
        <v>0.63</v>
      </c>
      <c r="J43" s="12">
        <v>17.3</v>
      </c>
      <c r="K43" s="19">
        <f>2.01+2.01</f>
        <v>4.0199999999999996</v>
      </c>
      <c r="L43" s="12">
        <v>2.65</v>
      </c>
      <c r="M43" s="12">
        <v>5.64</v>
      </c>
      <c r="N43" s="12">
        <v>4.05</v>
      </c>
      <c r="O43" s="12">
        <v>1.61</v>
      </c>
      <c r="P43" s="12">
        <v>0.24</v>
      </c>
      <c r="Q43" s="30">
        <f>SUM(H43:P43)</f>
        <v>98.74</v>
      </c>
      <c r="S43" s="17">
        <f t="shared" si="3"/>
        <v>63.398825197488364</v>
      </c>
      <c r="T43" s="17">
        <f t="shared" si="3"/>
        <v>0.63803929511849311</v>
      </c>
      <c r="U43" s="17">
        <f t="shared" si="3"/>
        <v>17.520761596111001</v>
      </c>
      <c r="V43" s="17">
        <f t="shared" si="3"/>
        <v>4.0712983593275265</v>
      </c>
      <c r="W43" s="17">
        <f t="shared" si="3"/>
        <v>2.6838160826412802</v>
      </c>
      <c r="X43" s="17">
        <f t="shared" si="3"/>
        <v>5.7119708324893654</v>
      </c>
      <c r="Y43" s="17">
        <f t="shared" si="3"/>
        <v>4.1016811829045974</v>
      </c>
      <c r="Z43" s="17">
        <f t="shared" si="3"/>
        <v>1.6305448653028156</v>
      </c>
      <c r="AA43" s="17">
        <f t="shared" si="3"/>
        <v>0.24306258861656876</v>
      </c>
    </row>
    <row r="44" spans="1:27">
      <c r="A44" s="19" t="s">
        <v>190</v>
      </c>
      <c r="C44" s="19">
        <f>1050+273</f>
        <v>1323</v>
      </c>
      <c r="D44" s="19">
        <v>2985</v>
      </c>
      <c r="E44" s="70"/>
      <c r="F44" s="64">
        <v>6.76</v>
      </c>
      <c r="G44" s="12" t="s">
        <v>191</v>
      </c>
      <c r="H44" s="12">
        <v>62.6</v>
      </c>
      <c r="I44" s="12">
        <v>0.63</v>
      </c>
      <c r="J44" s="12">
        <v>17.3</v>
      </c>
      <c r="K44" s="19">
        <f>2.01+2.01</f>
        <v>4.0199999999999996</v>
      </c>
      <c r="L44" s="12">
        <v>2.65</v>
      </c>
      <c r="M44" s="12">
        <v>5.64</v>
      </c>
      <c r="N44" s="12">
        <v>4.05</v>
      </c>
      <c r="O44" s="12">
        <v>1.61</v>
      </c>
      <c r="P44" s="12">
        <v>0.24</v>
      </c>
      <c r="Q44" s="30">
        <f>SUM(H44:P44)</f>
        <v>98.74</v>
      </c>
      <c r="S44" s="17">
        <f t="shared" si="3"/>
        <v>63.398825197488364</v>
      </c>
      <c r="T44" s="17">
        <f t="shared" si="3"/>
        <v>0.63803929511849311</v>
      </c>
      <c r="U44" s="17">
        <f t="shared" si="3"/>
        <v>17.520761596111001</v>
      </c>
      <c r="V44" s="17">
        <f t="shared" si="3"/>
        <v>4.0712983593275265</v>
      </c>
      <c r="W44" s="17">
        <f t="shared" si="3"/>
        <v>2.6838160826412802</v>
      </c>
      <c r="X44" s="17">
        <f t="shared" si="3"/>
        <v>5.7119708324893654</v>
      </c>
      <c r="Y44" s="17">
        <f t="shared" si="3"/>
        <v>4.1016811829045974</v>
      </c>
      <c r="Z44" s="17">
        <f t="shared" si="3"/>
        <v>1.6305448653028156</v>
      </c>
      <c r="AA44" s="17">
        <f t="shared" si="3"/>
        <v>0.24306258861656876</v>
      </c>
    </row>
    <row r="45" spans="1:27">
      <c r="A45" s="19" t="s">
        <v>190</v>
      </c>
      <c r="C45" s="19">
        <f>1000+273</f>
        <v>1273</v>
      </c>
      <c r="D45" s="19">
        <v>2830</v>
      </c>
      <c r="E45" s="70"/>
      <c r="F45" s="64">
        <v>6.82</v>
      </c>
      <c r="G45" s="12" t="s">
        <v>191</v>
      </c>
      <c r="H45" s="12">
        <v>62.6</v>
      </c>
      <c r="I45" s="12">
        <v>0.63</v>
      </c>
      <c r="J45" s="12">
        <v>17.3</v>
      </c>
      <c r="K45" s="19">
        <f>2.01+2.01</f>
        <v>4.0199999999999996</v>
      </c>
      <c r="L45" s="12">
        <v>2.65</v>
      </c>
      <c r="M45" s="12">
        <v>5.64</v>
      </c>
      <c r="N45" s="12">
        <v>4.05</v>
      </c>
      <c r="O45" s="12">
        <v>1.61</v>
      </c>
      <c r="P45" s="12">
        <v>0.24</v>
      </c>
      <c r="Q45" s="30">
        <f>SUM(H45:P45)</f>
        <v>98.74</v>
      </c>
      <c r="S45" s="17">
        <f t="shared" ref="S45:AA73" si="5">H45/$Q45*100</f>
        <v>63.398825197488364</v>
      </c>
      <c r="T45" s="17">
        <f t="shared" si="5"/>
        <v>0.63803929511849311</v>
      </c>
      <c r="U45" s="17">
        <f t="shared" si="5"/>
        <v>17.520761596111001</v>
      </c>
      <c r="V45" s="17">
        <f t="shared" si="5"/>
        <v>4.0712983593275265</v>
      </c>
      <c r="W45" s="17">
        <f t="shared" si="5"/>
        <v>2.6838160826412802</v>
      </c>
      <c r="X45" s="17">
        <f t="shared" si="5"/>
        <v>5.7119708324893654</v>
      </c>
      <c r="Y45" s="17">
        <f t="shared" si="5"/>
        <v>4.1016811829045974</v>
      </c>
      <c r="Z45" s="17">
        <f t="shared" si="5"/>
        <v>1.6305448653028156</v>
      </c>
      <c r="AA45" s="17">
        <f t="shared" si="5"/>
        <v>0.24306258861656876</v>
      </c>
    </row>
    <row r="46" spans="1:27">
      <c r="A46" s="19" t="s">
        <v>190</v>
      </c>
      <c r="C46" s="19">
        <f>1100+273</f>
        <v>1373</v>
      </c>
      <c r="D46" s="19">
        <v>2117</v>
      </c>
      <c r="E46" s="70"/>
      <c r="F46" s="64">
        <v>4.51</v>
      </c>
      <c r="G46" s="12" t="s">
        <v>192</v>
      </c>
      <c r="H46" s="12">
        <v>50.6</v>
      </c>
      <c r="I46" s="12">
        <v>1.27</v>
      </c>
      <c r="J46" s="12">
        <v>19.100000000000001</v>
      </c>
      <c r="K46" s="19">
        <f>3.74+5.33</f>
        <v>9.07</v>
      </c>
      <c r="L46" s="12">
        <v>4.32</v>
      </c>
      <c r="M46" s="12">
        <v>8.85</v>
      </c>
      <c r="N46" s="12">
        <v>4.2300000000000004</v>
      </c>
      <c r="O46" s="12">
        <v>1</v>
      </c>
      <c r="P46" s="12">
        <v>0.37</v>
      </c>
      <c r="Q46" s="30">
        <f t="shared" si="1"/>
        <v>98.809999999999988</v>
      </c>
      <c r="S46" s="17">
        <f t="shared" si="5"/>
        <v>51.209391761967417</v>
      </c>
      <c r="T46" s="17">
        <f t="shared" si="5"/>
        <v>1.2852950106264549</v>
      </c>
      <c r="U46" s="17">
        <f t="shared" si="5"/>
        <v>19.330027325169521</v>
      </c>
      <c r="V46" s="17">
        <f t="shared" si="5"/>
        <v>9.1792328711668869</v>
      </c>
      <c r="W46" s="17">
        <f t="shared" si="5"/>
        <v>4.3720271227608549</v>
      </c>
      <c r="X46" s="17">
        <f t="shared" si="5"/>
        <v>8.9565833417670291</v>
      </c>
      <c r="Y46" s="17">
        <f t="shared" si="5"/>
        <v>4.2809432243700041</v>
      </c>
      <c r="Z46" s="17">
        <f t="shared" si="5"/>
        <v>1.0120433154539015</v>
      </c>
      <c r="AA46" s="17">
        <f t="shared" si="5"/>
        <v>0.37445602671794359</v>
      </c>
    </row>
    <row r="47" spans="1:27">
      <c r="A47" s="19" t="s">
        <v>190</v>
      </c>
      <c r="C47" s="19">
        <f>1050+273</f>
        <v>1323</v>
      </c>
      <c r="D47" s="19">
        <v>2185</v>
      </c>
      <c r="E47" s="70"/>
      <c r="F47" s="64">
        <v>4.6500000000000004</v>
      </c>
      <c r="G47" s="12" t="s">
        <v>192</v>
      </c>
      <c r="H47" s="12">
        <v>50.6</v>
      </c>
      <c r="I47" s="12">
        <v>1.27</v>
      </c>
      <c r="J47" s="12">
        <v>19.100000000000001</v>
      </c>
      <c r="K47" s="19">
        <f>3.74+5.33</f>
        <v>9.07</v>
      </c>
      <c r="L47" s="12">
        <v>4.32</v>
      </c>
      <c r="M47" s="12">
        <v>8.85</v>
      </c>
      <c r="N47" s="12">
        <v>4.2300000000000004</v>
      </c>
      <c r="O47" s="12">
        <v>1</v>
      </c>
      <c r="P47" s="12">
        <v>0.37</v>
      </c>
      <c r="Q47" s="30">
        <f>SUM(H47:P47)</f>
        <v>98.809999999999988</v>
      </c>
      <c r="S47" s="17">
        <f t="shared" si="5"/>
        <v>51.209391761967417</v>
      </c>
      <c r="T47" s="17">
        <f t="shared" si="5"/>
        <v>1.2852950106264549</v>
      </c>
      <c r="U47" s="17">
        <f t="shared" si="5"/>
        <v>19.330027325169521</v>
      </c>
      <c r="V47" s="17">
        <f t="shared" si="5"/>
        <v>9.1792328711668869</v>
      </c>
      <c r="W47" s="17">
        <f t="shared" si="5"/>
        <v>4.3720271227608549</v>
      </c>
      <c r="X47" s="17">
        <f t="shared" si="5"/>
        <v>8.9565833417670291</v>
      </c>
      <c r="Y47" s="17">
        <f t="shared" si="5"/>
        <v>4.2809432243700041</v>
      </c>
      <c r="Z47" s="17">
        <f t="shared" si="5"/>
        <v>1.0120433154539015</v>
      </c>
      <c r="AA47" s="17">
        <f t="shared" si="5"/>
        <v>0.37445602671794359</v>
      </c>
    </row>
    <row r="48" spans="1:27">
      <c r="A48" s="19" t="s">
        <v>190</v>
      </c>
      <c r="C48" s="19">
        <f>1050+273</f>
        <v>1323</v>
      </c>
      <c r="D48" s="19">
        <v>2206</v>
      </c>
      <c r="E48" s="70"/>
      <c r="F48" s="64">
        <v>5.43</v>
      </c>
      <c r="G48" s="12" t="s">
        <v>192</v>
      </c>
      <c r="H48" s="12">
        <v>50.6</v>
      </c>
      <c r="I48" s="12">
        <v>1.27</v>
      </c>
      <c r="J48" s="12">
        <v>19.100000000000001</v>
      </c>
      <c r="K48" s="19">
        <f>3.74+5.33</f>
        <v>9.07</v>
      </c>
      <c r="L48" s="12">
        <v>4.32</v>
      </c>
      <c r="M48" s="12">
        <v>8.85</v>
      </c>
      <c r="N48" s="12">
        <v>4.2300000000000004</v>
      </c>
      <c r="O48" s="12">
        <v>1</v>
      </c>
      <c r="P48" s="12">
        <v>0.37</v>
      </c>
      <c r="Q48" s="30">
        <f>SUM(H48:P48)</f>
        <v>98.809999999999988</v>
      </c>
      <c r="S48" s="17">
        <f t="shared" si="5"/>
        <v>51.209391761967417</v>
      </c>
      <c r="T48" s="17">
        <f t="shared" si="5"/>
        <v>1.2852950106264549</v>
      </c>
      <c r="U48" s="17">
        <f t="shared" si="5"/>
        <v>19.330027325169521</v>
      </c>
      <c r="V48" s="17">
        <f t="shared" si="5"/>
        <v>9.1792328711668869</v>
      </c>
      <c r="W48" s="17">
        <f t="shared" si="5"/>
        <v>4.3720271227608549</v>
      </c>
      <c r="X48" s="17">
        <f t="shared" si="5"/>
        <v>8.9565833417670291</v>
      </c>
      <c r="Y48" s="17">
        <f t="shared" si="5"/>
        <v>4.2809432243700041</v>
      </c>
      <c r="Z48" s="17">
        <f t="shared" si="5"/>
        <v>1.0120433154539015</v>
      </c>
      <c r="AA48" s="17">
        <f t="shared" si="5"/>
        <v>0.37445602671794359</v>
      </c>
    </row>
    <row r="49" spans="1:27">
      <c r="A49" s="36" t="s">
        <v>190</v>
      </c>
      <c r="B49" s="36"/>
      <c r="C49" s="36">
        <f>1050+273</f>
        <v>1323</v>
      </c>
      <c r="D49" s="36">
        <v>2916</v>
      </c>
      <c r="E49" s="71"/>
      <c r="F49" s="72">
        <v>6.4</v>
      </c>
      <c r="G49" s="37" t="s">
        <v>192</v>
      </c>
      <c r="H49" s="37">
        <v>50.6</v>
      </c>
      <c r="I49" s="37">
        <v>1.27</v>
      </c>
      <c r="J49" s="37">
        <v>19.100000000000001</v>
      </c>
      <c r="K49" s="36">
        <f>3.74+5.33</f>
        <v>9.07</v>
      </c>
      <c r="L49" s="37">
        <v>4.32</v>
      </c>
      <c r="M49" s="37">
        <v>8.85</v>
      </c>
      <c r="N49" s="37">
        <v>4.2300000000000004</v>
      </c>
      <c r="O49" s="37">
        <v>1</v>
      </c>
      <c r="P49" s="37">
        <v>0.37</v>
      </c>
      <c r="Q49" s="40">
        <f>SUM(H49:P49)</f>
        <v>98.809999999999988</v>
      </c>
      <c r="R49" s="36"/>
      <c r="S49" s="41">
        <f t="shared" si="5"/>
        <v>51.209391761967417</v>
      </c>
      <c r="T49" s="41">
        <f t="shared" si="5"/>
        <v>1.2852950106264549</v>
      </c>
      <c r="U49" s="41">
        <f t="shared" si="5"/>
        <v>19.330027325169521</v>
      </c>
      <c r="V49" s="41">
        <f t="shared" si="5"/>
        <v>9.1792328711668869</v>
      </c>
      <c r="W49" s="41">
        <f t="shared" si="5"/>
        <v>4.3720271227608549</v>
      </c>
      <c r="X49" s="41">
        <f t="shared" si="5"/>
        <v>8.9565833417670291</v>
      </c>
      <c r="Y49" s="41">
        <f t="shared" si="5"/>
        <v>4.2809432243700041</v>
      </c>
      <c r="Z49" s="41">
        <f t="shared" si="5"/>
        <v>1.0120433154539015</v>
      </c>
      <c r="AA49" s="41">
        <f t="shared" si="5"/>
        <v>0.37445602671794359</v>
      </c>
    </row>
    <row r="50" spans="1:27">
      <c r="A50" s="19" t="s">
        <v>193</v>
      </c>
      <c r="C50" s="19">
        <f>1100+273</f>
        <v>1373</v>
      </c>
      <c r="D50" s="19">
        <v>6067</v>
      </c>
      <c r="E50" s="70"/>
      <c r="F50" s="64">
        <v>9.4</v>
      </c>
      <c r="G50" s="12" t="s">
        <v>136</v>
      </c>
      <c r="H50" s="12">
        <v>50.71</v>
      </c>
      <c r="I50" s="12">
        <v>1.7</v>
      </c>
      <c r="J50" s="12">
        <v>14.48</v>
      </c>
      <c r="K50" s="12">
        <f>4.89+9.07</f>
        <v>13.96</v>
      </c>
      <c r="L50" s="12">
        <v>4.68</v>
      </c>
      <c r="M50" s="12">
        <v>8.83</v>
      </c>
      <c r="N50" s="12">
        <v>3.16</v>
      </c>
      <c r="O50" s="12">
        <v>0.77</v>
      </c>
      <c r="P50" s="12">
        <v>0.36</v>
      </c>
      <c r="Q50" s="30">
        <f>SUM(H50:P50)</f>
        <v>98.649999999999991</v>
      </c>
      <c r="S50" s="17">
        <f t="shared" si="5"/>
        <v>51.403953370501775</v>
      </c>
      <c r="T50" s="17">
        <f t="shared" si="5"/>
        <v>1.723264064875824</v>
      </c>
      <c r="U50" s="17">
        <f t="shared" si="5"/>
        <v>14.67815509376584</v>
      </c>
      <c r="V50" s="17">
        <f t="shared" si="5"/>
        <v>14.151039026862646</v>
      </c>
      <c r="W50" s="17">
        <f t="shared" si="5"/>
        <v>4.7440446021287377</v>
      </c>
      <c r="X50" s="17">
        <f t="shared" si="5"/>
        <v>8.9508362899138376</v>
      </c>
      <c r="Y50" s="17">
        <f t="shared" si="5"/>
        <v>3.203243791180943</v>
      </c>
      <c r="Z50" s="17">
        <f t="shared" si="5"/>
        <v>0.78053725291434373</v>
      </c>
      <c r="AA50" s="17">
        <f t="shared" si="5"/>
        <v>0.36492650785605679</v>
      </c>
    </row>
    <row r="51" spans="1:27">
      <c r="A51" s="19" t="s">
        <v>193</v>
      </c>
      <c r="C51" s="19">
        <f>1100+273</f>
        <v>1373</v>
      </c>
      <c r="D51" s="19">
        <v>3000</v>
      </c>
      <c r="E51" s="70"/>
      <c r="F51" s="64">
        <v>5.93</v>
      </c>
      <c r="G51" s="12" t="s">
        <v>136</v>
      </c>
      <c r="H51" s="12">
        <v>50.71</v>
      </c>
      <c r="I51" s="12">
        <v>1.7</v>
      </c>
      <c r="J51" s="12">
        <v>14.48</v>
      </c>
      <c r="K51" s="12">
        <f>4.89+9.07</f>
        <v>13.96</v>
      </c>
      <c r="L51" s="12">
        <v>4.68</v>
      </c>
      <c r="M51" s="12">
        <v>8.83</v>
      </c>
      <c r="N51" s="12">
        <v>3.16</v>
      </c>
      <c r="O51" s="12">
        <v>0.77</v>
      </c>
      <c r="P51" s="12">
        <v>0.36</v>
      </c>
      <c r="Q51" s="30">
        <f t="shared" si="1"/>
        <v>98.649999999999991</v>
      </c>
      <c r="S51" s="17">
        <f t="shared" si="5"/>
        <v>51.403953370501775</v>
      </c>
      <c r="T51" s="17">
        <f t="shared" si="5"/>
        <v>1.723264064875824</v>
      </c>
      <c r="U51" s="17">
        <f t="shared" si="5"/>
        <v>14.67815509376584</v>
      </c>
      <c r="V51" s="17">
        <f t="shared" si="5"/>
        <v>14.151039026862646</v>
      </c>
      <c r="W51" s="17">
        <f t="shared" si="5"/>
        <v>4.7440446021287377</v>
      </c>
      <c r="X51" s="17">
        <f t="shared" si="5"/>
        <v>8.9508362899138376</v>
      </c>
      <c r="Y51" s="17">
        <f t="shared" si="5"/>
        <v>3.203243791180943</v>
      </c>
      <c r="Z51" s="17">
        <f t="shared" si="5"/>
        <v>0.78053725291434373</v>
      </c>
      <c r="AA51" s="17">
        <f t="shared" si="5"/>
        <v>0.36492650785605679</v>
      </c>
    </row>
    <row r="52" spans="1:27">
      <c r="A52" s="19" t="s">
        <v>193</v>
      </c>
      <c r="C52" s="19">
        <f>1100+273</f>
        <v>1373</v>
      </c>
      <c r="D52" s="19">
        <v>5309</v>
      </c>
      <c r="E52" s="70"/>
      <c r="F52" s="64">
        <v>10.1</v>
      </c>
      <c r="G52" s="12" t="s">
        <v>191</v>
      </c>
      <c r="H52" s="12">
        <v>58.41</v>
      </c>
      <c r="I52" s="12">
        <v>1.1499999999999999</v>
      </c>
      <c r="J52" s="12">
        <v>18.25</v>
      </c>
      <c r="K52" s="19">
        <f>1.5+4.96</f>
        <v>6.46</v>
      </c>
      <c r="L52" s="12">
        <v>3.39</v>
      </c>
      <c r="M52" s="12">
        <v>6.7</v>
      </c>
      <c r="N52" s="12">
        <v>4.3499999999999996</v>
      </c>
      <c r="O52" s="12">
        <v>0.82</v>
      </c>
      <c r="P52" s="12">
        <v>0.26</v>
      </c>
      <c r="Q52" s="30">
        <f t="shared" si="1"/>
        <v>99.789999999999992</v>
      </c>
      <c r="S52" s="17">
        <f t="shared" si="5"/>
        <v>58.532919130173369</v>
      </c>
      <c r="T52" s="17">
        <f t="shared" si="5"/>
        <v>1.1524200821725623</v>
      </c>
      <c r="U52" s="17">
        <f t="shared" si="5"/>
        <v>18.288405651868928</v>
      </c>
      <c r="V52" s="17">
        <f t="shared" si="5"/>
        <v>6.4735945485519597</v>
      </c>
      <c r="W52" s="17">
        <f t="shared" si="5"/>
        <v>3.3971339813608581</v>
      </c>
      <c r="X52" s="17">
        <f t="shared" si="5"/>
        <v>6.7140996091792777</v>
      </c>
      <c r="Y52" s="17">
        <f t="shared" si="5"/>
        <v>4.3591542238701271</v>
      </c>
      <c r="Z52" s="17">
        <f t="shared" si="5"/>
        <v>0.82172562381000092</v>
      </c>
      <c r="AA52" s="17">
        <f t="shared" si="5"/>
        <v>0.26054714901292714</v>
      </c>
    </row>
    <row r="53" spans="1:27">
      <c r="A53" s="36" t="s">
        <v>193</v>
      </c>
      <c r="B53" s="36"/>
      <c r="C53" s="36">
        <f>1100+273</f>
        <v>1373</v>
      </c>
      <c r="D53" s="36">
        <v>3000</v>
      </c>
      <c r="E53" s="71"/>
      <c r="F53" s="72">
        <v>7.4</v>
      </c>
      <c r="G53" s="37" t="s">
        <v>191</v>
      </c>
      <c r="H53" s="37">
        <v>58.41</v>
      </c>
      <c r="I53" s="37">
        <v>1.1499999999999999</v>
      </c>
      <c r="J53" s="37">
        <v>18.25</v>
      </c>
      <c r="K53" s="36">
        <f>1.5+4.96</f>
        <v>6.46</v>
      </c>
      <c r="L53" s="37">
        <v>3.39</v>
      </c>
      <c r="M53" s="37">
        <v>6.7</v>
      </c>
      <c r="N53" s="37">
        <v>4.3499999999999996</v>
      </c>
      <c r="O53" s="37">
        <v>0.82</v>
      </c>
      <c r="P53" s="37">
        <v>0.26</v>
      </c>
      <c r="Q53" s="40">
        <f t="shared" si="1"/>
        <v>99.789999999999992</v>
      </c>
      <c r="R53" s="36"/>
      <c r="S53" s="41">
        <f t="shared" si="5"/>
        <v>58.532919130173369</v>
      </c>
      <c r="T53" s="41">
        <f t="shared" si="5"/>
        <v>1.1524200821725623</v>
      </c>
      <c r="U53" s="41">
        <f t="shared" si="5"/>
        <v>18.288405651868928</v>
      </c>
      <c r="V53" s="41">
        <f t="shared" si="5"/>
        <v>6.4735945485519597</v>
      </c>
      <c r="W53" s="41">
        <f t="shared" si="5"/>
        <v>3.3971339813608581</v>
      </c>
      <c r="X53" s="41">
        <f t="shared" si="5"/>
        <v>6.7140996091792777</v>
      </c>
      <c r="Y53" s="41">
        <f t="shared" si="5"/>
        <v>4.3591542238701271</v>
      </c>
      <c r="Z53" s="41">
        <f t="shared" si="5"/>
        <v>0.82172562381000092</v>
      </c>
      <c r="AA53" s="41">
        <f t="shared" si="5"/>
        <v>0.26054714901292714</v>
      </c>
    </row>
    <row r="54" spans="1:27">
      <c r="A54" s="19" t="s">
        <v>194</v>
      </c>
      <c r="C54" s="19">
        <f>1200+273</f>
        <v>1473</v>
      </c>
      <c r="D54" s="19">
        <v>520</v>
      </c>
      <c r="E54" s="70"/>
      <c r="F54" s="64">
        <v>2.2599999999999998</v>
      </c>
      <c r="G54" s="12" t="s">
        <v>195</v>
      </c>
      <c r="H54" s="12">
        <v>51.8</v>
      </c>
      <c r="I54" s="12">
        <v>0.84</v>
      </c>
      <c r="J54" s="12">
        <v>15.39</v>
      </c>
      <c r="K54" s="12">
        <v>7.21</v>
      </c>
      <c r="L54" s="12">
        <v>5.7</v>
      </c>
      <c r="M54" s="12">
        <v>10.9</v>
      </c>
      <c r="N54" s="12">
        <v>2.04</v>
      </c>
      <c r="O54" s="12">
        <v>3.28</v>
      </c>
      <c r="P54" s="12">
        <v>0.47</v>
      </c>
      <c r="Q54" s="30">
        <f t="shared" si="1"/>
        <v>97.63000000000001</v>
      </c>
      <c r="S54" s="17">
        <f t="shared" si="5"/>
        <v>53.057461845744122</v>
      </c>
      <c r="T54" s="17">
        <f t="shared" si="5"/>
        <v>0.86039127317422914</v>
      </c>
      <c r="U54" s="17">
        <f t="shared" si="5"/>
        <v>15.763597254942127</v>
      </c>
      <c r="V54" s="17">
        <f t="shared" si="5"/>
        <v>7.3850250947454663</v>
      </c>
      <c r="W54" s="17">
        <f t="shared" si="5"/>
        <v>5.8383693536822694</v>
      </c>
      <c r="X54" s="17">
        <f t="shared" si="5"/>
        <v>11.164601044760831</v>
      </c>
      <c r="Y54" s="17">
        <f t="shared" si="5"/>
        <v>2.089521663423128</v>
      </c>
      <c r="Z54" s="17">
        <f t="shared" si="5"/>
        <v>3.3596230666803226</v>
      </c>
      <c r="AA54" s="17">
        <f t="shared" si="5"/>
        <v>0.48140940284748535</v>
      </c>
    </row>
    <row r="55" spans="1:27">
      <c r="A55" s="19" t="s">
        <v>194</v>
      </c>
      <c r="C55" s="19">
        <f t="shared" ref="C55:C76" si="6">1200+273</f>
        <v>1473</v>
      </c>
      <c r="D55" s="19">
        <v>520</v>
      </c>
      <c r="E55" s="70"/>
      <c r="F55" s="64">
        <v>2.0499999999999998</v>
      </c>
      <c r="G55" s="12" t="s">
        <v>195</v>
      </c>
      <c r="H55" s="12">
        <v>51.8</v>
      </c>
      <c r="I55" s="12">
        <v>0.84</v>
      </c>
      <c r="J55" s="12">
        <v>15.39</v>
      </c>
      <c r="K55" s="12">
        <v>7.21</v>
      </c>
      <c r="L55" s="12">
        <v>5.7</v>
      </c>
      <c r="M55" s="12">
        <v>10.9</v>
      </c>
      <c r="N55" s="12">
        <v>2.04</v>
      </c>
      <c r="O55" s="12">
        <v>3.28</v>
      </c>
      <c r="P55" s="12">
        <v>0.47</v>
      </c>
      <c r="Q55" s="30">
        <f t="shared" si="1"/>
        <v>97.63000000000001</v>
      </c>
      <c r="S55" s="17">
        <f t="shared" si="5"/>
        <v>53.057461845744122</v>
      </c>
      <c r="T55" s="17">
        <f t="shared" si="5"/>
        <v>0.86039127317422914</v>
      </c>
      <c r="U55" s="17">
        <f t="shared" si="5"/>
        <v>15.763597254942127</v>
      </c>
      <c r="V55" s="17">
        <f t="shared" si="5"/>
        <v>7.3850250947454663</v>
      </c>
      <c r="W55" s="17">
        <f t="shared" si="5"/>
        <v>5.8383693536822694</v>
      </c>
      <c r="X55" s="17">
        <f t="shared" si="5"/>
        <v>11.164601044760831</v>
      </c>
      <c r="Y55" s="17">
        <f t="shared" si="5"/>
        <v>2.089521663423128</v>
      </c>
      <c r="Z55" s="17">
        <f t="shared" si="5"/>
        <v>3.3596230666803226</v>
      </c>
      <c r="AA55" s="17">
        <f t="shared" si="5"/>
        <v>0.48140940284748535</v>
      </c>
    </row>
    <row r="56" spans="1:27">
      <c r="A56" s="19" t="s">
        <v>194</v>
      </c>
      <c r="C56" s="19">
        <f t="shared" si="6"/>
        <v>1473</v>
      </c>
      <c r="D56" s="19">
        <v>520</v>
      </c>
      <c r="E56" s="70"/>
      <c r="F56" s="64">
        <v>2</v>
      </c>
      <c r="G56" s="12" t="s">
        <v>195</v>
      </c>
      <c r="H56" s="12">
        <v>51.8</v>
      </c>
      <c r="I56" s="12">
        <v>0.84</v>
      </c>
      <c r="J56" s="12">
        <v>15.39</v>
      </c>
      <c r="K56" s="12">
        <v>7.21</v>
      </c>
      <c r="L56" s="12">
        <v>5.7</v>
      </c>
      <c r="M56" s="12">
        <v>10.9</v>
      </c>
      <c r="N56" s="12">
        <v>2.04</v>
      </c>
      <c r="O56" s="12">
        <v>3.28</v>
      </c>
      <c r="P56" s="12">
        <v>0.47</v>
      </c>
      <c r="Q56" s="30">
        <f t="shared" si="1"/>
        <v>97.63000000000001</v>
      </c>
      <c r="S56" s="17">
        <f t="shared" si="5"/>
        <v>53.057461845744122</v>
      </c>
      <c r="T56" s="17">
        <f t="shared" si="5"/>
        <v>0.86039127317422914</v>
      </c>
      <c r="U56" s="17">
        <f t="shared" si="5"/>
        <v>15.763597254942127</v>
      </c>
      <c r="V56" s="17">
        <f t="shared" si="5"/>
        <v>7.3850250947454663</v>
      </c>
      <c r="W56" s="17">
        <f t="shared" si="5"/>
        <v>5.8383693536822694</v>
      </c>
      <c r="X56" s="17">
        <f t="shared" si="5"/>
        <v>11.164601044760831</v>
      </c>
      <c r="Y56" s="17">
        <f t="shared" si="5"/>
        <v>2.089521663423128</v>
      </c>
      <c r="Z56" s="17">
        <f t="shared" si="5"/>
        <v>3.3596230666803226</v>
      </c>
      <c r="AA56" s="17">
        <f t="shared" si="5"/>
        <v>0.48140940284748535</v>
      </c>
    </row>
    <row r="57" spans="1:27">
      <c r="A57" s="19" t="s">
        <v>194</v>
      </c>
      <c r="C57" s="19">
        <f t="shared" si="6"/>
        <v>1473</v>
      </c>
      <c r="D57" s="19">
        <v>250</v>
      </c>
      <c r="E57" s="70"/>
      <c r="F57" s="64">
        <v>1.1200000000000001</v>
      </c>
      <c r="G57" s="12" t="s">
        <v>195</v>
      </c>
      <c r="H57" s="12">
        <v>51.8</v>
      </c>
      <c r="I57" s="12">
        <v>0.84</v>
      </c>
      <c r="J57" s="12">
        <v>15.39</v>
      </c>
      <c r="K57" s="12">
        <v>7.21</v>
      </c>
      <c r="L57" s="12">
        <v>5.7</v>
      </c>
      <c r="M57" s="12">
        <v>10.9</v>
      </c>
      <c r="N57" s="12">
        <v>2.04</v>
      </c>
      <c r="O57" s="12">
        <v>3.28</v>
      </c>
      <c r="P57" s="12">
        <v>0.47</v>
      </c>
      <c r="Q57" s="30">
        <f t="shared" si="1"/>
        <v>97.63000000000001</v>
      </c>
      <c r="S57" s="17">
        <f t="shared" si="5"/>
        <v>53.057461845744122</v>
      </c>
      <c r="T57" s="17">
        <f t="shared" si="5"/>
        <v>0.86039127317422914</v>
      </c>
      <c r="U57" s="17">
        <f t="shared" si="5"/>
        <v>15.763597254942127</v>
      </c>
      <c r="V57" s="17">
        <f t="shared" si="5"/>
        <v>7.3850250947454663</v>
      </c>
      <c r="W57" s="17">
        <f t="shared" si="5"/>
        <v>5.8383693536822694</v>
      </c>
      <c r="X57" s="17">
        <f t="shared" si="5"/>
        <v>11.164601044760831</v>
      </c>
      <c r="Y57" s="17">
        <f t="shared" si="5"/>
        <v>2.089521663423128</v>
      </c>
      <c r="Z57" s="17">
        <f t="shared" si="5"/>
        <v>3.3596230666803226</v>
      </c>
      <c r="AA57" s="17">
        <f t="shared" si="5"/>
        <v>0.48140940284748535</v>
      </c>
    </row>
    <row r="58" spans="1:27">
      <c r="A58" s="19" t="s">
        <v>194</v>
      </c>
      <c r="C58" s="19">
        <f t="shared" si="6"/>
        <v>1473</v>
      </c>
      <c r="D58" s="19">
        <v>250</v>
      </c>
      <c r="E58" s="70"/>
      <c r="F58" s="64">
        <v>1.01</v>
      </c>
      <c r="G58" s="12" t="s">
        <v>195</v>
      </c>
      <c r="H58" s="12">
        <v>51.8</v>
      </c>
      <c r="I58" s="12">
        <v>0.84</v>
      </c>
      <c r="J58" s="12">
        <v>15.39</v>
      </c>
      <c r="K58" s="12">
        <v>7.21</v>
      </c>
      <c r="L58" s="12">
        <v>5.7</v>
      </c>
      <c r="M58" s="12">
        <v>10.9</v>
      </c>
      <c r="N58" s="12">
        <v>2.04</v>
      </c>
      <c r="O58" s="12">
        <v>3.28</v>
      </c>
      <c r="P58" s="12">
        <v>0.47</v>
      </c>
      <c r="Q58" s="30">
        <f t="shared" si="1"/>
        <v>97.63000000000001</v>
      </c>
      <c r="S58" s="17">
        <f t="shared" si="5"/>
        <v>53.057461845744122</v>
      </c>
      <c r="T58" s="17">
        <f t="shared" si="5"/>
        <v>0.86039127317422914</v>
      </c>
      <c r="U58" s="17">
        <f t="shared" si="5"/>
        <v>15.763597254942127</v>
      </c>
      <c r="V58" s="17">
        <f t="shared" si="5"/>
        <v>7.3850250947454663</v>
      </c>
      <c r="W58" s="17">
        <f t="shared" si="5"/>
        <v>5.8383693536822694</v>
      </c>
      <c r="X58" s="17">
        <f t="shared" si="5"/>
        <v>11.164601044760831</v>
      </c>
      <c r="Y58" s="17">
        <f t="shared" si="5"/>
        <v>2.089521663423128</v>
      </c>
      <c r="Z58" s="17">
        <f t="shared" si="5"/>
        <v>3.3596230666803226</v>
      </c>
      <c r="AA58" s="17">
        <f t="shared" si="5"/>
        <v>0.48140940284748535</v>
      </c>
    </row>
    <row r="59" spans="1:27">
      <c r="A59" s="19" t="s">
        <v>194</v>
      </c>
      <c r="C59" s="19">
        <f t="shared" si="6"/>
        <v>1473</v>
      </c>
      <c r="D59" s="19">
        <v>1000</v>
      </c>
      <c r="E59" s="70"/>
      <c r="F59" s="64">
        <v>3.24</v>
      </c>
      <c r="G59" s="12" t="s">
        <v>195</v>
      </c>
      <c r="H59" s="12">
        <v>51.8</v>
      </c>
      <c r="I59" s="12">
        <v>0.84</v>
      </c>
      <c r="J59" s="12">
        <v>15.39</v>
      </c>
      <c r="K59" s="12">
        <v>7.21</v>
      </c>
      <c r="L59" s="12">
        <v>5.7</v>
      </c>
      <c r="M59" s="12">
        <v>10.9</v>
      </c>
      <c r="N59" s="12">
        <v>2.04</v>
      </c>
      <c r="O59" s="12">
        <v>3.28</v>
      </c>
      <c r="P59" s="12">
        <v>0.47</v>
      </c>
      <c r="Q59" s="30">
        <f t="shared" si="1"/>
        <v>97.63000000000001</v>
      </c>
      <c r="S59" s="17">
        <f t="shared" si="5"/>
        <v>53.057461845744122</v>
      </c>
      <c r="T59" s="17">
        <f t="shared" si="5"/>
        <v>0.86039127317422914</v>
      </c>
      <c r="U59" s="17">
        <f t="shared" si="5"/>
        <v>15.763597254942127</v>
      </c>
      <c r="V59" s="17">
        <f t="shared" si="5"/>
        <v>7.3850250947454663</v>
      </c>
      <c r="W59" s="17">
        <f t="shared" si="5"/>
        <v>5.8383693536822694</v>
      </c>
      <c r="X59" s="17">
        <f t="shared" si="5"/>
        <v>11.164601044760831</v>
      </c>
      <c r="Y59" s="17">
        <f t="shared" si="5"/>
        <v>2.089521663423128</v>
      </c>
      <c r="Z59" s="17">
        <f t="shared" si="5"/>
        <v>3.3596230666803226</v>
      </c>
      <c r="AA59" s="17">
        <f t="shared" si="5"/>
        <v>0.48140940284748535</v>
      </c>
    </row>
    <row r="60" spans="1:27">
      <c r="A60" s="19" t="s">
        <v>194</v>
      </c>
      <c r="C60" s="19">
        <f t="shared" si="6"/>
        <v>1473</v>
      </c>
      <c r="D60" s="19">
        <v>600</v>
      </c>
      <c r="E60" s="70"/>
      <c r="F60" s="64">
        <v>2.67</v>
      </c>
      <c r="G60" s="12" t="s">
        <v>195</v>
      </c>
      <c r="H60" s="12">
        <v>51.8</v>
      </c>
      <c r="I60" s="12">
        <v>0.84</v>
      </c>
      <c r="J60" s="12">
        <v>15.39</v>
      </c>
      <c r="K60" s="12">
        <v>7.21</v>
      </c>
      <c r="L60" s="12">
        <v>5.7</v>
      </c>
      <c r="M60" s="12">
        <v>10.9</v>
      </c>
      <c r="N60" s="12">
        <v>2.04</v>
      </c>
      <c r="O60" s="12">
        <v>3.28</v>
      </c>
      <c r="P60" s="12">
        <v>0.47</v>
      </c>
      <c r="Q60" s="30">
        <f t="shared" si="1"/>
        <v>97.63000000000001</v>
      </c>
      <c r="S60" s="17">
        <f t="shared" si="5"/>
        <v>53.057461845744122</v>
      </c>
      <c r="T60" s="17">
        <f t="shared" si="5"/>
        <v>0.86039127317422914</v>
      </c>
      <c r="U60" s="17">
        <f t="shared" si="5"/>
        <v>15.763597254942127</v>
      </c>
      <c r="V60" s="17">
        <f t="shared" si="5"/>
        <v>7.3850250947454663</v>
      </c>
      <c r="W60" s="17">
        <f t="shared" si="5"/>
        <v>5.8383693536822694</v>
      </c>
      <c r="X60" s="17">
        <f t="shared" si="5"/>
        <v>11.164601044760831</v>
      </c>
      <c r="Y60" s="17">
        <f t="shared" si="5"/>
        <v>2.089521663423128</v>
      </c>
      <c r="Z60" s="17">
        <f t="shared" si="5"/>
        <v>3.3596230666803226</v>
      </c>
      <c r="AA60" s="17">
        <f t="shared" si="5"/>
        <v>0.48140940284748535</v>
      </c>
    </row>
    <row r="61" spans="1:27">
      <c r="A61" s="19" t="s">
        <v>194</v>
      </c>
      <c r="C61" s="19">
        <f t="shared" si="6"/>
        <v>1473</v>
      </c>
      <c r="D61" s="19">
        <v>1700</v>
      </c>
      <c r="E61" s="70"/>
      <c r="F61" s="73">
        <v>4.13</v>
      </c>
      <c r="G61" s="12" t="s">
        <v>195</v>
      </c>
      <c r="H61" s="12">
        <v>51.8</v>
      </c>
      <c r="I61" s="12">
        <v>0.84</v>
      </c>
      <c r="J61" s="12">
        <v>15.39</v>
      </c>
      <c r="K61" s="12">
        <v>7.21</v>
      </c>
      <c r="L61" s="12">
        <v>5.7</v>
      </c>
      <c r="M61" s="12">
        <v>10.9</v>
      </c>
      <c r="N61" s="12">
        <v>2.04</v>
      </c>
      <c r="O61" s="12">
        <v>3.28</v>
      </c>
      <c r="P61" s="12">
        <v>0.47</v>
      </c>
      <c r="Q61" s="30">
        <f t="shared" si="1"/>
        <v>97.63000000000001</v>
      </c>
      <c r="S61" s="17">
        <f t="shared" si="5"/>
        <v>53.057461845744122</v>
      </c>
      <c r="T61" s="17">
        <f t="shared" si="5"/>
        <v>0.86039127317422914</v>
      </c>
      <c r="U61" s="17">
        <f t="shared" si="5"/>
        <v>15.763597254942127</v>
      </c>
      <c r="V61" s="17">
        <f t="shared" si="5"/>
        <v>7.3850250947454663</v>
      </c>
      <c r="W61" s="17">
        <f t="shared" si="5"/>
        <v>5.8383693536822694</v>
      </c>
      <c r="X61" s="17">
        <f t="shared" si="5"/>
        <v>11.164601044760831</v>
      </c>
      <c r="Y61" s="17">
        <f t="shared" si="5"/>
        <v>2.089521663423128</v>
      </c>
      <c r="Z61" s="17">
        <f t="shared" si="5"/>
        <v>3.3596230666803226</v>
      </c>
      <c r="AA61" s="17">
        <f t="shared" si="5"/>
        <v>0.48140940284748535</v>
      </c>
    </row>
    <row r="62" spans="1:27">
      <c r="A62" s="19" t="s">
        <v>194</v>
      </c>
      <c r="C62" s="19">
        <f t="shared" si="6"/>
        <v>1473</v>
      </c>
      <c r="D62" s="19">
        <v>1700</v>
      </c>
      <c r="E62" s="70"/>
      <c r="F62" s="64">
        <v>3.86</v>
      </c>
      <c r="G62" s="12" t="s">
        <v>195</v>
      </c>
      <c r="H62" s="12">
        <v>51.8</v>
      </c>
      <c r="I62" s="12">
        <v>0.84</v>
      </c>
      <c r="J62" s="12">
        <v>15.39</v>
      </c>
      <c r="K62" s="12">
        <v>7.21</v>
      </c>
      <c r="L62" s="12">
        <v>5.7</v>
      </c>
      <c r="M62" s="12">
        <v>10.9</v>
      </c>
      <c r="N62" s="12">
        <v>2.04</v>
      </c>
      <c r="O62" s="12">
        <v>3.28</v>
      </c>
      <c r="P62" s="12">
        <v>0.47</v>
      </c>
      <c r="Q62" s="30">
        <f t="shared" si="1"/>
        <v>97.63000000000001</v>
      </c>
      <c r="S62" s="17">
        <f t="shared" si="5"/>
        <v>53.057461845744122</v>
      </c>
      <c r="T62" s="17">
        <f t="shared" si="5"/>
        <v>0.86039127317422914</v>
      </c>
      <c r="U62" s="17">
        <f t="shared" si="5"/>
        <v>15.763597254942127</v>
      </c>
      <c r="V62" s="17">
        <f t="shared" si="5"/>
        <v>7.3850250947454663</v>
      </c>
      <c r="W62" s="17">
        <f t="shared" si="5"/>
        <v>5.8383693536822694</v>
      </c>
      <c r="X62" s="17">
        <f t="shared" si="5"/>
        <v>11.164601044760831</v>
      </c>
      <c r="Y62" s="17">
        <f t="shared" si="5"/>
        <v>2.089521663423128</v>
      </c>
      <c r="Z62" s="17">
        <f t="shared" si="5"/>
        <v>3.3596230666803226</v>
      </c>
      <c r="AA62" s="17">
        <f t="shared" si="5"/>
        <v>0.48140940284748535</v>
      </c>
    </row>
    <row r="63" spans="1:27">
      <c r="A63" s="19" t="s">
        <v>194</v>
      </c>
      <c r="C63" s="19">
        <f t="shared" si="6"/>
        <v>1473</v>
      </c>
      <c r="D63" s="19">
        <v>2000</v>
      </c>
      <c r="E63" s="70"/>
      <c r="F63" s="64">
        <v>4.4000000000000004</v>
      </c>
      <c r="G63" s="12" t="s">
        <v>195</v>
      </c>
      <c r="H63" s="12">
        <v>51.8</v>
      </c>
      <c r="I63" s="12">
        <v>0.84</v>
      </c>
      <c r="J63" s="12">
        <v>15.39</v>
      </c>
      <c r="K63" s="12">
        <v>7.21</v>
      </c>
      <c r="L63" s="12">
        <v>5.7</v>
      </c>
      <c r="M63" s="12">
        <v>10.9</v>
      </c>
      <c r="N63" s="12">
        <v>2.04</v>
      </c>
      <c r="O63" s="12">
        <v>3.28</v>
      </c>
      <c r="P63" s="12">
        <v>0.47</v>
      </c>
      <c r="Q63" s="30">
        <f t="shared" si="1"/>
        <v>97.63000000000001</v>
      </c>
      <c r="S63" s="17">
        <f t="shared" si="5"/>
        <v>53.057461845744122</v>
      </c>
      <c r="T63" s="17">
        <f t="shared" si="5"/>
        <v>0.86039127317422914</v>
      </c>
      <c r="U63" s="17">
        <f t="shared" si="5"/>
        <v>15.763597254942127</v>
      </c>
      <c r="V63" s="17">
        <f t="shared" si="5"/>
        <v>7.3850250947454663</v>
      </c>
      <c r="W63" s="17">
        <f t="shared" si="5"/>
        <v>5.8383693536822694</v>
      </c>
      <c r="X63" s="17">
        <f t="shared" si="5"/>
        <v>11.164601044760831</v>
      </c>
      <c r="Y63" s="17">
        <f t="shared" si="5"/>
        <v>2.089521663423128</v>
      </c>
      <c r="Z63" s="17">
        <f t="shared" si="5"/>
        <v>3.3596230666803226</v>
      </c>
      <c r="AA63" s="17">
        <f t="shared" si="5"/>
        <v>0.48140940284748535</v>
      </c>
    </row>
    <row r="64" spans="1:27">
      <c r="A64" s="19" t="s">
        <v>194</v>
      </c>
      <c r="C64" s="19">
        <f t="shared" si="6"/>
        <v>1473</v>
      </c>
      <c r="D64" s="19">
        <v>600</v>
      </c>
      <c r="E64" s="70"/>
      <c r="F64" s="64">
        <v>2.57</v>
      </c>
      <c r="G64" s="12" t="s">
        <v>196</v>
      </c>
      <c r="H64" s="12">
        <v>53.8</v>
      </c>
      <c r="I64" s="12">
        <v>0.87</v>
      </c>
      <c r="J64" s="12">
        <v>17.670000000000002</v>
      </c>
      <c r="K64" s="12">
        <v>6.9</v>
      </c>
      <c r="L64" s="12">
        <v>2.4300000000000002</v>
      </c>
      <c r="M64" s="12">
        <v>5.83</v>
      </c>
      <c r="N64" s="12">
        <v>4.34</v>
      </c>
      <c r="O64" s="12">
        <v>3.82</v>
      </c>
      <c r="P64" s="12">
        <v>0.57999999999999996</v>
      </c>
      <c r="Q64" s="30">
        <f t="shared" si="1"/>
        <v>96.240000000000009</v>
      </c>
      <c r="S64" s="17">
        <f t="shared" si="5"/>
        <v>55.901911886949286</v>
      </c>
      <c r="T64" s="17">
        <f t="shared" si="5"/>
        <v>0.90399002493765579</v>
      </c>
      <c r="U64" s="17">
        <f t="shared" si="5"/>
        <v>18.360349127182047</v>
      </c>
      <c r="V64" s="17">
        <f t="shared" si="5"/>
        <v>7.1695760598503746</v>
      </c>
      <c r="W64" s="17">
        <f t="shared" si="5"/>
        <v>2.5249376558603491</v>
      </c>
      <c r="X64" s="17">
        <f t="shared" si="5"/>
        <v>6.0577722360764756</v>
      </c>
      <c r="Y64" s="17">
        <f t="shared" si="5"/>
        <v>4.5095594347464667</v>
      </c>
      <c r="Z64" s="17">
        <f t="shared" si="5"/>
        <v>3.9692435577722356</v>
      </c>
      <c r="AA64" s="17">
        <f t="shared" si="5"/>
        <v>0.60266001662510382</v>
      </c>
    </row>
    <row r="65" spans="1:27">
      <c r="A65" s="19" t="s">
        <v>194</v>
      </c>
      <c r="C65" s="19">
        <f t="shared" si="6"/>
        <v>1473</v>
      </c>
      <c r="D65" s="19">
        <v>600</v>
      </c>
      <c r="E65" s="70"/>
      <c r="F65" s="64">
        <v>2.52</v>
      </c>
      <c r="G65" s="12" t="s">
        <v>196</v>
      </c>
      <c r="H65" s="12">
        <v>53.8</v>
      </c>
      <c r="I65" s="12">
        <v>0.87</v>
      </c>
      <c r="J65" s="12">
        <v>17.670000000000002</v>
      </c>
      <c r="K65" s="12">
        <v>6.9</v>
      </c>
      <c r="L65" s="12">
        <v>2.4300000000000002</v>
      </c>
      <c r="M65" s="12">
        <v>5.83</v>
      </c>
      <c r="N65" s="12">
        <v>4.34</v>
      </c>
      <c r="O65" s="12">
        <v>3.82</v>
      </c>
      <c r="P65" s="12">
        <v>0.57999999999999996</v>
      </c>
      <c r="Q65" s="30">
        <f t="shared" si="1"/>
        <v>96.240000000000009</v>
      </c>
      <c r="S65" s="17">
        <f t="shared" si="5"/>
        <v>55.901911886949286</v>
      </c>
      <c r="T65" s="17">
        <f t="shared" si="5"/>
        <v>0.90399002493765579</v>
      </c>
      <c r="U65" s="17">
        <f t="shared" si="5"/>
        <v>18.360349127182047</v>
      </c>
      <c r="V65" s="17">
        <f t="shared" si="5"/>
        <v>7.1695760598503746</v>
      </c>
      <c r="W65" s="17">
        <f t="shared" si="5"/>
        <v>2.5249376558603491</v>
      </c>
      <c r="X65" s="17">
        <f t="shared" si="5"/>
        <v>6.0577722360764756</v>
      </c>
      <c r="Y65" s="17">
        <f t="shared" si="5"/>
        <v>4.5095594347464667</v>
      </c>
      <c r="Z65" s="17">
        <f t="shared" si="5"/>
        <v>3.9692435577722356</v>
      </c>
      <c r="AA65" s="17">
        <f t="shared" si="5"/>
        <v>0.60266001662510382</v>
      </c>
    </row>
    <row r="66" spans="1:27">
      <c r="A66" s="19" t="s">
        <v>194</v>
      </c>
      <c r="C66" s="19">
        <f t="shared" si="6"/>
        <v>1473</v>
      </c>
      <c r="D66" s="19">
        <v>600</v>
      </c>
      <c r="E66" s="70"/>
      <c r="F66" s="64">
        <v>2.4900000000000002</v>
      </c>
      <c r="G66" s="12" t="s">
        <v>196</v>
      </c>
      <c r="H66" s="12">
        <v>53.8</v>
      </c>
      <c r="I66" s="12">
        <v>0.87</v>
      </c>
      <c r="J66" s="12">
        <v>17.670000000000002</v>
      </c>
      <c r="K66" s="12">
        <v>6.9</v>
      </c>
      <c r="L66" s="12">
        <v>2.4300000000000002</v>
      </c>
      <c r="M66" s="12">
        <v>5.83</v>
      </c>
      <c r="N66" s="12">
        <v>4.34</v>
      </c>
      <c r="O66" s="12">
        <v>3.82</v>
      </c>
      <c r="P66" s="12">
        <v>0.57999999999999996</v>
      </c>
      <c r="Q66" s="30">
        <f t="shared" ref="Q66:Q86" si="7">SUM(H66:P66)</f>
        <v>96.240000000000009</v>
      </c>
      <c r="S66" s="17">
        <f t="shared" si="5"/>
        <v>55.901911886949286</v>
      </c>
      <c r="T66" s="17">
        <f t="shared" si="5"/>
        <v>0.90399002493765579</v>
      </c>
      <c r="U66" s="17">
        <f t="shared" si="5"/>
        <v>18.360349127182047</v>
      </c>
      <c r="V66" s="17">
        <f t="shared" si="5"/>
        <v>7.1695760598503746</v>
      </c>
      <c r="W66" s="17">
        <f t="shared" si="5"/>
        <v>2.5249376558603491</v>
      </c>
      <c r="X66" s="17">
        <f t="shared" si="5"/>
        <v>6.0577722360764756</v>
      </c>
      <c r="Y66" s="17">
        <f t="shared" si="5"/>
        <v>4.5095594347464667</v>
      </c>
      <c r="Z66" s="17">
        <f t="shared" si="5"/>
        <v>3.9692435577722356</v>
      </c>
      <c r="AA66" s="17">
        <f t="shared" si="5"/>
        <v>0.60266001662510382</v>
      </c>
    </row>
    <row r="67" spans="1:27">
      <c r="A67" s="19" t="s">
        <v>194</v>
      </c>
      <c r="C67" s="19">
        <f t="shared" si="6"/>
        <v>1473</v>
      </c>
      <c r="D67" s="19">
        <v>520</v>
      </c>
      <c r="E67" s="70"/>
      <c r="F67" s="64">
        <v>2.4300000000000002</v>
      </c>
      <c r="G67" s="12" t="s">
        <v>196</v>
      </c>
      <c r="H67" s="12">
        <v>53.8</v>
      </c>
      <c r="I67" s="12">
        <v>0.87</v>
      </c>
      <c r="J67" s="12">
        <v>17.670000000000002</v>
      </c>
      <c r="K67" s="12">
        <v>6.9</v>
      </c>
      <c r="L67" s="12">
        <v>2.4300000000000002</v>
      </c>
      <c r="M67" s="12">
        <v>5.83</v>
      </c>
      <c r="N67" s="12">
        <v>4.34</v>
      </c>
      <c r="O67" s="12">
        <v>3.82</v>
      </c>
      <c r="P67" s="12">
        <v>0.57999999999999996</v>
      </c>
      <c r="Q67" s="30">
        <f t="shared" si="7"/>
        <v>96.240000000000009</v>
      </c>
      <c r="S67" s="17">
        <f t="shared" si="5"/>
        <v>55.901911886949286</v>
      </c>
      <c r="T67" s="17">
        <f t="shared" si="5"/>
        <v>0.90399002493765579</v>
      </c>
      <c r="U67" s="17">
        <f t="shared" si="5"/>
        <v>18.360349127182047</v>
      </c>
      <c r="V67" s="17">
        <f t="shared" si="5"/>
        <v>7.1695760598503746</v>
      </c>
      <c r="W67" s="17">
        <f t="shared" si="5"/>
        <v>2.5249376558603491</v>
      </c>
      <c r="X67" s="17">
        <f t="shared" si="5"/>
        <v>6.0577722360764756</v>
      </c>
      <c r="Y67" s="17">
        <f t="shared" si="5"/>
        <v>4.5095594347464667</v>
      </c>
      <c r="Z67" s="17">
        <f t="shared" si="5"/>
        <v>3.9692435577722356</v>
      </c>
      <c r="AA67" s="17">
        <f t="shared" si="5"/>
        <v>0.60266001662510382</v>
      </c>
    </row>
    <row r="68" spans="1:27">
      <c r="A68" s="19" t="s">
        <v>194</v>
      </c>
      <c r="C68" s="19">
        <f t="shared" si="6"/>
        <v>1473</v>
      </c>
      <c r="D68" s="19">
        <v>520</v>
      </c>
      <c r="E68" s="70"/>
      <c r="F68" s="64">
        <v>2.4300000000000002</v>
      </c>
      <c r="G68" s="12" t="s">
        <v>196</v>
      </c>
      <c r="H68" s="12">
        <v>53.8</v>
      </c>
      <c r="I68" s="12">
        <v>0.87</v>
      </c>
      <c r="J68" s="12">
        <v>17.670000000000002</v>
      </c>
      <c r="K68" s="12">
        <v>6.9</v>
      </c>
      <c r="L68" s="12">
        <v>2.4300000000000002</v>
      </c>
      <c r="M68" s="12">
        <v>5.83</v>
      </c>
      <c r="N68" s="12">
        <v>4.34</v>
      </c>
      <c r="O68" s="12">
        <v>3.82</v>
      </c>
      <c r="P68" s="12">
        <v>0.57999999999999996</v>
      </c>
      <c r="Q68" s="30">
        <f t="shared" si="7"/>
        <v>96.240000000000009</v>
      </c>
      <c r="S68" s="17">
        <f t="shared" si="5"/>
        <v>55.901911886949286</v>
      </c>
      <c r="T68" s="17">
        <f t="shared" si="5"/>
        <v>0.90399002493765579</v>
      </c>
      <c r="U68" s="17">
        <f t="shared" si="5"/>
        <v>18.360349127182047</v>
      </c>
      <c r="V68" s="17">
        <f t="shared" si="5"/>
        <v>7.1695760598503746</v>
      </c>
      <c r="W68" s="17">
        <f t="shared" si="5"/>
        <v>2.5249376558603491</v>
      </c>
      <c r="X68" s="17">
        <f t="shared" si="5"/>
        <v>6.0577722360764756</v>
      </c>
      <c r="Y68" s="17">
        <f t="shared" si="5"/>
        <v>4.5095594347464667</v>
      </c>
      <c r="Z68" s="17">
        <f t="shared" si="5"/>
        <v>3.9692435577722356</v>
      </c>
      <c r="AA68" s="17">
        <f t="shared" si="5"/>
        <v>0.60266001662510382</v>
      </c>
    </row>
    <row r="69" spans="1:27">
      <c r="A69" s="19" t="s">
        <v>194</v>
      </c>
      <c r="C69" s="19">
        <f t="shared" si="6"/>
        <v>1473</v>
      </c>
      <c r="D69" s="19">
        <v>520</v>
      </c>
      <c r="E69" s="70"/>
      <c r="F69" s="64">
        <v>2.37</v>
      </c>
      <c r="G69" s="12" t="s">
        <v>196</v>
      </c>
      <c r="H69" s="12">
        <v>53.8</v>
      </c>
      <c r="I69" s="12">
        <v>0.87</v>
      </c>
      <c r="J69" s="12">
        <v>17.670000000000002</v>
      </c>
      <c r="K69" s="12">
        <v>6.9</v>
      </c>
      <c r="L69" s="12">
        <v>2.4300000000000002</v>
      </c>
      <c r="M69" s="12">
        <v>5.83</v>
      </c>
      <c r="N69" s="12">
        <v>4.34</v>
      </c>
      <c r="O69" s="12">
        <v>3.82</v>
      </c>
      <c r="P69" s="12">
        <v>0.57999999999999996</v>
      </c>
      <c r="Q69" s="30">
        <f t="shared" si="7"/>
        <v>96.240000000000009</v>
      </c>
      <c r="S69" s="17">
        <f t="shared" si="5"/>
        <v>55.901911886949286</v>
      </c>
      <c r="T69" s="17">
        <f t="shared" si="5"/>
        <v>0.90399002493765579</v>
      </c>
      <c r="U69" s="17">
        <f t="shared" si="5"/>
        <v>18.360349127182047</v>
      </c>
      <c r="V69" s="17">
        <f t="shared" si="5"/>
        <v>7.1695760598503746</v>
      </c>
      <c r="W69" s="17">
        <f t="shared" si="5"/>
        <v>2.5249376558603491</v>
      </c>
      <c r="X69" s="17">
        <f t="shared" si="5"/>
        <v>6.0577722360764756</v>
      </c>
      <c r="Y69" s="17">
        <f t="shared" si="5"/>
        <v>4.5095594347464667</v>
      </c>
      <c r="Z69" s="17">
        <f t="shared" si="5"/>
        <v>3.9692435577722356</v>
      </c>
      <c r="AA69" s="17">
        <f t="shared" si="5"/>
        <v>0.60266001662510382</v>
      </c>
    </row>
    <row r="70" spans="1:27">
      <c r="A70" s="19" t="s">
        <v>194</v>
      </c>
      <c r="C70" s="19">
        <f t="shared" si="6"/>
        <v>1473</v>
      </c>
      <c r="D70" s="19">
        <v>1000</v>
      </c>
      <c r="E70" s="70"/>
      <c r="F70" s="64">
        <v>3.27</v>
      </c>
      <c r="G70" s="12" t="s">
        <v>196</v>
      </c>
      <c r="H70" s="12">
        <v>53.8</v>
      </c>
      <c r="I70" s="12">
        <v>0.87</v>
      </c>
      <c r="J70" s="12">
        <v>17.670000000000002</v>
      </c>
      <c r="K70" s="12">
        <v>6.9</v>
      </c>
      <c r="L70" s="12">
        <v>2.4300000000000002</v>
      </c>
      <c r="M70" s="12">
        <v>5.83</v>
      </c>
      <c r="N70" s="12">
        <v>4.34</v>
      </c>
      <c r="O70" s="12">
        <v>3.82</v>
      </c>
      <c r="P70" s="12">
        <v>0.57999999999999996</v>
      </c>
      <c r="Q70" s="30">
        <f t="shared" si="7"/>
        <v>96.240000000000009</v>
      </c>
      <c r="S70" s="17">
        <f t="shared" si="5"/>
        <v>55.901911886949286</v>
      </c>
      <c r="T70" s="17">
        <f t="shared" si="5"/>
        <v>0.90399002493765579</v>
      </c>
      <c r="U70" s="17">
        <f t="shared" si="5"/>
        <v>18.360349127182047</v>
      </c>
      <c r="V70" s="17">
        <f t="shared" si="5"/>
        <v>7.1695760598503746</v>
      </c>
      <c r="W70" s="17">
        <f t="shared" si="5"/>
        <v>2.5249376558603491</v>
      </c>
      <c r="X70" s="17">
        <f t="shared" si="5"/>
        <v>6.0577722360764756</v>
      </c>
      <c r="Y70" s="17">
        <f t="shared" si="5"/>
        <v>4.5095594347464667</v>
      </c>
      <c r="Z70" s="17">
        <f t="shared" si="5"/>
        <v>3.9692435577722356</v>
      </c>
      <c r="AA70" s="17">
        <f t="shared" si="5"/>
        <v>0.60266001662510382</v>
      </c>
    </row>
    <row r="71" spans="1:27">
      <c r="A71" s="19" t="s">
        <v>194</v>
      </c>
      <c r="C71" s="19">
        <f t="shared" si="6"/>
        <v>1473</v>
      </c>
      <c r="D71" s="19">
        <v>1000</v>
      </c>
      <c r="E71" s="70"/>
      <c r="F71" s="64">
        <v>3.45</v>
      </c>
      <c r="G71" s="12" t="s">
        <v>196</v>
      </c>
      <c r="H71" s="12">
        <v>53.8</v>
      </c>
      <c r="I71" s="12">
        <v>0.87</v>
      </c>
      <c r="J71" s="12">
        <v>17.670000000000002</v>
      </c>
      <c r="K71" s="12">
        <v>6.9</v>
      </c>
      <c r="L71" s="12">
        <v>2.4300000000000002</v>
      </c>
      <c r="M71" s="12">
        <v>5.83</v>
      </c>
      <c r="N71" s="12">
        <v>4.34</v>
      </c>
      <c r="O71" s="12">
        <v>3.82</v>
      </c>
      <c r="P71" s="12">
        <v>0.57999999999999996</v>
      </c>
      <c r="Q71" s="30">
        <f t="shared" si="7"/>
        <v>96.240000000000009</v>
      </c>
      <c r="S71" s="17">
        <f t="shared" si="5"/>
        <v>55.901911886949286</v>
      </c>
      <c r="T71" s="17">
        <f t="shared" si="5"/>
        <v>0.90399002493765579</v>
      </c>
      <c r="U71" s="17">
        <f t="shared" si="5"/>
        <v>18.360349127182047</v>
      </c>
      <c r="V71" s="17">
        <f t="shared" si="5"/>
        <v>7.1695760598503746</v>
      </c>
      <c r="W71" s="17">
        <f t="shared" si="5"/>
        <v>2.5249376558603491</v>
      </c>
      <c r="X71" s="17">
        <f t="shared" si="5"/>
        <v>6.0577722360764756</v>
      </c>
      <c r="Y71" s="17">
        <f t="shared" si="5"/>
        <v>4.5095594347464667</v>
      </c>
      <c r="Z71" s="17">
        <f t="shared" si="5"/>
        <v>3.9692435577722356</v>
      </c>
      <c r="AA71" s="17">
        <f t="shared" si="5"/>
        <v>0.60266001662510382</v>
      </c>
    </row>
    <row r="72" spans="1:27">
      <c r="A72" s="19" t="s">
        <v>194</v>
      </c>
      <c r="C72" s="19">
        <f t="shared" si="6"/>
        <v>1473</v>
      </c>
      <c r="D72" s="19">
        <v>1700</v>
      </c>
      <c r="E72" s="70"/>
      <c r="F72" s="64">
        <v>4.79</v>
      </c>
      <c r="G72" s="12" t="s">
        <v>196</v>
      </c>
      <c r="H72" s="12">
        <v>53.8</v>
      </c>
      <c r="I72" s="12">
        <v>0.87</v>
      </c>
      <c r="J72" s="12">
        <v>17.670000000000002</v>
      </c>
      <c r="K72" s="12">
        <v>6.9</v>
      </c>
      <c r="L72" s="12">
        <v>2.4300000000000002</v>
      </c>
      <c r="M72" s="12">
        <v>5.83</v>
      </c>
      <c r="N72" s="12">
        <v>4.34</v>
      </c>
      <c r="O72" s="12">
        <v>3.82</v>
      </c>
      <c r="P72" s="12">
        <v>0.57999999999999996</v>
      </c>
      <c r="Q72" s="30">
        <f t="shared" si="7"/>
        <v>96.240000000000009</v>
      </c>
      <c r="S72" s="17">
        <f t="shared" si="5"/>
        <v>55.901911886949286</v>
      </c>
      <c r="T72" s="17">
        <f t="shared" si="5"/>
        <v>0.90399002493765579</v>
      </c>
      <c r="U72" s="17">
        <f t="shared" si="5"/>
        <v>18.360349127182047</v>
      </c>
      <c r="V72" s="17">
        <f t="shared" si="5"/>
        <v>7.1695760598503746</v>
      </c>
      <c r="W72" s="17">
        <f t="shared" si="5"/>
        <v>2.5249376558603491</v>
      </c>
      <c r="X72" s="17">
        <f t="shared" si="5"/>
        <v>6.0577722360764756</v>
      </c>
      <c r="Y72" s="17">
        <f t="shared" si="5"/>
        <v>4.5095594347464667</v>
      </c>
      <c r="Z72" s="17">
        <f t="shared" si="5"/>
        <v>3.9692435577722356</v>
      </c>
      <c r="AA72" s="17">
        <f t="shared" si="5"/>
        <v>0.60266001662510382</v>
      </c>
    </row>
    <row r="73" spans="1:27">
      <c r="A73" s="19" t="s">
        <v>194</v>
      </c>
      <c r="C73" s="19">
        <f t="shared" si="6"/>
        <v>1473</v>
      </c>
      <c r="D73" s="19">
        <v>1700</v>
      </c>
      <c r="E73" s="70"/>
      <c r="F73" s="64">
        <v>4.7300000000000004</v>
      </c>
      <c r="G73" s="12" t="s">
        <v>196</v>
      </c>
      <c r="H73" s="12">
        <v>53.8</v>
      </c>
      <c r="I73" s="12">
        <v>0.87</v>
      </c>
      <c r="J73" s="12">
        <v>17.670000000000002</v>
      </c>
      <c r="K73" s="12">
        <v>6.9</v>
      </c>
      <c r="L73" s="12">
        <v>2.4300000000000002</v>
      </c>
      <c r="M73" s="12">
        <v>5.83</v>
      </c>
      <c r="N73" s="12">
        <v>4.34</v>
      </c>
      <c r="O73" s="12">
        <v>3.82</v>
      </c>
      <c r="P73" s="12">
        <v>0.57999999999999996</v>
      </c>
      <c r="Q73" s="30">
        <f t="shared" si="7"/>
        <v>96.240000000000009</v>
      </c>
      <c r="S73" s="17">
        <f t="shared" si="5"/>
        <v>55.901911886949286</v>
      </c>
      <c r="T73" s="17">
        <f t="shared" si="5"/>
        <v>0.90399002493765579</v>
      </c>
      <c r="U73" s="17">
        <f t="shared" si="5"/>
        <v>18.360349127182047</v>
      </c>
      <c r="V73" s="17">
        <f t="shared" ref="V73:AA104" si="8">K73/$Q73*100</f>
        <v>7.1695760598503746</v>
      </c>
      <c r="W73" s="17">
        <f t="shared" si="8"/>
        <v>2.5249376558603491</v>
      </c>
      <c r="X73" s="17">
        <f t="shared" si="8"/>
        <v>6.0577722360764756</v>
      </c>
      <c r="Y73" s="17">
        <f t="shared" si="8"/>
        <v>4.5095594347464667</v>
      </c>
      <c r="Z73" s="17">
        <f t="shared" si="8"/>
        <v>3.9692435577722356</v>
      </c>
      <c r="AA73" s="17">
        <f t="shared" si="8"/>
        <v>0.60266001662510382</v>
      </c>
    </row>
    <row r="74" spans="1:27">
      <c r="A74" s="19" t="s">
        <v>194</v>
      </c>
      <c r="C74" s="19">
        <f t="shared" si="6"/>
        <v>1473</v>
      </c>
      <c r="D74" s="19">
        <v>2000</v>
      </c>
      <c r="E74" s="70"/>
      <c r="F74" s="64">
        <v>5.04</v>
      </c>
      <c r="G74" s="12" t="s">
        <v>196</v>
      </c>
      <c r="H74" s="12">
        <v>53.8</v>
      </c>
      <c r="I74" s="12">
        <v>0.87</v>
      </c>
      <c r="J74" s="12">
        <v>17.670000000000002</v>
      </c>
      <c r="K74" s="12">
        <v>6.9</v>
      </c>
      <c r="L74" s="12">
        <v>2.4300000000000002</v>
      </c>
      <c r="M74" s="12">
        <v>5.83</v>
      </c>
      <c r="N74" s="12">
        <v>4.34</v>
      </c>
      <c r="O74" s="12">
        <v>3.82</v>
      </c>
      <c r="P74" s="12">
        <v>0.57999999999999996</v>
      </c>
      <c r="Q74" s="30">
        <f t="shared" si="7"/>
        <v>96.240000000000009</v>
      </c>
      <c r="S74" s="17">
        <f t="shared" ref="S74:U104" si="9">H74/$Q74*100</f>
        <v>55.901911886949286</v>
      </c>
      <c r="T74" s="17">
        <f t="shared" si="9"/>
        <v>0.90399002493765579</v>
      </c>
      <c r="U74" s="17">
        <f t="shared" si="9"/>
        <v>18.360349127182047</v>
      </c>
      <c r="V74" s="17">
        <f t="shared" si="8"/>
        <v>7.1695760598503746</v>
      </c>
      <c r="W74" s="17">
        <f t="shared" si="8"/>
        <v>2.5249376558603491</v>
      </c>
      <c r="X74" s="17">
        <f t="shared" si="8"/>
        <v>6.0577722360764756</v>
      </c>
      <c r="Y74" s="17">
        <f t="shared" si="8"/>
        <v>4.5095594347464667</v>
      </c>
      <c r="Z74" s="17">
        <f t="shared" si="8"/>
        <v>3.9692435577722356</v>
      </c>
      <c r="AA74" s="17">
        <f t="shared" si="8"/>
        <v>0.60266001662510382</v>
      </c>
    </row>
    <row r="75" spans="1:27">
      <c r="A75" s="19" t="s">
        <v>194</v>
      </c>
      <c r="C75" s="19">
        <f t="shared" si="6"/>
        <v>1473</v>
      </c>
      <c r="D75" s="19">
        <v>2000</v>
      </c>
      <c r="E75" s="70"/>
      <c r="F75" s="64">
        <v>5.2</v>
      </c>
      <c r="G75" s="12" t="s">
        <v>196</v>
      </c>
      <c r="H75" s="12">
        <v>53.8</v>
      </c>
      <c r="I75" s="12">
        <v>0.87</v>
      </c>
      <c r="J75" s="12">
        <v>17.670000000000002</v>
      </c>
      <c r="K75" s="12">
        <v>6.9</v>
      </c>
      <c r="L75" s="12">
        <v>2.4300000000000002</v>
      </c>
      <c r="M75" s="12">
        <v>5.83</v>
      </c>
      <c r="N75" s="12">
        <v>4.34</v>
      </c>
      <c r="O75" s="12">
        <v>3.82</v>
      </c>
      <c r="P75" s="12">
        <v>0.57999999999999996</v>
      </c>
      <c r="Q75" s="30">
        <f t="shared" si="7"/>
        <v>96.240000000000009</v>
      </c>
      <c r="S75" s="17">
        <f t="shared" si="9"/>
        <v>55.901911886949286</v>
      </c>
      <c r="T75" s="17">
        <f t="shared" si="9"/>
        <v>0.90399002493765579</v>
      </c>
      <c r="U75" s="17">
        <f t="shared" si="9"/>
        <v>18.360349127182047</v>
      </c>
      <c r="V75" s="17">
        <f t="shared" si="8"/>
        <v>7.1695760598503746</v>
      </c>
      <c r="W75" s="17">
        <f t="shared" si="8"/>
        <v>2.5249376558603491</v>
      </c>
      <c r="X75" s="17">
        <f t="shared" si="8"/>
        <v>6.0577722360764756</v>
      </c>
      <c r="Y75" s="17">
        <f t="shared" si="8"/>
        <v>4.5095594347464667</v>
      </c>
      <c r="Z75" s="17">
        <f t="shared" si="8"/>
        <v>3.9692435577722356</v>
      </c>
      <c r="AA75" s="17">
        <f t="shared" si="8"/>
        <v>0.60266001662510382</v>
      </c>
    </row>
    <row r="76" spans="1:27">
      <c r="A76" s="36" t="s">
        <v>194</v>
      </c>
      <c r="B76" s="36"/>
      <c r="C76" s="36">
        <f t="shared" si="6"/>
        <v>1473</v>
      </c>
      <c r="D76" s="36">
        <v>1500</v>
      </c>
      <c r="E76" s="71"/>
      <c r="F76" s="72">
        <v>4.2300000000000004</v>
      </c>
      <c r="G76" s="37" t="s">
        <v>196</v>
      </c>
      <c r="H76" s="37">
        <v>53.8</v>
      </c>
      <c r="I76" s="37">
        <v>0.87</v>
      </c>
      <c r="J76" s="37">
        <v>17.670000000000002</v>
      </c>
      <c r="K76" s="37">
        <v>6.9</v>
      </c>
      <c r="L76" s="37">
        <v>2.4300000000000002</v>
      </c>
      <c r="M76" s="37">
        <v>5.83</v>
      </c>
      <c r="N76" s="37">
        <v>4.34</v>
      </c>
      <c r="O76" s="37">
        <v>3.82</v>
      </c>
      <c r="P76" s="37">
        <v>0.57999999999999996</v>
      </c>
      <c r="Q76" s="40">
        <f t="shared" si="7"/>
        <v>96.240000000000009</v>
      </c>
      <c r="R76" s="36"/>
      <c r="S76" s="41">
        <f t="shared" si="9"/>
        <v>55.901911886949286</v>
      </c>
      <c r="T76" s="41">
        <f t="shared" si="9"/>
        <v>0.90399002493765579</v>
      </c>
      <c r="U76" s="41">
        <f t="shared" si="9"/>
        <v>18.360349127182047</v>
      </c>
      <c r="V76" s="41">
        <f t="shared" si="8"/>
        <v>7.1695760598503746</v>
      </c>
      <c r="W76" s="41">
        <f t="shared" si="8"/>
        <v>2.5249376558603491</v>
      </c>
      <c r="X76" s="41">
        <f t="shared" si="8"/>
        <v>6.0577722360764756</v>
      </c>
      <c r="Y76" s="41">
        <f t="shared" si="8"/>
        <v>4.5095594347464667</v>
      </c>
      <c r="Z76" s="41">
        <f t="shared" si="8"/>
        <v>3.9692435577722356</v>
      </c>
      <c r="AA76" s="41">
        <f t="shared" si="8"/>
        <v>0.60266001662510382</v>
      </c>
    </row>
    <row r="77" spans="1:27">
      <c r="A77" s="19" t="s">
        <v>197</v>
      </c>
      <c r="C77" s="19">
        <f>1135+273</f>
        <v>1408</v>
      </c>
      <c r="D77" s="19">
        <v>710</v>
      </c>
      <c r="E77" s="70"/>
      <c r="F77" s="64">
        <v>2.6</v>
      </c>
      <c r="G77" s="12" t="s">
        <v>139</v>
      </c>
      <c r="H77" s="12">
        <v>47.47</v>
      </c>
      <c r="I77" s="12">
        <v>1.58</v>
      </c>
      <c r="J77" s="12">
        <v>14.92</v>
      </c>
      <c r="K77" s="12">
        <v>10.09</v>
      </c>
      <c r="L77" s="12">
        <v>7.4</v>
      </c>
      <c r="M77" s="12">
        <v>12.24</v>
      </c>
      <c r="N77" s="12">
        <v>2.54</v>
      </c>
      <c r="O77" s="12">
        <v>1.26</v>
      </c>
      <c r="P77" s="12">
        <v>0.37</v>
      </c>
      <c r="Q77" s="30">
        <f t="shared" si="7"/>
        <v>97.870000000000019</v>
      </c>
      <c r="S77" s="17">
        <f t="shared" si="9"/>
        <v>48.503116378869919</v>
      </c>
      <c r="T77" s="17">
        <f t="shared" si="9"/>
        <v>1.6143864309798712</v>
      </c>
      <c r="U77" s="17">
        <f t="shared" si="9"/>
        <v>15.244712373556757</v>
      </c>
      <c r="V77" s="17">
        <f t="shared" si="8"/>
        <v>10.309594359865125</v>
      </c>
      <c r="W77" s="17">
        <f t="shared" si="8"/>
        <v>7.5610503729436989</v>
      </c>
      <c r="X77" s="17">
        <f t="shared" si="8"/>
        <v>12.506386022274443</v>
      </c>
      <c r="Y77" s="17">
        <f t="shared" si="8"/>
        <v>2.5952794523347293</v>
      </c>
      <c r="Z77" s="17">
        <f t="shared" si="8"/>
        <v>1.2874220905282516</v>
      </c>
      <c r="AA77" s="17">
        <f t="shared" si="8"/>
        <v>0.37805251864718498</v>
      </c>
    </row>
    <row r="78" spans="1:27">
      <c r="A78" s="19" t="s">
        <v>197</v>
      </c>
      <c r="C78" s="19">
        <f>1120+273</f>
        <v>1393</v>
      </c>
      <c r="D78" s="19">
        <v>695</v>
      </c>
      <c r="E78" s="70"/>
      <c r="F78" s="64">
        <v>2.5</v>
      </c>
      <c r="G78" s="12" t="s">
        <v>139</v>
      </c>
      <c r="H78" s="12">
        <v>47.98</v>
      </c>
      <c r="I78" s="12">
        <v>1.55</v>
      </c>
      <c r="J78" s="12">
        <v>14.93</v>
      </c>
      <c r="K78" s="12">
        <v>10.23</v>
      </c>
      <c r="L78" s="12">
        <v>7.21</v>
      </c>
      <c r="M78" s="12">
        <v>12.33</v>
      </c>
      <c r="N78" s="12">
        <v>2.56</v>
      </c>
      <c r="O78" s="12">
        <v>1.26</v>
      </c>
      <c r="P78" s="12">
        <v>0.38</v>
      </c>
      <c r="Q78" s="30">
        <f t="shared" si="7"/>
        <v>98.429999999999993</v>
      </c>
      <c r="S78" s="17">
        <f t="shared" si="9"/>
        <v>48.745301229300011</v>
      </c>
      <c r="T78" s="17">
        <f t="shared" si="9"/>
        <v>1.5747231535101089</v>
      </c>
      <c r="U78" s="17">
        <f t="shared" si="9"/>
        <v>15.168139794778016</v>
      </c>
      <c r="V78" s="17">
        <f t="shared" si="8"/>
        <v>10.39317281316672</v>
      </c>
      <c r="W78" s="17">
        <f t="shared" si="8"/>
        <v>7.3250025398760545</v>
      </c>
      <c r="X78" s="17">
        <f t="shared" si="8"/>
        <v>12.526668698567512</v>
      </c>
      <c r="Y78" s="17">
        <f t="shared" si="8"/>
        <v>2.6008330793457284</v>
      </c>
      <c r="Z78" s="17">
        <f t="shared" si="8"/>
        <v>1.2800975312404757</v>
      </c>
      <c r="AA78" s="17">
        <f t="shared" si="8"/>
        <v>0.38606116021538156</v>
      </c>
    </row>
    <row r="79" spans="1:27">
      <c r="A79" s="19" t="s">
        <v>197</v>
      </c>
      <c r="C79" s="19">
        <f>1110+273</f>
        <v>1383</v>
      </c>
      <c r="D79" s="19">
        <v>800</v>
      </c>
      <c r="E79" s="70"/>
      <c r="F79" s="64">
        <v>2.5</v>
      </c>
      <c r="G79" s="12" t="s">
        <v>139</v>
      </c>
      <c r="H79" s="12">
        <v>47.73</v>
      </c>
      <c r="I79" s="12">
        <v>1.52</v>
      </c>
      <c r="J79" s="12">
        <v>14.93</v>
      </c>
      <c r="K79" s="12">
        <v>10.18</v>
      </c>
      <c r="L79" s="12">
        <v>7.02</v>
      </c>
      <c r="M79" s="12">
        <v>12.28</v>
      </c>
      <c r="N79" s="12">
        <v>2.61</v>
      </c>
      <c r="O79" s="12">
        <v>1.17</v>
      </c>
      <c r="P79" s="12">
        <v>0.33</v>
      </c>
      <c r="Q79" s="30">
        <f t="shared" si="7"/>
        <v>97.77000000000001</v>
      </c>
      <c r="S79" s="17">
        <f t="shared" si="9"/>
        <v>48.818656029456882</v>
      </c>
      <c r="T79" s="17">
        <f t="shared" si="9"/>
        <v>1.5546691214073844</v>
      </c>
      <c r="U79" s="17">
        <f t="shared" si="9"/>
        <v>15.270532883297532</v>
      </c>
      <c r="V79" s="17">
        <f t="shared" si="8"/>
        <v>10.412191878899456</v>
      </c>
      <c r="W79" s="17">
        <f t="shared" si="8"/>
        <v>7.1801166001841041</v>
      </c>
      <c r="X79" s="17">
        <f t="shared" si="8"/>
        <v>12.560090007159658</v>
      </c>
      <c r="Y79" s="17">
        <f t="shared" si="8"/>
        <v>2.66953053083768</v>
      </c>
      <c r="Z79" s="17">
        <f t="shared" si="8"/>
        <v>1.1966861000306841</v>
      </c>
      <c r="AA79" s="17">
        <f t="shared" si="8"/>
        <v>0.33752684872660327</v>
      </c>
    </row>
    <row r="80" spans="1:27">
      <c r="A80" s="19" t="s">
        <v>197</v>
      </c>
      <c r="C80" s="19">
        <f>1095+273</f>
        <v>1368</v>
      </c>
      <c r="D80" s="19">
        <v>800</v>
      </c>
      <c r="E80" s="70"/>
      <c r="F80" s="64">
        <v>3.1</v>
      </c>
      <c r="G80" s="12" t="s">
        <v>139</v>
      </c>
      <c r="H80" s="12">
        <v>47.16</v>
      </c>
      <c r="I80" s="12">
        <v>1.55</v>
      </c>
      <c r="J80" s="12">
        <v>15.09</v>
      </c>
      <c r="K80" s="12">
        <v>10.3</v>
      </c>
      <c r="L80" s="12">
        <v>6.35</v>
      </c>
      <c r="M80" s="12">
        <v>12.45</v>
      </c>
      <c r="N80" s="12">
        <v>2.52</v>
      </c>
      <c r="O80" s="12">
        <v>1.1100000000000001</v>
      </c>
      <c r="P80" s="12">
        <v>0.31</v>
      </c>
      <c r="Q80" s="30">
        <f t="shared" si="7"/>
        <v>96.839999999999989</v>
      </c>
      <c r="S80" s="17">
        <f t="shared" si="9"/>
        <v>48.698884758364315</v>
      </c>
      <c r="T80" s="17">
        <f t="shared" si="9"/>
        <v>1.600578273440727</v>
      </c>
      <c r="U80" s="17">
        <f t="shared" si="9"/>
        <v>15.582403965303596</v>
      </c>
      <c r="V80" s="17">
        <f t="shared" si="8"/>
        <v>10.636100784799671</v>
      </c>
      <c r="W80" s="17">
        <f t="shared" si="8"/>
        <v>6.5572077653862042</v>
      </c>
      <c r="X80" s="17">
        <f t="shared" si="8"/>
        <v>12.856257744733583</v>
      </c>
      <c r="Y80" s="17">
        <f t="shared" si="8"/>
        <v>2.6022304832713758</v>
      </c>
      <c r="Z80" s="17">
        <f t="shared" si="8"/>
        <v>1.1462205700123917</v>
      </c>
      <c r="AA80" s="17">
        <f t="shared" si="8"/>
        <v>0.32011565468814546</v>
      </c>
    </row>
    <row r="81" spans="1:27">
      <c r="A81" s="19" t="s">
        <v>197</v>
      </c>
      <c r="C81" s="19">
        <f>1090+273</f>
        <v>1363</v>
      </c>
      <c r="D81" s="19">
        <v>800</v>
      </c>
      <c r="E81" s="70"/>
      <c r="F81" s="64">
        <v>3.1</v>
      </c>
      <c r="G81" s="12" t="s">
        <v>139</v>
      </c>
      <c r="H81" s="12">
        <v>47.82</v>
      </c>
      <c r="I81" s="12">
        <v>1.49</v>
      </c>
      <c r="J81" s="12">
        <v>15</v>
      </c>
      <c r="K81" s="12">
        <v>10.08</v>
      </c>
      <c r="L81" s="12">
        <v>6.46</v>
      </c>
      <c r="M81" s="12">
        <v>12.18</v>
      </c>
      <c r="N81" s="12">
        <v>2.62</v>
      </c>
      <c r="O81" s="12">
        <v>1.21</v>
      </c>
      <c r="P81" s="12">
        <v>0.32</v>
      </c>
      <c r="Q81" s="30">
        <f t="shared" si="7"/>
        <v>97.179999999999993</v>
      </c>
      <c r="S81" s="17">
        <f t="shared" si="9"/>
        <v>49.207655896274957</v>
      </c>
      <c r="T81" s="17">
        <f t="shared" si="9"/>
        <v>1.5332372916237911</v>
      </c>
      <c r="U81" s="17">
        <f t="shared" si="9"/>
        <v>15.435274747890515</v>
      </c>
      <c r="V81" s="17">
        <f t="shared" si="8"/>
        <v>10.372504630582426</v>
      </c>
      <c r="W81" s="17">
        <f t="shared" si="8"/>
        <v>6.6474583247581807</v>
      </c>
      <c r="X81" s="17">
        <f t="shared" si="8"/>
        <v>12.533443095287097</v>
      </c>
      <c r="Y81" s="17">
        <f t="shared" si="8"/>
        <v>2.69602798929821</v>
      </c>
      <c r="Z81" s="17">
        <f t="shared" si="8"/>
        <v>1.2451121629965014</v>
      </c>
      <c r="AA81" s="17">
        <f t="shared" si="8"/>
        <v>0.32928586128833098</v>
      </c>
    </row>
    <row r="82" spans="1:27">
      <c r="A82" s="19" t="s">
        <v>197</v>
      </c>
      <c r="C82" s="19">
        <f>1062+273</f>
        <v>1335</v>
      </c>
      <c r="D82" s="19">
        <v>800</v>
      </c>
      <c r="E82" s="70"/>
      <c r="F82" s="64">
        <v>2.8</v>
      </c>
      <c r="G82" s="12" t="s">
        <v>139</v>
      </c>
      <c r="H82" s="12">
        <v>47.64</v>
      </c>
      <c r="I82" s="12">
        <v>1.64</v>
      </c>
      <c r="J82" s="12">
        <v>16.829999999999998</v>
      </c>
      <c r="K82" s="12">
        <v>10.38</v>
      </c>
      <c r="L82" s="12">
        <v>5.09</v>
      </c>
      <c r="M82" s="12">
        <v>10.8</v>
      </c>
      <c r="N82" s="12">
        <v>2.89</v>
      </c>
      <c r="O82" s="12">
        <v>1.44</v>
      </c>
      <c r="P82" s="12">
        <v>0.4</v>
      </c>
      <c r="Q82" s="30">
        <f t="shared" si="7"/>
        <v>97.11</v>
      </c>
      <c r="S82" s="17">
        <f t="shared" si="9"/>
        <v>49.057769539697247</v>
      </c>
      <c r="T82" s="17">
        <f t="shared" si="9"/>
        <v>1.6888065080836165</v>
      </c>
      <c r="U82" s="17">
        <f t="shared" si="9"/>
        <v>17.330861909175159</v>
      </c>
      <c r="V82" s="17">
        <f t="shared" si="8"/>
        <v>10.688909484090207</v>
      </c>
      <c r="W82" s="17">
        <f t="shared" si="8"/>
        <v>5.2414787354546393</v>
      </c>
      <c r="X82" s="17">
        <f t="shared" si="8"/>
        <v>11.121408711770158</v>
      </c>
      <c r="Y82" s="17">
        <f t="shared" si="8"/>
        <v>2.9760065904644217</v>
      </c>
      <c r="Z82" s="17">
        <f t="shared" si="8"/>
        <v>1.4828544949026876</v>
      </c>
      <c r="AA82" s="17">
        <f t="shared" si="8"/>
        <v>0.41190402636185774</v>
      </c>
    </row>
    <row r="83" spans="1:27">
      <c r="A83" s="19" t="s">
        <v>197</v>
      </c>
      <c r="C83" s="19">
        <f>1045+273</f>
        <v>1318</v>
      </c>
      <c r="D83" s="19">
        <v>800</v>
      </c>
      <c r="E83" s="70"/>
      <c r="F83" s="64">
        <v>3.1</v>
      </c>
      <c r="G83" s="12" t="s">
        <v>139</v>
      </c>
      <c r="H83" s="12">
        <v>47.65</v>
      </c>
      <c r="I83" s="12">
        <v>1.72</v>
      </c>
      <c r="J83" s="12">
        <v>17.3</v>
      </c>
      <c r="K83" s="12">
        <v>10.33</v>
      </c>
      <c r="L83" s="12">
        <v>4.57</v>
      </c>
      <c r="M83" s="12">
        <v>10.52</v>
      </c>
      <c r="N83" s="12">
        <v>2.88</v>
      </c>
      <c r="O83" s="12">
        <v>1.38</v>
      </c>
      <c r="P83" s="12">
        <v>0.36</v>
      </c>
      <c r="Q83" s="30">
        <f t="shared" si="7"/>
        <v>96.70999999999998</v>
      </c>
      <c r="S83" s="17">
        <f t="shared" si="9"/>
        <v>49.271016440905804</v>
      </c>
      <c r="T83" s="17">
        <f t="shared" si="9"/>
        <v>1.7785130803432949</v>
      </c>
      <c r="U83" s="17">
        <f t="shared" si="9"/>
        <v>17.888532726708721</v>
      </c>
      <c r="V83" s="17">
        <f t="shared" si="8"/>
        <v>10.681418674387345</v>
      </c>
      <c r="W83" s="17">
        <f t="shared" si="8"/>
        <v>4.7254678937028238</v>
      </c>
      <c r="X83" s="17">
        <f t="shared" si="8"/>
        <v>10.877882328611314</v>
      </c>
      <c r="Y83" s="17">
        <f t="shared" si="8"/>
        <v>2.977975390342261</v>
      </c>
      <c r="Z83" s="17">
        <f t="shared" si="8"/>
        <v>1.4269465412056668</v>
      </c>
      <c r="AA83" s="17">
        <f t="shared" si="8"/>
        <v>0.37224692379278262</v>
      </c>
    </row>
    <row r="84" spans="1:27">
      <c r="A84" s="19" t="s">
        <v>197</v>
      </c>
      <c r="C84" s="19">
        <f>1100+273</f>
        <v>1373</v>
      </c>
      <c r="D84" s="19">
        <v>270</v>
      </c>
      <c r="E84" s="70"/>
      <c r="F84" s="64">
        <v>1.6</v>
      </c>
      <c r="G84" s="12" t="s">
        <v>139</v>
      </c>
      <c r="H84" s="12">
        <v>47.91</v>
      </c>
      <c r="I84" s="12">
        <v>1.56</v>
      </c>
      <c r="J84" s="12">
        <v>16</v>
      </c>
      <c r="K84" s="12">
        <v>11.24</v>
      </c>
      <c r="L84" s="12">
        <v>6.09</v>
      </c>
      <c r="M84" s="12">
        <v>11.46</v>
      </c>
      <c r="N84" s="12">
        <v>2.93</v>
      </c>
      <c r="O84" s="12">
        <v>1.36</v>
      </c>
      <c r="P84" s="12">
        <v>0.36</v>
      </c>
      <c r="Q84" s="30">
        <f t="shared" si="7"/>
        <v>98.91</v>
      </c>
      <c r="S84" s="17">
        <f t="shared" si="9"/>
        <v>48.437973915680921</v>
      </c>
      <c r="T84" s="17">
        <f t="shared" si="9"/>
        <v>1.5771913861085836</v>
      </c>
      <c r="U84" s="17">
        <f t="shared" si="9"/>
        <v>16.176321908805985</v>
      </c>
      <c r="V84" s="17">
        <f t="shared" si="8"/>
        <v>11.363866140936205</v>
      </c>
      <c r="W84" s="17">
        <f t="shared" si="8"/>
        <v>6.1571125265392785</v>
      </c>
      <c r="X84" s="17">
        <f t="shared" si="8"/>
        <v>11.586290567182287</v>
      </c>
      <c r="Y84" s="17">
        <f t="shared" si="8"/>
        <v>2.9622889495500964</v>
      </c>
      <c r="Z84" s="17">
        <f t="shared" si="8"/>
        <v>1.3749873622485089</v>
      </c>
      <c r="AA84" s="17">
        <f t="shared" si="8"/>
        <v>0.36396724294813471</v>
      </c>
    </row>
    <row r="85" spans="1:27">
      <c r="A85" s="19" t="s">
        <v>197</v>
      </c>
      <c r="C85" s="19">
        <f>1092+273</f>
        <v>1365</v>
      </c>
      <c r="D85" s="19">
        <v>270</v>
      </c>
      <c r="E85" s="70"/>
      <c r="F85" s="64">
        <v>1.3</v>
      </c>
      <c r="G85" s="12" t="s">
        <v>139</v>
      </c>
      <c r="H85" s="12">
        <v>46.7</v>
      </c>
      <c r="I85" s="12">
        <v>1.62</v>
      </c>
      <c r="J85" s="12">
        <v>15.73</v>
      </c>
      <c r="K85" s="12">
        <v>11.78</v>
      </c>
      <c r="L85" s="12">
        <v>6.03</v>
      </c>
      <c r="M85" s="12">
        <v>11.64</v>
      </c>
      <c r="N85" s="12">
        <v>2.85</v>
      </c>
      <c r="O85" s="12">
        <v>1.21</v>
      </c>
      <c r="P85" s="12">
        <v>0.23</v>
      </c>
      <c r="Q85" s="30">
        <f t="shared" si="7"/>
        <v>97.789999999999992</v>
      </c>
      <c r="S85" s="17">
        <f t="shared" si="9"/>
        <v>47.755394212087133</v>
      </c>
      <c r="T85" s="17">
        <f t="shared" si="9"/>
        <v>1.6566111054300034</v>
      </c>
      <c r="U85" s="17">
        <f t="shared" si="9"/>
        <v>16.085489313835772</v>
      </c>
      <c r="V85" s="17">
        <f t="shared" si="8"/>
        <v>12.046221495040394</v>
      </c>
      <c r="W85" s="17">
        <f t="shared" si="8"/>
        <v>6.1662746702116786</v>
      </c>
      <c r="X85" s="17">
        <f t="shared" si="8"/>
        <v>11.903057572348914</v>
      </c>
      <c r="Y85" s="17">
        <f t="shared" si="8"/>
        <v>2.9144084262194503</v>
      </c>
      <c r="Z85" s="17">
        <f t="shared" si="8"/>
        <v>1.2373453318335208</v>
      </c>
      <c r="AA85" s="17">
        <f t="shared" si="8"/>
        <v>0.23519787299314862</v>
      </c>
    </row>
    <row r="86" spans="1:27">
      <c r="A86" s="36" t="s">
        <v>197</v>
      </c>
      <c r="B86" s="36"/>
      <c r="C86" s="36">
        <f>1085+273</f>
        <v>1358</v>
      </c>
      <c r="D86" s="36">
        <v>400</v>
      </c>
      <c r="E86" s="71"/>
      <c r="F86" s="72">
        <v>2.2000000000000002</v>
      </c>
      <c r="G86" s="37" t="s">
        <v>139</v>
      </c>
      <c r="H86" s="37">
        <v>48.28</v>
      </c>
      <c r="I86" s="37">
        <v>1.76</v>
      </c>
      <c r="J86" s="37">
        <v>16.38</v>
      </c>
      <c r="K86" s="37">
        <v>10.47</v>
      </c>
      <c r="L86" s="37">
        <v>5.29</v>
      </c>
      <c r="M86" s="37">
        <v>10.86</v>
      </c>
      <c r="N86" s="37">
        <v>3.26</v>
      </c>
      <c r="O86" s="37">
        <v>1.58</v>
      </c>
      <c r="P86" s="37">
        <v>0.46</v>
      </c>
      <c r="Q86" s="40">
        <f t="shared" si="7"/>
        <v>98.34</v>
      </c>
      <c r="R86" s="36"/>
      <c r="S86" s="41">
        <f t="shared" si="9"/>
        <v>49.094976611755136</v>
      </c>
      <c r="T86" s="41">
        <f t="shared" si="9"/>
        <v>1.7897091722595078</v>
      </c>
      <c r="U86" s="41">
        <f t="shared" si="9"/>
        <v>16.656497864551554</v>
      </c>
      <c r="V86" s="41">
        <f t="shared" si="8"/>
        <v>10.646735814521049</v>
      </c>
      <c r="W86" s="41">
        <f t="shared" si="8"/>
        <v>5.3792963188936342</v>
      </c>
      <c r="X86" s="41">
        <f t="shared" si="8"/>
        <v>11.04331909701037</v>
      </c>
      <c r="Y86" s="41">
        <f t="shared" si="8"/>
        <v>3.3150294895261334</v>
      </c>
      <c r="Z86" s="41">
        <f t="shared" si="8"/>
        <v>1.6066707341875128</v>
      </c>
      <c r="AA86" s="41">
        <f t="shared" si="8"/>
        <v>0.46776489729509868</v>
      </c>
    </row>
    <row r="87" spans="1:27">
      <c r="A87" s="19" t="s">
        <v>198</v>
      </c>
      <c r="C87" s="19">
        <f>1200+273</f>
        <v>1473</v>
      </c>
      <c r="D87" s="19">
        <v>505</v>
      </c>
      <c r="E87" s="70"/>
      <c r="F87" s="64">
        <v>2.2000000000000002</v>
      </c>
      <c r="G87" s="12" t="s">
        <v>199</v>
      </c>
      <c r="H87" s="12">
        <v>49.64</v>
      </c>
      <c r="I87" s="12">
        <v>0.87</v>
      </c>
      <c r="J87" s="12">
        <v>16.07</v>
      </c>
      <c r="K87" s="12">
        <v>8.6300000000000008</v>
      </c>
      <c r="L87" s="30">
        <f>100-Q87</f>
        <v>9.9100000000000108</v>
      </c>
      <c r="M87" s="12">
        <v>12.44</v>
      </c>
      <c r="N87" s="12">
        <v>2.2799999999999998</v>
      </c>
      <c r="O87" s="12">
        <v>0.08</v>
      </c>
      <c r="P87" s="12">
        <v>0.08</v>
      </c>
      <c r="Q87" s="30">
        <f>SUM(H87:K87,M87:P87)</f>
        <v>90.089999999999989</v>
      </c>
      <c r="S87" s="17">
        <f t="shared" si="9"/>
        <v>55.1004551004551</v>
      </c>
      <c r="T87" s="17">
        <f t="shared" si="9"/>
        <v>0.96570096570096575</v>
      </c>
      <c r="U87" s="17">
        <f t="shared" si="9"/>
        <v>17.83771783771784</v>
      </c>
      <c r="V87" s="17">
        <f t="shared" si="8"/>
        <v>9.5793095793095819</v>
      </c>
      <c r="W87" s="17">
        <f t="shared" si="8"/>
        <v>11.000111000111014</v>
      </c>
      <c r="X87" s="17">
        <f t="shared" si="8"/>
        <v>13.80841380841381</v>
      </c>
      <c r="Y87" s="17">
        <f t="shared" si="8"/>
        <v>2.5308025308025308</v>
      </c>
      <c r="Z87" s="17">
        <f t="shared" si="8"/>
        <v>8.8800088800088814E-2</v>
      </c>
      <c r="AA87" s="17">
        <f t="shared" si="8"/>
        <v>8.8800088800088814E-2</v>
      </c>
    </row>
    <row r="88" spans="1:27">
      <c r="A88" s="19" t="s">
        <v>198</v>
      </c>
      <c r="C88" s="19">
        <f t="shared" ref="C88:C104" si="10">1200+273</f>
        <v>1473</v>
      </c>
      <c r="D88" s="19">
        <v>505</v>
      </c>
      <c r="E88" s="70"/>
      <c r="F88" s="64">
        <v>2.2799999999999998</v>
      </c>
      <c r="G88" s="12" t="s">
        <v>199</v>
      </c>
      <c r="H88" s="12">
        <v>49.64</v>
      </c>
      <c r="I88" s="12">
        <v>0.87</v>
      </c>
      <c r="J88" s="12">
        <v>16.07</v>
      </c>
      <c r="K88" s="12">
        <v>8.6300000000000008</v>
      </c>
      <c r="L88" s="30">
        <f t="shared" ref="L88:L98" si="11">100-Q88</f>
        <v>9.9100000000000108</v>
      </c>
      <c r="M88" s="12">
        <v>12.44</v>
      </c>
      <c r="N88" s="12">
        <v>2.2799999999999998</v>
      </c>
      <c r="O88" s="12">
        <v>0.08</v>
      </c>
      <c r="P88" s="12">
        <v>0.08</v>
      </c>
      <c r="Q88" s="30">
        <f t="shared" ref="Q88:Q98" si="12">SUM(H88:K88,M88:P88)</f>
        <v>90.089999999999989</v>
      </c>
      <c r="S88" s="17">
        <f t="shared" si="9"/>
        <v>55.1004551004551</v>
      </c>
      <c r="T88" s="17">
        <f t="shared" si="9"/>
        <v>0.96570096570096575</v>
      </c>
      <c r="U88" s="17">
        <f t="shared" si="9"/>
        <v>17.83771783771784</v>
      </c>
      <c r="V88" s="17">
        <f t="shared" si="8"/>
        <v>9.5793095793095819</v>
      </c>
      <c r="W88" s="17">
        <f t="shared" si="8"/>
        <v>11.000111000111014</v>
      </c>
      <c r="X88" s="17">
        <f t="shared" si="8"/>
        <v>13.80841380841381</v>
      </c>
      <c r="Y88" s="17">
        <f t="shared" si="8"/>
        <v>2.5308025308025308</v>
      </c>
      <c r="Z88" s="17">
        <f t="shared" si="8"/>
        <v>8.8800088800088814E-2</v>
      </c>
      <c r="AA88" s="17">
        <f t="shared" si="8"/>
        <v>8.8800088800088814E-2</v>
      </c>
    </row>
    <row r="89" spans="1:27">
      <c r="A89" s="19" t="s">
        <v>198</v>
      </c>
      <c r="C89" s="19">
        <f t="shared" si="10"/>
        <v>1473</v>
      </c>
      <c r="D89" s="19">
        <v>532</v>
      </c>
      <c r="E89" s="70"/>
      <c r="F89" s="64">
        <v>2.23</v>
      </c>
      <c r="G89" s="12" t="s">
        <v>199</v>
      </c>
      <c r="H89" s="12">
        <v>49.64</v>
      </c>
      <c r="I89" s="12">
        <v>0.87</v>
      </c>
      <c r="J89" s="12">
        <v>16.07</v>
      </c>
      <c r="K89" s="12">
        <v>8.6300000000000008</v>
      </c>
      <c r="L89" s="30">
        <f t="shared" si="11"/>
        <v>9.9100000000000108</v>
      </c>
      <c r="M89" s="12">
        <v>12.44</v>
      </c>
      <c r="N89" s="12">
        <v>2.2799999999999998</v>
      </c>
      <c r="O89" s="12">
        <v>0.08</v>
      </c>
      <c r="P89" s="12">
        <v>0.08</v>
      </c>
      <c r="Q89" s="30">
        <f t="shared" si="12"/>
        <v>90.089999999999989</v>
      </c>
      <c r="S89" s="17">
        <f t="shared" si="9"/>
        <v>55.1004551004551</v>
      </c>
      <c r="T89" s="17">
        <f t="shared" si="9"/>
        <v>0.96570096570096575</v>
      </c>
      <c r="U89" s="17">
        <f t="shared" si="9"/>
        <v>17.83771783771784</v>
      </c>
      <c r="V89" s="17">
        <f t="shared" si="8"/>
        <v>9.5793095793095819</v>
      </c>
      <c r="W89" s="17">
        <f t="shared" si="8"/>
        <v>11.000111000111014</v>
      </c>
      <c r="X89" s="17">
        <f t="shared" si="8"/>
        <v>13.80841380841381</v>
      </c>
      <c r="Y89" s="17">
        <f t="shared" si="8"/>
        <v>2.5308025308025308</v>
      </c>
      <c r="Z89" s="17">
        <f t="shared" si="8"/>
        <v>8.8800088800088814E-2</v>
      </c>
      <c r="AA89" s="17">
        <f t="shared" si="8"/>
        <v>8.8800088800088814E-2</v>
      </c>
    </row>
    <row r="90" spans="1:27">
      <c r="A90" s="19" t="s">
        <v>198</v>
      </c>
      <c r="C90" s="19">
        <f t="shared" si="10"/>
        <v>1473</v>
      </c>
      <c r="D90" s="19">
        <v>1023</v>
      </c>
      <c r="E90" s="70"/>
      <c r="F90" s="64">
        <v>3.32</v>
      </c>
      <c r="G90" s="12" t="s">
        <v>199</v>
      </c>
      <c r="H90" s="12">
        <v>49.64</v>
      </c>
      <c r="I90" s="12">
        <v>0.87</v>
      </c>
      <c r="J90" s="12">
        <v>16.07</v>
      </c>
      <c r="K90" s="12">
        <v>8.6300000000000008</v>
      </c>
      <c r="L90" s="30">
        <f t="shared" si="11"/>
        <v>9.9100000000000108</v>
      </c>
      <c r="M90" s="12">
        <v>12.44</v>
      </c>
      <c r="N90" s="12">
        <v>2.2799999999999998</v>
      </c>
      <c r="O90" s="12">
        <v>0.08</v>
      </c>
      <c r="P90" s="12">
        <v>0.08</v>
      </c>
      <c r="Q90" s="30">
        <f t="shared" si="12"/>
        <v>90.089999999999989</v>
      </c>
      <c r="S90" s="17">
        <f t="shared" si="9"/>
        <v>55.1004551004551</v>
      </c>
      <c r="T90" s="17">
        <f t="shared" si="9"/>
        <v>0.96570096570096575</v>
      </c>
      <c r="U90" s="17">
        <f t="shared" si="9"/>
        <v>17.83771783771784</v>
      </c>
      <c r="V90" s="17">
        <f t="shared" si="8"/>
        <v>9.5793095793095819</v>
      </c>
      <c r="W90" s="17">
        <f t="shared" si="8"/>
        <v>11.000111000111014</v>
      </c>
      <c r="X90" s="17">
        <f t="shared" si="8"/>
        <v>13.80841380841381</v>
      </c>
      <c r="Y90" s="17">
        <f t="shared" si="8"/>
        <v>2.5308025308025308</v>
      </c>
      <c r="Z90" s="17">
        <f t="shared" si="8"/>
        <v>8.8800088800088814E-2</v>
      </c>
      <c r="AA90" s="17">
        <f t="shared" si="8"/>
        <v>8.8800088800088814E-2</v>
      </c>
    </row>
    <row r="91" spans="1:27">
      <c r="A91" s="19" t="s">
        <v>198</v>
      </c>
      <c r="C91" s="19">
        <f t="shared" si="10"/>
        <v>1473</v>
      </c>
      <c r="D91" s="19">
        <v>2021</v>
      </c>
      <c r="E91" s="70"/>
      <c r="F91" s="64">
        <v>4.8</v>
      </c>
      <c r="G91" s="12" t="s">
        <v>199</v>
      </c>
      <c r="H91" s="12">
        <v>49.64</v>
      </c>
      <c r="I91" s="12">
        <v>0.87</v>
      </c>
      <c r="J91" s="12">
        <v>16.07</v>
      </c>
      <c r="K91" s="12">
        <v>8.6300000000000008</v>
      </c>
      <c r="L91" s="30">
        <f t="shared" si="11"/>
        <v>9.9100000000000108</v>
      </c>
      <c r="M91" s="12">
        <v>12.44</v>
      </c>
      <c r="N91" s="12">
        <v>2.2799999999999998</v>
      </c>
      <c r="O91" s="12">
        <v>0.08</v>
      </c>
      <c r="P91" s="12">
        <v>0.08</v>
      </c>
      <c r="Q91" s="30">
        <f t="shared" si="12"/>
        <v>90.089999999999989</v>
      </c>
      <c r="S91" s="17">
        <f t="shared" si="9"/>
        <v>55.1004551004551</v>
      </c>
      <c r="T91" s="17">
        <f t="shared" si="9"/>
        <v>0.96570096570096575</v>
      </c>
      <c r="U91" s="17">
        <f t="shared" si="9"/>
        <v>17.83771783771784</v>
      </c>
      <c r="V91" s="17">
        <f t="shared" si="8"/>
        <v>9.5793095793095819</v>
      </c>
      <c r="W91" s="17">
        <f t="shared" si="8"/>
        <v>11.000111000111014</v>
      </c>
      <c r="X91" s="17">
        <f t="shared" si="8"/>
        <v>13.80841380841381</v>
      </c>
      <c r="Y91" s="17">
        <f t="shared" si="8"/>
        <v>2.5308025308025308</v>
      </c>
      <c r="Z91" s="17">
        <f t="shared" si="8"/>
        <v>8.8800088800088814E-2</v>
      </c>
      <c r="AA91" s="17">
        <f t="shared" si="8"/>
        <v>8.8800088800088814E-2</v>
      </c>
    </row>
    <row r="92" spans="1:27">
      <c r="A92" s="19" t="s">
        <v>198</v>
      </c>
      <c r="C92" s="19">
        <f t="shared" si="10"/>
        <v>1473</v>
      </c>
      <c r="D92" s="19">
        <v>3043</v>
      </c>
      <c r="E92" s="70"/>
      <c r="F92" s="64">
        <v>6.27</v>
      </c>
      <c r="G92" s="12" t="s">
        <v>199</v>
      </c>
      <c r="H92" s="12">
        <v>49.64</v>
      </c>
      <c r="I92" s="12">
        <v>0.87</v>
      </c>
      <c r="J92" s="12">
        <v>16.07</v>
      </c>
      <c r="K92" s="12">
        <v>8.6300000000000008</v>
      </c>
      <c r="L92" s="30">
        <f t="shared" si="11"/>
        <v>9.9100000000000108</v>
      </c>
      <c r="M92" s="12">
        <v>12.44</v>
      </c>
      <c r="N92" s="12">
        <v>2.2799999999999998</v>
      </c>
      <c r="O92" s="12">
        <v>0.08</v>
      </c>
      <c r="P92" s="12">
        <v>0.08</v>
      </c>
      <c r="Q92" s="30">
        <f t="shared" si="12"/>
        <v>90.089999999999989</v>
      </c>
      <c r="S92" s="17">
        <f t="shared" si="9"/>
        <v>55.1004551004551</v>
      </c>
      <c r="T92" s="17">
        <f t="shared" si="9"/>
        <v>0.96570096570096575</v>
      </c>
      <c r="U92" s="17">
        <f t="shared" si="9"/>
        <v>17.83771783771784</v>
      </c>
      <c r="V92" s="17">
        <f t="shared" si="8"/>
        <v>9.5793095793095819</v>
      </c>
      <c r="W92" s="17">
        <f t="shared" si="8"/>
        <v>11.000111000111014</v>
      </c>
      <c r="X92" s="17">
        <f t="shared" si="8"/>
        <v>13.80841380841381</v>
      </c>
      <c r="Y92" s="17">
        <f t="shared" si="8"/>
        <v>2.5308025308025308</v>
      </c>
      <c r="Z92" s="17">
        <f t="shared" si="8"/>
        <v>8.8800088800088814E-2</v>
      </c>
      <c r="AA92" s="17">
        <f t="shared" si="8"/>
        <v>8.8800088800088814E-2</v>
      </c>
    </row>
    <row r="93" spans="1:27">
      <c r="A93" s="19" t="s">
        <v>198</v>
      </c>
      <c r="C93" s="19">
        <f t="shared" si="10"/>
        <v>1473</v>
      </c>
      <c r="D93" s="19">
        <v>5009</v>
      </c>
      <c r="E93" s="70"/>
      <c r="F93" s="64">
        <v>9.3800000000000008</v>
      </c>
      <c r="G93" s="12" t="s">
        <v>199</v>
      </c>
      <c r="H93" s="12">
        <v>49.64</v>
      </c>
      <c r="I93" s="12">
        <v>0.87</v>
      </c>
      <c r="J93" s="12">
        <v>16.07</v>
      </c>
      <c r="K93" s="12">
        <v>8.6300000000000008</v>
      </c>
      <c r="L93" s="30">
        <f t="shared" si="11"/>
        <v>9.9100000000000108</v>
      </c>
      <c r="M93" s="12">
        <v>12.44</v>
      </c>
      <c r="N93" s="12">
        <v>2.2799999999999998</v>
      </c>
      <c r="O93" s="12">
        <v>0.08</v>
      </c>
      <c r="P93" s="12">
        <v>0.08</v>
      </c>
      <c r="Q93" s="30">
        <f t="shared" si="12"/>
        <v>90.089999999999989</v>
      </c>
      <c r="S93" s="17">
        <f t="shared" si="9"/>
        <v>55.1004551004551</v>
      </c>
      <c r="T93" s="17">
        <f t="shared" si="9"/>
        <v>0.96570096570096575</v>
      </c>
      <c r="U93" s="17">
        <f t="shared" si="9"/>
        <v>17.83771783771784</v>
      </c>
      <c r="V93" s="17">
        <f t="shared" si="8"/>
        <v>9.5793095793095819</v>
      </c>
      <c r="W93" s="17">
        <f t="shared" si="8"/>
        <v>11.000111000111014</v>
      </c>
      <c r="X93" s="17">
        <f t="shared" si="8"/>
        <v>13.80841380841381</v>
      </c>
      <c r="Y93" s="17">
        <f t="shared" si="8"/>
        <v>2.5308025308025308</v>
      </c>
      <c r="Z93" s="17">
        <f t="shared" si="8"/>
        <v>8.8800088800088814E-2</v>
      </c>
      <c r="AA93" s="17">
        <f t="shared" si="8"/>
        <v>8.8800088800088814E-2</v>
      </c>
    </row>
    <row r="94" spans="1:27">
      <c r="A94" s="19" t="s">
        <v>198</v>
      </c>
      <c r="C94" s="19">
        <f t="shared" si="10"/>
        <v>1473</v>
      </c>
      <c r="D94" s="19">
        <v>554</v>
      </c>
      <c r="E94" s="70"/>
      <c r="F94" s="64">
        <v>2.23</v>
      </c>
      <c r="G94" s="12" t="s">
        <v>199</v>
      </c>
      <c r="H94" s="12">
        <v>49.64</v>
      </c>
      <c r="I94" s="12">
        <v>0.87</v>
      </c>
      <c r="J94" s="12">
        <v>16.07</v>
      </c>
      <c r="K94" s="12">
        <v>8.6300000000000008</v>
      </c>
      <c r="L94" s="30">
        <f t="shared" si="11"/>
        <v>9.9100000000000108</v>
      </c>
      <c r="M94" s="12">
        <v>12.44</v>
      </c>
      <c r="N94" s="12">
        <v>2.2799999999999998</v>
      </c>
      <c r="O94" s="12">
        <v>0.08</v>
      </c>
      <c r="P94" s="12">
        <v>0.08</v>
      </c>
      <c r="Q94" s="30">
        <f t="shared" si="12"/>
        <v>90.089999999999989</v>
      </c>
      <c r="S94" s="17">
        <f t="shared" si="9"/>
        <v>55.1004551004551</v>
      </c>
      <c r="T94" s="17">
        <f t="shared" si="9"/>
        <v>0.96570096570096575</v>
      </c>
      <c r="U94" s="17">
        <f t="shared" si="9"/>
        <v>17.83771783771784</v>
      </c>
      <c r="V94" s="17">
        <f t="shared" si="8"/>
        <v>9.5793095793095819</v>
      </c>
      <c r="W94" s="17">
        <f t="shared" si="8"/>
        <v>11.000111000111014</v>
      </c>
      <c r="X94" s="17">
        <f t="shared" si="8"/>
        <v>13.80841380841381</v>
      </c>
      <c r="Y94" s="17">
        <f t="shared" si="8"/>
        <v>2.5308025308025308</v>
      </c>
      <c r="Z94" s="17">
        <f t="shared" si="8"/>
        <v>8.8800088800088814E-2</v>
      </c>
      <c r="AA94" s="17">
        <f t="shared" si="8"/>
        <v>8.8800088800088814E-2</v>
      </c>
    </row>
    <row r="95" spans="1:27">
      <c r="A95" s="19" t="s">
        <v>198</v>
      </c>
      <c r="C95" s="19">
        <f t="shared" si="10"/>
        <v>1473</v>
      </c>
      <c r="D95" s="19">
        <v>554</v>
      </c>
      <c r="E95" s="70"/>
      <c r="F95" s="64">
        <v>2.14</v>
      </c>
      <c r="G95" s="12" t="s">
        <v>199</v>
      </c>
      <c r="H95" s="12">
        <v>49.64</v>
      </c>
      <c r="I95" s="12">
        <v>0.87</v>
      </c>
      <c r="J95" s="12">
        <v>16.07</v>
      </c>
      <c r="K95" s="12">
        <v>8.6300000000000008</v>
      </c>
      <c r="L95" s="30">
        <f t="shared" si="11"/>
        <v>9.9100000000000108</v>
      </c>
      <c r="M95" s="12">
        <v>12.44</v>
      </c>
      <c r="N95" s="12">
        <v>2.2799999999999998</v>
      </c>
      <c r="O95" s="12">
        <v>0.08</v>
      </c>
      <c r="P95" s="12">
        <v>0.08</v>
      </c>
      <c r="Q95" s="30">
        <f t="shared" si="12"/>
        <v>90.089999999999989</v>
      </c>
      <c r="S95" s="17">
        <f t="shared" si="9"/>
        <v>55.1004551004551</v>
      </c>
      <c r="T95" s="17">
        <f t="shared" si="9"/>
        <v>0.96570096570096575</v>
      </c>
      <c r="U95" s="17">
        <f t="shared" si="9"/>
        <v>17.83771783771784</v>
      </c>
      <c r="V95" s="17">
        <f t="shared" si="8"/>
        <v>9.5793095793095819</v>
      </c>
      <c r="W95" s="17">
        <f t="shared" si="8"/>
        <v>11.000111000111014</v>
      </c>
      <c r="X95" s="17">
        <f t="shared" si="8"/>
        <v>13.80841380841381</v>
      </c>
      <c r="Y95" s="17">
        <f t="shared" si="8"/>
        <v>2.5308025308025308</v>
      </c>
      <c r="Z95" s="17">
        <f t="shared" si="8"/>
        <v>8.8800088800088814E-2</v>
      </c>
      <c r="AA95" s="17">
        <f t="shared" si="8"/>
        <v>8.8800088800088814E-2</v>
      </c>
    </row>
    <row r="96" spans="1:27">
      <c r="A96" s="19" t="s">
        <v>198</v>
      </c>
      <c r="C96" s="19">
        <f t="shared" si="10"/>
        <v>1473</v>
      </c>
      <c r="D96" s="19">
        <v>1019</v>
      </c>
      <c r="E96" s="70"/>
      <c r="F96" s="64">
        <v>3.05</v>
      </c>
      <c r="G96" s="12" t="s">
        <v>199</v>
      </c>
      <c r="H96" s="12">
        <v>49.64</v>
      </c>
      <c r="I96" s="12">
        <v>0.87</v>
      </c>
      <c r="J96" s="12">
        <v>16.07</v>
      </c>
      <c r="K96" s="12">
        <v>8.6300000000000008</v>
      </c>
      <c r="L96" s="30">
        <f t="shared" si="11"/>
        <v>9.9100000000000108</v>
      </c>
      <c r="M96" s="12">
        <v>12.44</v>
      </c>
      <c r="N96" s="12">
        <v>2.2799999999999998</v>
      </c>
      <c r="O96" s="12">
        <v>0.08</v>
      </c>
      <c r="P96" s="12">
        <v>0.08</v>
      </c>
      <c r="Q96" s="30">
        <f t="shared" si="12"/>
        <v>90.089999999999989</v>
      </c>
      <c r="S96" s="17">
        <f t="shared" si="9"/>
        <v>55.1004551004551</v>
      </c>
      <c r="T96" s="17">
        <f t="shared" si="9"/>
        <v>0.96570096570096575</v>
      </c>
      <c r="U96" s="17">
        <f t="shared" si="9"/>
        <v>17.83771783771784</v>
      </c>
      <c r="V96" s="17">
        <f t="shared" si="8"/>
        <v>9.5793095793095819</v>
      </c>
      <c r="W96" s="17">
        <f t="shared" si="8"/>
        <v>11.000111000111014</v>
      </c>
      <c r="X96" s="17">
        <f t="shared" si="8"/>
        <v>13.80841380841381</v>
      </c>
      <c r="Y96" s="17">
        <f t="shared" si="8"/>
        <v>2.5308025308025308</v>
      </c>
      <c r="Z96" s="17">
        <f t="shared" si="8"/>
        <v>8.8800088800088814E-2</v>
      </c>
      <c r="AA96" s="17">
        <f t="shared" si="8"/>
        <v>8.8800088800088814E-2</v>
      </c>
    </row>
    <row r="97" spans="1:27">
      <c r="A97" s="19" t="s">
        <v>198</v>
      </c>
      <c r="C97" s="19">
        <f t="shared" si="10"/>
        <v>1473</v>
      </c>
      <c r="D97" s="19">
        <v>1019</v>
      </c>
      <c r="E97" s="70"/>
      <c r="F97" s="64">
        <v>3.18</v>
      </c>
      <c r="G97" s="12" t="s">
        <v>199</v>
      </c>
      <c r="H97" s="12">
        <v>49.64</v>
      </c>
      <c r="I97" s="12">
        <v>0.87</v>
      </c>
      <c r="J97" s="12">
        <v>16.07</v>
      </c>
      <c r="K97" s="12">
        <v>8.6300000000000008</v>
      </c>
      <c r="L97" s="30">
        <f t="shared" si="11"/>
        <v>9.9100000000000108</v>
      </c>
      <c r="M97" s="12">
        <v>12.44</v>
      </c>
      <c r="N97" s="12">
        <v>2.2799999999999998</v>
      </c>
      <c r="O97" s="12">
        <v>0.08</v>
      </c>
      <c r="P97" s="12">
        <v>0.08</v>
      </c>
      <c r="Q97" s="30">
        <f t="shared" si="12"/>
        <v>90.089999999999989</v>
      </c>
      <c r="S97" s="17">
        <f t="shared" si="9"/>
        <v>55.1004551004551</v>
      </c>
      <c r="T97" s="17">
        <f t="shared" si="9"/>
        <v>0.96570096570096575</v>
      </c>
      <c r="U97" s="17">
        <f t="shared" si="9"/>
        <v>17.83771783771784</v>
      </c>
      <c r="V97" s="17">
        <f t="shared" si="8"/>
        <v>9.5793095793095819</v>
      </c>
      <c r="W97" s="17">
        <f t="shared" si="8"/>
        <v>11.000111000111014</v>
      </c>
      <c r="X97" s="17">
        <f t="shared" si="8"/>
        <v>13.80841380841381</v>
      </c>
      <c r="Y97" s="17">
        <f t="shared" si="8"/>
        <v>2.5308025308025308</v>
      </c>
      <c r="Z97" s="17">
        <f t="shared" si="8"/>
        <v>8.8800088800088814E-2</v>
      </c>
      <c r="AA97" s="17">
        <f t="shared" si="8"/>
        <v>8.8800088800088814E-2</v>
      </c>
    </row>
    <row r="98" spans="1:27">
      <c r="A98" s="36" t="s">
        <v>198</v>
      </c>
      <c r="B98" s="36"/>
      <c r="C98" s="36">
        <f t="shared" si="10"/>
        <v>1473</v>
      </c>
      <c r="D98" s="36">
        <v>2033</v>
      </c>
      <c r="E98" s="71"/>
      <c r="F98" s="72">
        <v>4.46</v>
      </c>
      <c r="G98" s="37" t="s">
        <v>199</v>
      </c>
      <c r="H98" s="37">
        <v>49.64</v>
      </c>
      <c r="I98" s="37">
        <v>0.87</v>
      </c>
      <c r="J98" s="37">
        <v>16.07</v>
      </c>
      <c r="K98" s="37">
        <v>8.6300000000000008</v>
      </c>
      <c r="L98" s="40">
        <f t="shared" si="11"/>
        <v>9.9100000000000108</v>
      </c>
      <c r="M98" s="37">
        <v>12.44</v>
      </c>
      <c r="N98" s="37">
        <v>2.2799999999999998</v>
      </c>
      <c r="O98" s="37">
        <v>0.08</v>
      </c>
      <c r="P98" s="37">
        <v>0.08</v>
      </c>
      <c r="Q98" s="40">
        <f t="shared" si="12"/>
        <v>90.089999999999989</v>
      </c>
      <c r="R98" s="36"/>
      <c r="S98" s="41">
        <f t="shared" si="9"/>
        <v>55.1004551004551</v>
      </c>
      <c r="T98" s="41">
        <f t="shared" si="9"/>
        <v>0.96570096570096575</v>
      </c>
      <c r="U98" s="41">
        <f t="shared" si="9"/>
        <v>17.83771783771784</v>
      </c>
      <c r="V98" s="41">
        <f t="shared" si="8"/>
        <v>9.5793095793095819</v>
      </c>
      <c r="W98" s="41">
        <f t="shared" si="8"/>
        <v>11.000111000111014</v>
      </c>
      <c r="X98" s="41">
        <f t="shared" si="8"/>
        <v>13.80841380841381</v>
      </c>
      <c r="Y98" s="41">
        <f t="shared" si="8"/>
        <v>2.5308025308025308</v>
      </c>
      <c r="Z98" s="41">
        <f t="shared" si="8"/>
        <v>8.8800088800088814E-2</v>
      </c>
      <c r="AA98" s="41">
        <f t="shared" si="8"/>
        <v>8.8800088800088814E-2</v>
      </c>
    </row>
    <row r="99" spans="1:27">
      <c r="A99" s="19" t="s">
        <v>135</v>
      </c>
      <c r="C99" s="19">
        <f t="shared" si="10"/>
        <v>1473</v>
      </c>
      <c r="D99" s="19">
        <v>206</v>
      </c>
      <c r="E99" s="70"/>
      <c r="F99" s="64">
        <v>1.28</v>
      </c>
      <c r="G99" s="12" t="s">
        <v>199</v>
      </c>
      <c r="H99" s="12">
        <v>50.8</v>
      </c>
      <c r="I99" s="12">
        <v>1.84</v>
      </c>
      <c r="J99" s="12">
        <v>13.7</v>
      </c>
      <c r="K99" s="12">
        <v>12.4</v>
      </c>
      <c r="L99" s="12">
        <v>6.67</v>
      </c>
      <c r="M99" s="12">
        <v>11.5</v>
      </c>
      <c r="N99" s="12">
        <v>2.68</v>
      </c>
      <c r="O99" s="12">
        <v>0.15</v>
      </c>
      <c r="P99" s="12">
        <v>0.19</v>
      </c>
      <c r="Q99" s="30">
        <f t="shared" ref="Q99:Q104" si="13">SUM(H99:P99)</f>
        <v>99.930000000000021</v>
      </c>
      <c r="S99" s="17">
        <f t="shared" si="9"/>
        <v>50.835584909436591</v>
      </c>
      <c r="T99" s="17">
        <f t="shared" si="9"/>
        <v>1.8412889022315617</v>
      </c>
      <c r="U99" s="17">
        <f t="shared" si="9"/>
        <v>13.709596717702388</v>
      </c>
      <c r="V99" s="17">
        <f t="shared" si="8"/>
        <v>12.408686080256178</v>
      </c>
      <c r="W99" s="17">
        <f t="shared" si="8"/>
        <v>6.6746722705894115</v>
      </c>
      <c r="X99" s="17">
        <f t="shared" si="8"/>
        <v>11.50805563894726</v>
      </c>
      <c r="Y99" s="17">
        <f t="shared" si="8"/>
        <v>2.6818773141198835</v>
      </c>
      <c r="Z99" s="17">
        <f t="shared" si="8"/>
        <v>0.150105073551486</v>
      </c>
      <c r="AA99" s="17">
        <f t="shared" si="8"/>
        <v>0.19013309316521562</v>
      </c>
    </row>
    <row r="100" spans="1:27">
      <c r="A100" s="19" t="s">
        <v>135</v>
      </c>
      <c r="C100" s="19">
        <f t="shared" si="10"/>
        <v>1473</v>
      </c>
      <c r="D100" s="19">
        <v>201</v>
      </c>
      <c r="E100" s="70"/>
      <c r="F100" s="64">
        <v>1.43</v>
      </c>
      <c r="G100" s="12" t="s">
        <v>199</v>
      </c>
      <c r="H100" s="12">
        <v>50.8</v>
      </c>
      <c r="I100" s="12">
        <v>1.84</v>
      </c>
      <c r="J100" s="12">
        <v>13.7</v>
      </c>
      <c r="K100" s="12">
        <v>12.4</v>
      </c>
      <c r="L100" s="12">
        <v>6.67</v>
      </c>
      <c r="M100" s="12">
        <v>11.5</v>
      </c>
      <c r="N100" s="12">
        <v>2.68</v>
      </c>
      <c r="O100" s="12">
        <v>0.15</v>
      </c>
      <c r="P100" s="12">
        <v>0.19</v>
      </c>
      <c r="Q100" s="30">
        <f t="shared" si="13"/>
        <v>99.930000000000021</v>
      </c>
      <c r="S100" s="17">
        <f t="shared" si="9"/>
        <v>50.835584909436591</v>
      </c>
      <c r="T100" s="17">
        <f t="shared" si="9"/>
        <v>1.8412889022315617</v>
      </c>
      <c r="U100" s="17">
        <f t="shared" si="9"/>
        <v>13.709596717702388</v>
      </c>
      <c r="V100" s="17">
        <f t="shared" si="8"/>
        <v>12.408686080256178</v>
      </c>
      <c r="W100" s="17">
        <f t="shared" si="8"/>
        <v>6.6746722705894115</v>
      </c>
      <c r="X100" s="17">
        <f t="shared" si="8"/>
        <v>11.50805563894726</v>
      </c>
      <c r="Y100" s="17">
        <f t="shared" si="8"/>
        <v>2.6818773141198835</v>
      </c>
      <c r="Z100" s="17">
        <f t="shared" si="8"/>
        <v>0.150105073551486</v>
      </c>
      <c r="AA100" s="17">
        <f t="shared" si="8"/>
        <v>0.19013309316521562</v>
      </c>
    </row>
    <row r="101" spans="1:27">
      <c r="A101" s="19" t="s">
        <v>135</v>
      </c>
      <c r="C101" s="19">
        <f t="shared" si="10"/>
        <v>1473</v>
      </c>
      <c r="D101" s="19">
        <v>300</v>
      </c>
      <c r="E101" s="70"/>
      <c r="F101" s="64">
        <v>1.74</v>
      </c>
      <c r="G101" s="12" t="s">
        <v>199</v>
      </c>
      <c r="H101" s="12">
        <v>50.8</v>
      </c>
      <c r="I101" s="12">
        <v>1.84</v>
      </c>
      <c r="J101" s="12">
        <v>13.7</v>
      </c>
      <c r="K101" s="12">
        <v>12.4</v>
      </c>
      <c r="L101" s="12">
        <v>6.67</v>
      </c>
      <c r="M101" s="12">
        <v>11.5</v>
      </c>
      <c r="N101" s="12">
        <v>2.68</v>
      </c>
      <c r="O101" s="12">
        <v>0.15</v>
      </c>
      <c r="P101" s="12">
        <v>0.19</v>
      </c>
      <c r="Q101" s="30">
        <f t="shared" si="13"/>
        <v>99.930000000000021</v>
      </c>
      <c r="S101" s="17">
        <f t="shared" si="9"/>
        <v>50.835584909436591</v>
      </c>
      <c r="T101" s="17">
        <f t="shared" si="9"/>
        <v>1.8412889022315617</v>
      </c>
      <c r="U101" s="17">
        <f t="shared" si="9"/>
        <v>13.709596717702388</v>
      </c>
      <c r="V101" s="17">
        <f t="shared" si="8"/>
        <v>12.408686080256178</v>
      </c>
      <c r="W101" s="17">
        <f t="shared" si="8"/>
        <v>6.6746722705894115</v>
      </c>
      <c r="X101" s="17">
        <f t="shared" si="8"/>
        <v>11.50805563894726</v>
      </c>
      <c r="Y101" s="17">
        <f t="shared" si="8"/>
        <v>2.6818773141198835</v>
      </c>
      <c r="Z101" s="17">
        <f t="shared" si="8"/>
        <v>0.150105073551486</v>
      </c>
      <c r="AA101" s="17">
        <f t="shared" si="8"/>
        <v>0.19013309316521562</v>
      </c>
    </row>
    <row r="102" spans="1:27">
      <c r="A102" s="19" t="s">
        <v>135</v>
      </c>
      <c r="C102" s="19">
        <f t="shared" si="10"/>
        <v>1473</v>
      </c>
      <c r="D102" s="19">
        <v>717</v>
      </c>
      <c r="E102" s="70"/>
      <c r="F102" s="64">
        <v>2.4900000000000002</v>
      </c>
      <c r="G102" s="12" t="s">
        <v>199</v>
      </c>
      <c r="H102" s="12">
        <v>50.8</v>
      </c>
      <c r="I102" s="12">
        <v>1.84</v>
      </c>
      <c r="J102" s="12">
        <v>13.7</v>
      </c>
      <c r="K102" s="12">
        <v>12.4</v>
      </c>
      <c r="L102" s="12">
        <v>6.67</v>
      </c>
      <c r="M102" s="12">
        <v>11.5</v>
      </c>
      <c r="N102" s="12">
        <v>2.68</v>
      </c>
      <c r="O102" s="12">
        <v>0.15</v>
      </c>
      <c r="P102" s="12">
        <v>0.19</v>
      </c>
      <c r="Q102" s="30">
        <f t="shared" si="13"/>
        <v>99.930000000000021</v>
      </c>
      <c r="S102" s="17">
        <f t="shared" si="9"/>
        <v>50.835584909436591</v>
      </c>
      <c r="T102" s="17">
        <f t="shared" si="9"/>
        <v>1.8412889022315617</v>
      </c>
      <c r="U102" s="17">
        <f t="shared" si="9"/>
        <v>13.709596717702388</v>
      </c>
      <c r="V102" s="17">
        <f t="shared" si="8"/>
        <v>12.408686080256178</v>
      </c>
      <c r="W102" s="17">
        <f t="shared" si="8"/>
        <v>6.6746722705894115</v>
      </c>
      <c r="X102" s="17">
        <f t="shared" si="8"/>
        <v>11.50805563894726</v>
      </c>
      <c r="Y102" s="17">
        <f t="shared" si="8"/>
        <v>2.6818773141198835</v>
      </c>
      <c r="Z102" s="17">
        <f t="shared" si="8"/>
        <v>0.150105073551486</v>
      </c>
      <c r="AA102" s="17">
        <f t="shared" si="8"/>
        <v>0.19013309316521562</v>
      </c>
    </row>
    <row r="103" spans="1:27">
      <c r="A103" s="19" t="s">
        <v>135</v>
      </c>
      <c r="C103" s="19">
        <f t="shared" si="10"/>
        <v>1473</v>
      </c>
      <c r="D103" s="19">
        <v>310</v>
      </c>
      <c r="E103" s="70"/>
      <c r="F103" s="64">
        <v>1.71</v>
      </c>
      <c r="G103" s="12" t="s">
        <v>199</v>
      </c>
      <c r="H103" s="12">
        <v>50.8</v>
      </c>
      <c r="I103" s="12">
        <v>1.84</v>
      </c>
      <c r="J103" s="12">
        <v>13.7</v>
      </c>
      <c r="K103" s="12">
        <v>12.4</v>
      </c>
      <c r="L103" s="12">
        <v>6.67</v>
      </c>
      <c r="M103" s="12">
        <v>11.5</v>
      </c>
      <c r="N103" s="12">
        <v>2.68</v>
      </c>
      <c r="O103" s="12">
        <v>0.15</v>
      </c>
      <c r="P103" s="12">
        <v>0.19</v>
      </c>
      <c r="Q103" s="30">
        <f t="shared" si="13"/>
        <v>99.930000000000021</v>
      </c>
      <c r="S103" s="17">
        <f t="shared" si="9"/>
        <v>50.835584909436591</v>
      </c>
      <c r="T103" s="17">
        <f t="shared" si="9"/>
        <v>1.8412889022315617</v>
      </c>
      <c r="U103" s="17">
        <f t="shared" si="9"/>
        <v>13.709596717702388</v>
      </c>
      <c r="V103" s="17">
        <f t="shared" si="8"/>
        <v>12.408686080256178</v>
      </c>
      <c r="W103" s="17">
        <f t="shared" si="8"/>
        <v>6.6746722705894115</v>
      </c>
      <c r="X103" s="17">
        <f t="shared" si="8"/>
        <v>11.50805563894726</v>
      </c>
      <c r="Y103" s="17">
        <f t="shared" si="8"/>
        <v>2.6818773141198835</v>
      </c>
      <c r="Z103" s="17">
        <f t="shared" si="8"/>
        <v>0.150105073551486</v>
      </c>
      <c r="AA103" s="17">
        <f t="shared" si="8"/>
        <v>0.19013309316521562</v>
      </c>
    </row>
    <row r="104" spans="1:27" s="36" customFormat="1">
      <c r="A104" s="36" t="s">
        <v>135</v>
      </c>
      <c r="C104" s="36">
        <f t="shared" si="10"/>
        <v>1473</v>
      </c>
      <c r="D104" s="36">
        <v>507</v>
      </c>
      <c r="E104" s="71"/>
      <c r="F104" s="72">
        <v>2.23</v>
      </c>
      <c r="G104" s="37" t="s">
        <v>199</v>
      </c>
      <c r="H104" s="37">
        <v>50.8</v>
      </c>
      <c r="I104" s="37">
        <v>1.84</v>
      </c>
      <c r="J104" s="37">
        <v>13.7</v>
      </c>
      <c r="K104" s="37">
        <v>12.4</v>
      </c>
      <c r="L104" s="37">
        <v>6.67</v>
      </c>
      <c r="M104" s="37">
        <v>11.5</v>
      </c>
      <c r="N104" s="37">
        <v>2.68</v>
      </c>
      <c r="O104" s="37">
        <v>0.15</v>
      </c>
      <c r="P104" s="37">
        <v>0.19</v>
      </c>
      <c r="Q104" s="40">
        <f t="shared" si="13"/>
        <v>99.930000000000021</v>
      </c>
      <c r="S104" s="41">
        <f t="shared" si="9"/>
        <v>50.835584909436591</v>
      </c>
      <c r="T104" s="41">
        <f t="shared" si="9"/>
        <v>1.8412889022315617</v>
      </c>
      <c r="U104" s="41">
        <f t="shared" si="9"/>
        <v>13.709596717702388</v>
      </c>
      <c r="V104" s="41">
        <f t="shared" si="8"/>
        <v>12.408686080256178</v>
      </c>
      <c r="W104" s="41">
        <f t="shared" si="8"/>
        <v>6.6746722705894115</v>
      </c>
      <c r="X104" s="41">
        <f t="shared" si="8"/>
        <v>11.50805563894726</v>
      </c>
      <c r="Y104" s="41">
        <f t="shared" si="8"/>
        <v>2.6818773141198835</v>
      </c>
      <c r="Z104" s="41">
        <f t="shared" si="8"/>
        <v>0.150105073551486</v>
      </c>
      <c r="AA104" s="41">
        <f t="shared" si="8"/>
        <v>0.19013309316521562</v>
      </c>
    </row>
    <row r="105" spans="1:27">
      <c r="A105" s="87" t="s">
        <v>200</v>
      </c>
      <c r="B105" s="76"/>
      <c r="C105" s="77">
        <f>1250+273.15</f>
        <v>1523.15</v>
      </c>
      <c r="D105" s="76">
        <v>500</v>
      </c>
      <c r="E105" s="78"/>
      <c r="F105" s="79">
        <v>2.29</v>
      </c>
      <c r="G105" s="77" t="s">
        <v>195</v>
      </c>
      <c r="H105" s="77">
        <v>53.47</v>
      </c>
      <c r="I105" s="77">
        <v>0.71</v>
      </c>
      <c r="J105" s="77">
        <v>15.48</v>
      </c>
      <c r="K105" s="77">
        <v>8.39</v>
      </c>
      <c r="L105" s="77">
        <v>4.88</v>
      </c>
      <c r="M105" s="77">
        <v>8.51</v>
      </c>
      <c r="N105" s="77">
        <v>3.66</v>
      </c>
      <c r="O105" s="77">
        <v>4.72</v>
      </c>
      <c r="P105" s="77"/>
      <c r="Q105" s="80">
        <v>99.97</v>
      </c>
    </row>
    <row r="106" spans="1:27">
      <c r="A106" s="87" t="s">
        <v>200</v>
      </c>
      <c r="B106" s="76"/>
      <c r="C106" s="77">
        <f t="shared" ref="C106:C109" si="14">1250+273.15</f>
        <v>1523.15</v>
      </c>
      <c r="D106" s="76">
        <v>1000</v>
      </c>
      <c r="E106" s="78"/>
      <c r="F106" s="79">
        <v>3.32</v>
      </c>
      <c r="G106" s="77" t="s">
        <v>195</v>
      </c>
      <c r="H106" s="77">
        <v>53.47</v>
      </c>
      <c r="I106" s="77">
        <v>0.71</v>
      </c>
      <c r="J106" s="77">
        <v>15.48</v>
      </c>
      <c r="K106" s="77">
        <v>8.39</v>
      </c>
      <c r="L106" s="77">
        <v>4.88</v>
      </c>
      <c r="M106" s="77">
        <v>8.51</v>
      </c>
      <c r="N106" s="77">
        <v>3.66</v>
      </c>
      <c r="O106" s="77">
        <v>4.72</v>
      </c>
      <c r="P106" s="77"/>
      <c r="Q106" s="80">
        <v>99.97</v>
      </c>
    </row>
    <row r="107" spans="1:27">
      <c r="A107" s="87" t="s">
        <v>200</v>
      </c>
      <c r="B107" s="76"/>
      <c r="C107" s="77">
        <f t="shared" si="14"/>
        <v>1523.15</v>
      </c>
      <c r="D107" s="76">
        <v>2000</v>
      </c>
      <c r="E107" s="78"/>
      <c r="F107" s="79">
        <v>5.12</v>
      </c>
      <c r="G107" s="77" t="s">
        <v>195</v>
      </c>
      <c r="H107" s="77">
        <v>53.47</v>
      </c>
      <c r="I107" s="77">
        <v>0.71</v>
      </c>
      <c r="J107" s="77">
        <v>15.48</v>
      </c>
      <c r="K107" s="77">
        <v>8.39</v>
      </c>
      <c r="L107" s="77">
        <v>4.88</v>
      </c>
      <c r="M107" s="77">
        <v>8.51</v>
      </c>
      <c r="N107" s="77">
        <v>3.66</v>
      </c>
      <c r="O107" s="77">
        <v>4.72</v>
      </c>
      <c r="P107" s="77"/>
      <c r="Q107" s="80">
        <v>99.97</v>
      </c>
    </row>
    <row r="108" spans="1:27">
      <c r="A108" s="87" t="s">
        <v>200</v>
      </c>
      <c r="B108" s="76"/>
      <c r="C108" s="77">
        <f t="shared" si="14"/>
        <v>1523.15</v>
      </c>
      <c r="D108" s="76">
        <v>3000</v>
      </c>
      <c r="E108" s="78"/>
      <c r="F108" s="79">
        <v>6.95</v>
      </c>
      <c r="G108" s="77" t="s">
        <v>195</v>
      </c>
      <c r="H108" s="77">
        <v>53.47</v>
      </c>
      <c r="I108" s="77">
        <v>0.71</v>
      </c>
      <c r="J108" s="77">
        <v>15.48</v>
      </c>
      <c r="K108" s="77">
        <v>8.39</v>
      </c>
      <c r="L108" s="77">
        <v>4.88</v>
      </c>
      <c r="M108" s="77">
        <v>8.51</v>
      </c>
      <c r="N108" s="77">
        <v>3.66</v>
      </c>
      <c r="O108" s="77">
        <v>4.72</v>
      </c>
      <c r="P108" s="77"/>
      <c r="Q108" s="80">
        <v>99.97</v>
      </c>
    </row>
    <row r="109" spans="1:27">
      <c r="A109" s="87" t="s">
        <v>200</v>
      </c>
      <c r="B109" s="76"/>
      <c r="C109" s="77">
        <f t="shared" si="14"/>
        <v>1523.15</v>
      </c>
      <c r="D109" s="76">
        <v>4000</v>
      </c>
      <c r="E109" s="78"/>
      <c r="F109" s="79">
        <v>7.92</v>
      </c>
      <c r="G109" s="77" t="s">
        <v>195</v>
      </c>
      <c r="H109" s="77">
        <v>53.47</v>
      </c>
      <c r="I109" s="77">
        <v>0.71</v>
      </c>
      <c r="J109" s="77">
        <v>15.48</v>
      </c>
      <c r="K109" s="77">
        <v>8.39</v>
      </c>
      <c r="L109" s="77">
        <v>4.88</v>
      </c>
      <c r="M109" s="77">
        <v>8.51</v>
      </c>
      <c r="N109" s="77">
        <v>3.66</v>
      </c>
      <c r="O109" s="77">
        <v>4.72</v>
      </c>
      <c r="P109" s="77"/>
      <c r="Q109" s="80">
        <v>99.97</v>
      </c>
    </row>
    <row r="110" spans="1:27">
      <c r="A110" s="87"/>
      <c r="B110" s="76"/>
      <c r="C110" s="77"/>
      <c r="D110" s="76"/>
      <c r="E110" s="78"/>
      <c r="F110" s="79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80"/>
    </row>
  </sheetData>
  <conditionalFormatting sqref="D1:D1048576">
    <cfRule type="cellIs" dxfId="9" priority="1" operator="greaterThan">
      <formula>5000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4B66-9C3D-4A69-BF4C-A9CE47191F95}">
  <sheetPr codeName="Sheet4"/>
  <dimension ref="A1:DB280"/>
  <sheetViews>
    <sheetView zoomScale="80" workbookViewId="0">
      <pane xSplit="1" ySplit="1" topLeftCell="B2" activePane="bottomRight" state="frozen"/>
      <selection activeCell="CI11" sqref="CI11"/>
      <selection pane="topRight" activeCell="CI11" sqref="CI11"/>
      <selection pane="bottomLeft" activeCell="CI11" sqref="CI11"/>
      <selection pane="bottomRight" activeCell="E9" sqref="E9"/>
    </sheetView>
  </sheetViews>
  <sheetFormatPr baseColWidth="10" defaultColWidth="11.5" defaultRowHeight="13"/>
  <cols>
    <col min="1" max="1" width="26.1640625" style="19" customWidth="1"/>
    <col min="2" max="2" width="11.5" style="19"/>
    <col min="3" max="3" width="5.6640625" style="19" bestFit="1" customWidth="1"/>
    <col min="4" max="4" width="7.33203125" style="19" bestFit="1" customWidth="1"/>
    <col min="5" max="5" width="7.5" style="65" bestFit="1" customWidth="1"/>
    <col min="6" max="6" width="8.6640625" style="64" customWidth="1"/>
    <col min="7" max="7" width="13.33203125" style="19" customWidth="1"/>
    <col min="8" max="8" width="6.5" style="19" bestFit="1" customWidth="1"/>
    <col min="9" max="9" width="5.1640625" style="19" bestFit="1" customWidth="1"/>
    <col min="10" max="10" width="6.5" style="19" bestFit="1" customWidth="1"/>
    <col min="11" max="11" width="6" style="19" bestFit="1" customWidth="1"/>
    <col min="12" max="14" width="6.5" style="19" bestFit="1" customWidth="1"/>
    <col min="15" max="15" width="5" style="19" bestFit="1" customWidth="1"/>
    <col min="16" max="16" width="5.6640625" style="19" bestFit="1" customWidth="1"/>
    <col min="17" max="17" width="7.1640625" style="19" bestFit="1" customWidth="1"/>
    <col min="18" max="18" width="4.83203125" style="19" customWidth="1"/>
    <col min="19" max="20" width="11.1640625" style="18" customWidth="1"/>
    <col min="21" max="21" width="6.33203125" style="18" bestFit="1" customWidth="1"/>
    <col min="22" max="22" width="5.5" style="18" bestFit="1" customWidth="1"/>
    <col min="23" max="25" width="6.1640625" style="18" bestFit="1" customWidth="1"/>
    <col min="26" max="26" width="5.1640625" style="18" bestFit="1" customWidth="1"/>
    <col min="27" max="27" width="5.6640625" style="18" bestFit="1" customWidth="1"/>
    <col min="28" max="30" width="11.5" style="19"/>
    <col min="31" max="31" width="5.6640625" style="19" customWidth="1"/>
    <col min="32" max="32" width="6" style="19" bestFit="1" customWidth="1"/>
    <col min="33" max="38" width="6.5" style="19" customWidth="1"/>
    <col min="39" max="39" width="11.5" style="19"/>
    <col min="40" max="43" width="6.5" style="19" customWidth="1"/>
    <col min="44" max="44" width="7.1640625" style="19" customWidth="1"/>
    <col min="45" max="46" width="11.5" style="19"/>
    <col min="47" max="47" width="8.83203125" style="19" bestFit="1" customWidth="1"/>
    <col min="48" max="48" width="7.1640625" style="19" bestFit="1" customWidth="1"/>
    <col min="49" max="49" width="5.83203125" style="19" bestFit="1" customWidth="1"/>
    <col min="50" max="50" width="9.33203125" style="19" bestFit="1" customWidth="1"/>
    <col min="51" max="52" width="5.5" style="19" bestFit="1" customWidth="1"/>
    <col min="53" max="53" width="6.33203125" style="19" bestFit="1" customWidth="1"/>
    <col min="54" max="54" width="5.5" style="19" bestFit="1" customWidth="1"/>
    <col min="55" max="55" width="6.6640625" style="19" bestFit="1" customWidth="1"/>
    <col min="56" max="56" width="5.5" style="19" bestFit="1" customWidth="1"/>
    <col min="57" max="57" width="5.6640625" style="19" bestFit="1" customWidth="1"/>
    <col min="58" max="58" width="6.83203125" style="19" bestFit="1" customWidth="1"/>
    <col min="59" max="59" width="6.83203125" style="19" customWidth="1"/>
    <col min="60" max="60" width="8.83203125" style="19" bestFit="1" customWidth="1"/>
    <col min="61" max="61" width="10.33203125" style="19" bestFit="1" customWidth="1"/>
    <col min="62" max="62" width="9.1640625" style="26" customWidth="1"/>
    <col min="63" max="63" width="11.5" style="19"/>
    <col min="64" max="64" width="11.6640625" style="18" bestFit="1" customWidth="1"/>
    <col min="65" max="65" width="11.6640625" style="19" bestFit="1" customWidth="1"/>
    <col min="66" max="67" width="11.6640625" style="19" customWidth="1"/>
    <col min="68" max="68" width="11.6640625" style="19" bestFit="1" customWidth="1"/>
    <col min="69" max="69" width="11.6640625" style="19" customWidth="1"/>
    <col min="70" max="73" width="11.5" style="19"/>
    <col min="74" max="74" width="11.1640625" style="19" bestFit="1" customWidth="1"/>
    <col min="75" max="75" width="7.33203125" style="19" bestFit="1" customWidth="1"/>
    <col min="76" max="76" width="8.6640625" style="19" customWidth="1"/>
    <col min="77" max="77" width="11.6640625" style="19" bestFit="1" customWidth="1"/>
    <col min="78" max="78" width="6.5" style="19" customWidth="1"/>
    <col min="79" max="79" width="8.33203125" style="19" bestFit="1" customWidth="1"/>
    <col min="80" max="80" width="6.1640625" style="19" bestFit="1" customWidth="1"/>
    <col min="81" max="81" width="5.5" style="19" bestFit="1" customWidth="1"/>
    <col min="82" max="82" width="7.1640625" style="19" bestFit="1" customWidth="1"/>
    <col min="83" max="83" width="4.5" style="19" customWidth="1"/>
    <col min="84" max="84" width="10.5" style="19" bestFit="1" customWidth="1"/>
    <col min="85" max="85" width="12.5" style="18" customWidth="1"/>
    <col min="86" max="92" width="11.5" style="19"/>
    <col min="93" max="93" width="11.5" style="26"/>
    <col min="94" max="16384" width="11.5" style="19"/>
  </cols>
  <sheetData>
    <row r="1" spans="1:93">
      <c r="C1" s="11" t="s">
        <v>119</v>
      </c>
      <c r="D1" s="11" t="s">
        <v>120</v>
      </c>
      <c r="E1" s="13" t="s">
        <v>121</v>
      </c>
      <c r="F1" s="20" t="s">
        <v>122</v>
      </c>
      <c r="G1" s="12" t="s">
        <v>118</v>
      </c>
      <c r="H1" s="21" t="s">
        <v>123</v>
      </c>
      <c r="I1" s="21" t="s">
        <v>124</v>
      </c>
      <c r="J1" s="21" t="s">
        <v>125</v>
      </c>
      <c r="K1" s="21" t="s">
        <v>211</v>
      </c>
      <c r="L1" s="21" t="s">
        <v>10</v>
      </c>
      <c r="M1" s="21" t="s">
        <v>11</v>
      </c>
      <c r="N1" s="21" t="s">
        <v>126</v>
      </c>
      <c r="O1" s="21" t="s">
        <v>127</v>
      </c>
      <c r="P1" s="21" t="s">
        <v>128</v>
      </c>
      <c r="Q1" s="21" t="s">
        <v>129</v>
      </c>
      <c r="R1" s="21"/>
      <c r="S1" s="22" t="s">
        <v>201</v>
      </c>
      <c r="T1" s="22" t="s">
        <v>202</v>
      </c>
      <c r="U1" s="22" t="s">
        <v>203</v>
      </c>
      <c r="V1" s="22" t="s">
        <v>204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BH1" s="23"/>
      <c r="BI1" s="23"/>
      <c r="BJ1" s="24"/>
      <c r="CF1" s="23"/>
      <c r="CG1" s="25"/>
    </row>
    <row r="2" spans="1:93">
      <c r="A2" s="23" t="s">
        <v>28</v>
      </c>
      <c r="C2" s="12">
        <f t="shared" ref="C2:C20" si="0">1200+273</f>
        <v>1473</v>
      </c>
      <c r="D2" s="12">
        <v>503</v>
      </c>
      <c r="E2" s="27">
        <v>255</v>
      </c>
      <c r="F2" s="29">
        <v>5.8299999999999998E-2</v>
      </c>
      <c r="G2" s="12" t="s">
        <v>130</v>
      </c>
      <c r="H2" s="12">
        <v>49.46</v>
      </c>
      <c r="I2" s="12">
        <v>1.58</v>
      </c>
      <c r="J2" s="12">
        <v>14.32</v>
      </c>
      <c r="K2" s="30">
        <f>10.01+1.37/1.1113</f>
        <v>11.242790425627643</v>
      </c>
      <c r="L2" s="12">
        <v>7.11</v>
      </c>
      <c r="M2" s="12">
        <v>12.25</v>
      </c>
      <c r="N2" s="12">
        <v>2.92</v>
      </c>
      <c r="O2" s="12">
        <v>0.14000000000000001</v>
      </c>
      <c r="P2" s="12">
        <v>0.11</v>
      </c>
      <c r="Q2" s="30">
        <f t="shared" ref="Q2:Q61" si="1">SUM(H2:P2)</f>
        <v>99.132790425627647</v>
      </c>
      <c r="R2" s="12"/>
      <c r="S2" s="17">
        <f>H2/$Q2*100</f>
        <v>49.892674046239378</v>
      </c>
      <c r="T2" s="17">
        <f t="shared" ref="S2:AA22" si="2">I2/$Q2*100</f>
        <v>1.5938217750315047</v>
      </c>
      <c r="U2" s="17">
        <f t="shared" si="2"/>
        <v>14.445270771171611</v>
      </c>
      <c r="V2" s="17">
        <f t="shared" si="2"/>
        <v>11.341141893975351</v>
      </c>
      <c r="W2" s="17">
        <f t="shared" si="2"/>
        <v>7.1721979876417707</v>
      </c>
      <c r="X2" s="17">
        <f t="shared" si="2"/>
        <v>12.357162496288563</v>
      </c>
      <c r="Y2" s="17">
        <f t="shared" si="2"/>
        <v>2.945544039931641</v>
      </c>
      <c r="Z2" s="17">
        <f t="shared" si="2"/>
        <v>0.14122471424329791</v>
      </c>
      <c r="AA2" s="17">
        <f t="shared" si="2"/>
        <v>0.1109622754768769</v>
      </c>
      <c r="AE2" s="28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U2" s="28"/>
      <c r="AV2" s="32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31"/>
      <c r="BH2" s="28"/>
      <c r="BI2" s="26"/>
      <c r="BM2" s="26"/>
      <c r="BN2" s="26"/>
      <c r="BO2" s="26"/>
      <c r="BS2" s="28"/>
      <c r="BT2" s="26"/>
      <c r="BU2" s="28"/>
      <c r="BV2" s="28"/>
      <c r="BW2" s="32"/>
      <c r="BY2" s="26"/>
      <c r="BZ2" s="31"/>
      <c r="CA2" s="28"/>
      <c r="CB2" s="28"/>
      <c r="CC2" s="28"/>
      <c r="CD2" s="28"/>
      <c r="CF2" s="28"/>
      <c r="CH2" s="28"/>
      <c r="CI2" s="28"/>
    </row>
    <row r="3" spans="1:93">
      <c r="A3" s="23" t="s">
        <v>28</v>
      </c>
      <c r="C3" s="12">
        <f t="shared" si="0"/>
        <v>1473</v>
      </c>
      <c r="D3" s="12">
        <v>1008</v>
      </c>
      <c r="E3" s="27">
        <v>567</v>
      </c>
      <c r="F3" s="29">
        <v>1.4800000000000001E-2</v>
      </c>
      <c r="G3" s="12" t="s">
        <v>130</v>
      </c>
      <c r="H3" s="12">
        <v>49.46</v>
      </c>
      <c r="I3" s="12">
        <v>1.58</v>
      </c>
      <c r="J3" s="12">
        <v>14.32</v>
      </c>
      <c r="K3" s="30">
        <f t="shared" ref="K3:K11" si="3">10.01+1.37/1.1113</f>
        <v>11.242790425627643</v>
      </c>
      <c r="L3" s="12">
        <v>7.11</v>
      </c>
      <c r="M3" s="12">
        <v>12.25</v>
      </c>
      <c r="N3" s="12">
        <v>2.92</v>
      </c>
      <c r="O3" s="12">
        <v>0.14000000000000001</v>
      </c>
      <c r="P3" s="12">
        <v>0.11</v>
      </c>
      <c r="Q3" s="30">
        <f t="shared" si="1"/>
        <v>99.132790425627647</v>
      </c>
      <c r="R3" s="12"/>
      <c r="S3" s="17">
        <f t="shared" si="2"/>
        <v>49.892674046239378</v>
      </c>
      <c r="T3" s="17">
        <f t="shared" si="2"/>
        <v>1.5938217750315047</v>
      </c>
      <c r="U3" s="17">
        <f t="shared" si="2"/>
        <v>14.445270771171611</v>
      </c>
      <c r="V3" s="17">
        <f t="shared" si="2"/>
        <v>11.341141893975351</v>
      </c>
      <c r="W3" s="17">
        <f t="shared" si="2"/>
        <v>7.1721979876417707</v>
      </c>
      <c r="X3" s="17">
        <f t="shared" si="2"/>
        <v>12.357162496288563</v>
      </c>
      <c r="Y3" s="17">
        <f t="shared" si="2"/>
        <v>2.945544039931641</v>
      </c>
      <c r="Z3" s="17">
        <f t="shared" si="2"/>
        <v>0.14122471424329791</v>
      </c>
      <c r="AA3" s="17">
        <f t="shared" si="2"/>
        <v>0.1109622754768769</v>
      </c>
      <c r="AE3" s="28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U3" s="28"/>
      <c r="AV3" s="32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31"/>
      <c r="BH3" s="28"/>
      <c r="BI3" s="26"/>
      <c r="BM3" s="26"/>
      <c r="BN3" s="26"/>
      <c r="BO3" s="26"/>
      <c r="BS3" s="28"/>
      <c r="BT3" s="26"/>
      <c r="BU3" s="28"/>
      <c r="BV3" s="28"/>
      <c r="BW3" s="32"/>
      <c r="BY3" s="26"/>
      <c r="BZ3" s="31"/>
      <c r="CA3" s="28"/>
      <c r="CB3" s="28"/>
      <c r="CC3" s="28"/>
      <c r="CD3" s="28"/>
      <c r="CF3" s="28"/>
      <c r="CH3" s="28"/>
      <c r="CI3" s="28"/>
    </row>
    <row r="4" spans="1:93">
      <c r="A4" s="23" t="s">
        <v>28</v>
      </c>
      <c r="C4" s="12">
        <f t="shared" si="0"/>
        <v>1473</v>
      </c>
      <c r="D4" s="12">
        <v>1008</v>
      </c>
      <c r="E4" s="27">
        <v>535</v>
      </c>
      <c r="F4" s="29">
        <v>1.4800000000000001E-2</v>
      </c>
      <c r="G4" s="12" t="s">
        <v>130</v>
      </c>
      <c r="H4" s="12">
        <v>49.46</v>
      </c>
      <c r="I4" s="12">
        <v>1.58</v>
      </c>
      <c r="J4" s="12">
        <v>14.32</v>
      </c>
      <c r="K4" s="30">
        <f t="shared" si="3"/>
        <v>11.242790425627643</v>
      </c>
      <c r="L4" s="12">
        <v>7.11</v>
      </c>
      <c r="M4" s="12">
        <v>12.25</v>
      </c>
      <c r="N4" s="12">
        <v>2.92</v>
      </c>
      <c r="O4" s="12">
        <v>0.14000000000000001</v>
      </c>
      <c r="P4" s="12">
        <v>0.11</v>
      </c>
      <c r="Q4" s="30">
        <f t="shared" si="1"/>
        <v>99.132790425627647</v>
      </c>
      <c r="R4" s="12"/>
      <c r="S4" s="17">
        <f t="shared" si="2"/>
        <v>49.892674046239378</v>
      </c>
      <c r="T4" s="17">
        <f t="shared" si="2"/>
        <v>1.5938217750315047</v>
      </c>
      <c r="U4" s="17">
        <f t="shared" si="2"/>
        <v>14.445270771171611</v>
      </c>
      <c r="V4" s="17">
        <f t="shared" si="2"/>
        <v>11.341141893975351</v>
      </c>
      <c r="W4" s="17">
        <f t="shared" si="2"/>
        <v>7.1721979876417707</v>
      </c>
      <c r="X4" s="17">
        <f t="shared" si="2"/>
        <v>12.357162496288563</v>
      </c>
      <c r="Y4" s="17">
        <f t="shared" si="2"/>
        <v>2.945544039931641</v>
      </c>
      <c r="Z4" s="17">
        <f t="shared" si="2"/>
        <v>0.14122471424329791</v>
      </c>
      <c r="AA4" s="17">
        <f t="shared" si="2"/>
        <v>0.1109622754768769</v>
      </c>
      <c r="AE4" s="28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U4" s="28"/>
      <c r="AV4" s="32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31"/>
      <c r="BH4" s="28"/>
      <c r="BI4" s="26"/>
      <c r="BM4" s="26"/>
      <c r="BN4" s="26"/>
      <c r="BO4" s="26"/>
      <c r="BS4" s="28"/>
      <c r="BT4" s="26"/>
      <c r="BU4" s="28"/>
      <c r="BV4" s="28"/>
      <c r="BW4" s="32"/>
      <c r="BY4" s="26"/>
      <c r="BZ4" s="31"/>
      <c r="CA4" s="28"/>
      <c r="CB4" s="28"/>
      <c r="CC4" s="28"/>
      <c r="CD4" s="28"/>
      <c r="CF4" s="28"/>
      <c r="CH4" s="28"/>
      <c r="CI4" s="28"/>
    </row>
    <row r="5" spans="1:93">
      <c r="A5" s="23" t="s">
        <v>28</v>
      </c>
      <c r="C5" s="12">
        <f t="shared" si="0"/>
        <v>1473</v>
      </c>
      <c r="D5" s="12">
        <v>1503</v>
      </c>
      <c r="E5" s="27">
        <v>895</v>
      </c>
      <c r="F5" s="29">
        <v>0.77429999999999999</v>
      </c>
      <c r="G5" s="12" t="s">
        <v>130</v>
      </c>
      <c r="H5" s="12">
        <v>49.46</v>
      </c>
      <c r="I5" s="12">
        <v>1.58</v>
      </c>
      <c r="J5" s="12">
        <v>14.32</v>
      </c>
      <c r="K5" s="30">
        <f t="shared" si="3"/>
        <v>11.242790425627643</v>
      </c>
      <c r="L5" s="12">
        <v>7.11</v>
      </c>
      <c r="M5" s="12">
        <v>12.25</v>
      </c>
      <c r="N5" s="12">
        <v>2.92</v>
      </c>
      <c r="O5" s="12">
        <v>0.14000000000000001</v>
      </c>
      <c r="P5" s="12">
        <v>0.11</v>
      </c>
      <c r="Q5" s="30">
        <f t="shared" si="1"/>
        <v>99.132790425627647</v>
      </c>
      <c r="R5" s="12"/>
      <c r="S5" s="17">
        <f t="shared" si="2"/>
        <v>49.892674046239378</v>
      </c>
      <c r="T5" s="17">
        <f t="shared" si="2"/>
        <v>1.5938217750315047</v>
      </c>
      <c r="U5" s="17">
        <f t="shared" si="2"/>
        <v>14.445270771171611</v>
      </c>
      <c r="V5" s="17">
        <f t="shared" si="2"/>
        <v>11.341141893975351</v>
      </c>
      <c r="W5" s="17">
        <f t="shared" si="2"/>
        <v>7.1721979876417707</v>
      </c>
      <c r="X5" s="17">
        <f t="shared" si="2"/>
        <v>12.357162496288563</v>
      </c>
      <c r="Y5" s="17">
        <f t="shared" si="2"/>
        <v>2.945544039931641</v>
      </c>
      <c r="Z5" s="17">
        <f t="shared" si="2"/>
        <v>0.14122471424329791</v>
      </c>
      <c r="AA5" s="17">
        <f t="shared" si="2"/>
        <v>0.1109622754768769</v>
      </c>
      <c r="AE5" s="28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U5" s="28"/>
      <c r="AV5" s="32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31"/>
      <c r="BH5" s="28"/>
      <c r="BI5" s="26"/>
      <c r="BM5" s="26"/>
      <c r="BN5" s="26"/>
      <c r="BO5" s="26"/>
      <c r="BS5" s="28"/>
      <c r="BT5" s="26"/>
      <c r="BU5" s="28"/>
      <c r="BV5" s="28"/>
      <c r="BW5" s="32"/>
      <c r="BY5" s="26"/>
      <c r="BZ5" s="31"/>
      <c r="CA5" s="28"/>
      <c r="CB5" s="28"/>
      <c r="CC5" s="28"/>
      <c r="CD5" s="28"/>
      <c r="CF5" s="28"/>
      <c r="CH5" s="28"/>
      <c r="CI5" s="28"/>
    </row>
    <row r="6" spans="1:93">
      <c r="A6" s="23" t="s">
        <v>28</v>
      </c>
      <c r="B6" s="33"/>
      <c r="C6" s="12">
        <f t="shared" si="0"/>
        <v>1473</v>
      </c>
      <c r="D6" s="12">
        <v>1503</v>
      </c>
      <c r="E6" s="27">
        <v>901</v>
      </c>
      <c r="F6" s="29">
        <v>0.70199999999999996</v>
      </c>
      <c r="G6" s="12" t="s">
        <v>130</v>
      </c>
      <c r="H6" s="12">
        <v>49.46</v>
      </c>
      <c r="I6" s="12">
        <v>1.58</v>
      </c>
      <c r="J6" s="12">
        <v>14.32</v>
      </c>
      <c r="K6" s="30">
        <f t="shared" si="3"/>
        <v>11.242790425627643</v>
      </c>
      <c r="L6" s="12">
        <v>7.11</v>
      </c>
      <c r="M6" s="12">
        <v>12.25</v>
      </c>
      <c r="N6" s="12">
        <v>2.92</v>
      </c>
      <c r="O6" s="12">
        <v>0.14000000000000001</v>
      </c>
      <c r="P6" s="12">
        <v>0.11</v>
      </c>
      <c r="Q6" s="30">
        <f t="shared" si="1"/>
        <v>99.132790425627647</v>
      </c>
      <c r="R6" s="12"/>
      <c r="S6" s="17">
        <f t="shared" si="2"/>
        <v>49.892674046239378</v>
      </c>
      <c r="T6" s="17">
        <f t="shared" si="2"/>
        <v>1.5938217750315047</v>
      </c>
      <c r="U6" s="17">
        <f t="shared" si="2"/>
        <v>14.445270771171611</v>
      </c>
      <c r="V6" s="17">
        <f t="shared" si="2"/>
        <v>11.341141893975351</v>
      </c>
      <c r="W6" s="17">
        <f t="shared" si="2"/>
        <v>7.1721979876417707</v>
      </c>
      <c r="X6" s="17">
        <f t="shared" si="2"/>
        <v>12.357162496288563</v>
      </c>
      <c r="Y6" s="17">
        <f t="shared" si="2"/>
        <v>2.945544039931641</v>
      </c>
      <c r="Z6" s="17">
        <f t="shared" si="2"/>
        <v>0.14122471424329791</v>
      </c>
      <c r="AA6" s="17">
        <f t="shared" si="2"/>
        <v>0.1109622754768769</v>
      </c>
      <c r="AE6" s="28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U6" s="28"/>
      <c r="AV6" s="32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31"/>
      <c r="BH6" s="28"/>
      <c r="BI6" s="26"/>
      <c r="BM6" s="26"/>
      <c r="BN6" s="26"/>
      <c r="BO6" s="26"/>
      <c r="BS6" s="28"/>
      <c r="BT6" s="26"/>
      <c r="BU6" s="28"/>
      <c r="BV6" s="28"/>
      <c r="BW6" s="32"/>
      <c r="BY6" s="26"/>
      <c r="BZ6" s="31"/>
      <c r="CA6" s="28"/>
      <c r="CB6" s="28"/>
      <c r="CC6" s="28"/>
      <c r="CD6" s="28"/>
      <c r="CF6" s="28"/>
      <c r="CH6" s="28"/>
      <c r="CI6" s="28"/>
    </row>
    <row r="7" spans="1:93">
      <c r="A7" s="23" t="s">
        <v>28</v>
      </c>
      <c r="C7" s="12">
        <f t="shared" si="0"/>
        <v>1473</v>
      </c>
      <c r="D7" s="12">
        <v>503</v>
      </c>
      <c r="E7" s="27">
        <v>103</v>
      </c>
      <c r="F7" s="34">
        <v>2</v>
      </c>
      <c r="G7" s="12" t="s">
        <v>130</v>
      </c>
      <c r="H7" s="12">
        <v>49.46</v>
      </c>
      <c r="I7" s="12">
        <v>1.58</v>
      </c>
      <c r="J7" s="12">
        <v>14.32</v>
      </c>
      <c r="K7" s="30">
        <f t="shared" si="3"/>
        <v>11.242790425627643</v>
      </c>
      <c r="L7" s="12">
        <v>7.11</v>
      </c>
      <c r="M7" s="12">
        <v>12.25</v>
      </c>
      <c r="N7" s="12">
        <v>2.92</v>
      </c>
      <c r="O7" s="12">
        <v>0.14000000000000001</v>
      </c>
      <c r="P7" s="12">
        <v>0.11</v>
      </c>
      <c r="Q7" s="30">
        <f t="shared" si="1"/>
        <v>99.132790425627647</v>
      </c>
      <c r="R7" s="12"/>
      <c r="S7" s="17">
        <f t="shared" si="2"/>
        <v>49.892674046239378</v>
      </c>
      <c r="T7" s="17">
        <f t="shared" si="2"/>
        <v>1.5938217750315047</v>
      </c>
      <c r="U7" s="17">
        <f t="shared" si="2"/>
        <v>14.445270771171611</v>
      </c>
      <c r="V7" s="17">
        <f t="shared" si="2"/>
        <v>11.341141893975351</v>
      </c>
      <c r="W7" s="17">
        <f t="shared" si="2"/>
        <v>7.1721979876417707</v>
      </c>
      <c r="X7" s="17">
        <f t="shared" si="2"/>
        <v>12.357162496288563</v>
      </c>
      <c r="Y7" s="17">
        <f t="shared" si="2"/>
        <v>2.945544039931641</v>
      </c>
      <c r="Z7" s="17">
        <f t="shared" si="2"/>
        <v>0.14122471424329791</v>
      </c>
      <c r="AA7" s="17">
        <f t="shared" si="2"/>
        <v>0.1109622754768769</v>
      </c>
      <c r="AE7" s="28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U7" s="28"/>
      <c r="AV7" s="32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31"/>
      <c r="BH7" s="28"/>
      <c r="BI7" s="26"/>
      <c r="BM7" s="26"/>
      <c r="BN7" s="26"/>
      <c r="BO7" s="26"/>
      <c r="BS7" s="28"/>
      <c r="BT7" s="26"/>
      <c r="BU7" s="28"/>
      <c r="BV7" s="28"/>
      <c r="BW7" s="32"/>
      <c r="BY7" s="26"/>
      <c r="BZ7" s="31"/>
      <c r="CA7" s="28"/>
      <c r="CB7" s="28"/>
      <c r="CC7" s="28"/>
      <c r="CD7" s="28"/>
      <c r="CF7" s="28"/>
      <c r="CH7" s="28"/>
      <c r="CI7" s="28"/>
    </row>
    <row r="8" spans="1:93">
      <c r="A8" s="23" t="s">
        <v>28</v>
      </c>
      <c r="B8" s="11"/>
      <c r="C8" s="12">
        <f t="shared" si="0"/>
        <v>1473</v>
      </c>
      <c r="D8" s="12">
        <v>495</v>
      </c>
      <c r="E8" s="27">
        <v>110</v>
      </c>
      <c r="F8" s="34">
        <v>2</v>
      </c>
      <c r="G8" s="12" t="s">
        <v>130</v>
      </c>
      <c r="H8" s="12">
        <v>49.46</v>
      </c>
      <c r="I8" s="12">
        <v>1.58</v>
      </c>
      <c r="J8" s="12">
        <v>14.32</v>
      </c>
      <c r="K8" s="30">
        <f t="shared" si="3"/>
        <v>11.242790425627643</v>
      </c>
      <c r="L8" s="12">
        <v>7.11</v>
      </c>
      <c r="M8" s="12">
        <v>12.25</v>
      </c>
      <c r="N8" s="12">
        <v>2.92</v>
      </c>
      <c r="O8" s="12">
        <v>0.14000000000000001</v>
      </c>
      <c r="P8" s="12">
        <v>0.11</v>
      </c>
      <c r="Q8" s="30">
        <f t="shared" si="1"/>
        <v>99.132790425627647</v>
      </c>
      <c r="R8" s="12"/>
      <c r="S8" s="17">
        <f t="shared" si="2"/>
        <v>49.892674046239378</v>
      </c>
      <c r="T8" s="17">
        <f t="shared" si="2"/>
        <v>1.5938217750315047</v>
      </c>
      <c r="U8" s="17">
        <f t="shared" si="2"/>
        <v>14.445270771171611</v>
      </c>
      <c r="V8" s="17">
        <f t="shared" si="2"/>
        <v>11.341141893975351</v>
      </c>
      <c r="W8" s="17">
        <f t="shared" si="2"/>
        <v>7.1721979876417707</v>
      </c>
      <c r="X8" s="17">
        <f t="shared" si="2"/>
        <v>12.357162496288563</v>
      </c>
      <c r="Y8" s="17">
        <f t="shared" si="2"/>
        <v>2.945544039931641</v>
      </c>
      <c r="Z8" s="17">
        <f t="shared" si="2"/>
        <v>0.14122471424329791</v>
      </c>
      <c r="AA8" s="17">
        <f t="shared" si="2"/>
        <v>0.1109622754768769</v>
      </c>
      <c r="AE8" s="28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U8" s="28"/>
      <c r="AV8" s="32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31"/>
      <c r="BH8" s="28"/>
      <c r="BI8" s="26"/>
      <c r="BM8" s="26"/>
      <c r="BN8" s="26"/>
      <c r="BO8" s="26"/>
      <c r="BS8" s="28"/>
      <c r="BT8" s="26"/>
      <c r="BU8" s="28"/>
      <c r="BV8" s="28"/>
      <c r="BW8" s="32"/>
      <c r="BY8" s="26"/>
      <c r="BZ8" s="31"/>
      <c r="CA8" s="28"/>
      <c r="CB8" s="28"/>
      <c r="CC8" s="28"/>
      <c r="CD8" s="28"/>
      <c r="CF8" s="28"/>
      <c r="CH8" s="28"/>
      <c r="CI8" s="28"/>
    </row>
    <row r="9" spans="1:93">
      <c r="A9" s="23" t="s">
        <v>28</v>
      </c>
      <c r="C9" s="12">
        <f t="shared" si="0"/>
        <v>1473</v>
      </c>
      <c r="D9" s="12">
        <v>503</v>
      </c>
      <c r="E9" s="27">
        <v>105</v>
      </c>
      <c r="F9" s="34">
        <v>2</v>
      </c>
      <c r="G9" s="12" t="s">
        <v>130</v>
      </c>
      <c r="H9" s="12">
        <v>49.46</v>
      </c>
      <c r="I9" s="12">
        <v>1.58</v>
      </c>
      <c r="J9" s="12">
        <v>14.32</v>
      </c>
      <c r="K9" s="30">
        <f t="shared" si="3"/>
        <v>11.242790425627643</v>
      </c>
      <c r="L9" s="12">
        <v>7.11</v>
      </c>
      <c r="M9" s="12">
        <v>12.25</v>
      </c>
      <c r="N9" s="12">
        <v>2.92</v>
      </c>
      <c r="O9" s="12">
        <v>0.14000000000000001</v>
      </c>
      <c r="P9" s="12">
        <v>0.11</v>
      </c>
      <c r="Q9" s="30">
        <f t="shared" si="1"/>
        <v>99.132790425627647</v>
      </c>
      <c r="R9" s="12"/>
      <c r="S9" s="17">
        <f t="shared" si="2"/>
        <v>49.892674046239378</v>
      </c>
      <c r="T9" s="17">
        <f t="shared" si="2"/>
        <v>1.5938217750315047</v>
      </c>
      <c r="U9" s="17">
        <f t="shared" si="2"/>
        <v>14.445270771171611</v>
      </c>
      <c r="V9" s="17">
        <f t="shared" si="2"/>
        <v>11.341141893975351</v>
      </c>
      <c r="W9" s="17">
        <f t="shared" si="2"/>
        <v>7.1721979876417707</v>
      </c>
      <c r="X9" s="17">
        <f t="shared" si="2"/>
        <v>12.357162496288563</v>
      </c>
      <c r="Y9" s="17">
        <f t="shared" si="2"/>
        <v>2.945544039931641</v>
      </c>
      <c r="Z9" s="17">
        <f t="shared" si="2"/>
        <v>0.14122471424329791</v>
      </c>
      <c r="AA9" s="17">
        <f t="shared" si="2"/>
        <v>0.1109622754768769</v>
      </c>
      <c r="AE9" s="28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U9" s="28"/>
      <c r="AV9" s="32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31"/>
      <c r="BH9" s="28"/>
      <c r="BI9" s="26"/>
      <c r="BM9" s="26"/>
      <c r="BN9" s="26"/>
      <c r="BO9" s="26"/>
      <c r="BS9" s="28"/>
      <c r="BT9" s="26"/>
      <c r="BU9" s="28"/>
      <c r="BV9" s="28"/>
      <c r="BW9" s="32"/>
      <c r="BY9" s="26"/>
      <c r="BZ9" s="31"/>
      <c r="CA9" s="28"/>
      <c r="CB9" s="28"/>
      <c r="CC9" s="28"/>
      <c r="CD9" s="28"/>
      <c r="CF9" s="28"/>
      <c r="CH9" s="28"/>
      <c r="CI9" s="28"/>
    </row>
    <row r="10" spans="1:93">
      <c r="A10" s="23" t="s">
        <v>28</v>
      </c>
      <c r="C10" s="12">
        <f t="shared" si="0"/>
        <v>1473</v>
      </c>
      <c r="D10" s="12">
        <v>1000</v>
      </c>
      <c r="E10" s="27">
        <v>294</v>
      </c>
      <c r="F10" s="34">
        <v>2.54</v>
      </c>
      <c r="G10" s="12" t="s">
        <v>130</v>
      </c>
      <c r="H10" s="12">
        <v>49.46</v>
      </c>
      <c r="I10" s="12">
        <v>1.58</v>
      </c>
      <c r="J10" s="12">
        <v>14.32</v>
      </c>
      <c r="K10" s="30">
        <f t="shared" si="3"/>
        <v>11.242790425627643</v>
      </c>
      <c r="L10" s="12">
        <v>7.11</v>
      </c>
      <c r="M10" s="12">
        <v>12.25</v>
      </c>
      <c r="N10" s="12">
        <v>2.92</v>
      </c>
      <c r="O10" s="12">
        <v>0.14000000000000001</v>
      </c>
      <c r="P10" s="12">
        <v>0.11</v>
      </c>
      <c r="Q10" s="30">
        <f t="shared" si="1"/>
        <v>99.132790425627647</v>
      </c>
      <c r="R10" s="12"/>
      <c r="S10" s="17">
        <f t="shared" si="2"/>
        <v>49.892674046239378</v>
      </c>
      <c r="T10" s="17">
        <f t="shared" si="2"/>
        <v>1.5938217750315047</v>
      </c>
      <c r="U10" s="17">
        <f t="shared" si="2"/>
        <v>14.445270771171611</v>
      </c>
      <c r="V10" s="17">
        <f t="shared" si="2"/>
        <v>11.341141893975351</v>
      </c>
      <c r="W10" s="17">
        <f t="shared" si="2"/>
        <v>7.1721979876417707</v>
      </c>
      <c r="X10" s="17">
        <f t="shared" si="2"/>
        <v>12.357162496288563</v>
      </c>
      <c r="Y10" s="17">
        <f t="shared" si="2"/>
        <v>2.945544039931641</v>
      </c>
      <c r="Z10" s="17">
        <f t="shared" si="2"/>
        <v>0.14122471424329791</v>
      </c>
      <c r="AA10" s="17">
        <f t="shared" si="2"/>
        <v>0.1109622754768769</v>
      </c>
      <c r="AE10" s="28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U10" s="28"/>
      <c r="AV10" s="32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31"/>
      <c r="BH10" s="28"/>
      <c r="BI10" s="26"/>
      <c r="BM10" s="26"/>
      <c r="BN10" s="26"/>
      <c r="BO10" s="26"/>
      <c r="BS10" s="28"/>
      <c r="BT10" s="26"/>
      <c r="BU10" s="28"/>
      <c r="BV10" s="28"/>
      <c r="BW10" s="32"/>
      <c r="BY10" s="26"/>
      <c r="BZ10" s="31"/>
      <c r="CA10" s="28"/>
      <c r="CB10" s="28"/>
      <c r="CC10" s="28"/>
      <c r="CD10" s="28"/>
      <c r="CF10" s="28"/>
      <c r="CH10" s="28"/>
      <c r="CI10" s="28"/>
    </row>
    <row r="11" spans="1:93" s="36" customFormat="1">
      <c r="A11" s="35" t="s">
        <v>28</v>
      </c>
      <c r="C11" s="37">
        <f t="shared" si="0"/>
        <v>1473</v>
      </c>
      <c r="D11" s="37">
        <v>1005</v>
      </c>
      <c r="E11" s="38">
        <v>267</v>
      </c>
      <c r="F11" s="39">
        <v>2.54</v>
      </c>
      <c r="G11" s="37" t="s">
        <v>130</v>
      </c>
      <c r="H11" s="37">
        <v>49.46</v>
      </c>
      <c r="I11" s="37">
        <v>1.58</v>
      </c>
      <c r="J11" s="37">
        <v>14.32</v>
      </c>
      <c r="K11" s="40">
        <f t="shared" si="3"/>
        <v>11.242790425627643</v>
      </c>
      <c r="L11" s="37">
        <v>7.11</v>
      </c>
      <c r="M11" s="37">
        <v>12.25</v>
      </c>
      <c r="N11" s="37">
        <v>2.92</v>
      </c>
      <c r="O11" s="37">
        <v>0.14000000000000001</v>
      </c>
      <c r="P11" s="37">
        <v>0.11</v>
      </c>
      <c r="Q11" s="40">
        <f t="shared" si="1"/>
        <v>99.132790425627647</v>
      </c>
      <c r="R11" s="37"/>
      <c r="S11" s="41">
        <f t="shared" si="2"/>
        <v>49.892674046239378</v>
      </c>
      <c r="T11" s="41">
        <f t="shared" si="2"/>
        <v>1.5938217750315047</v>
      </c>
      <c r="U11" s="41">
        <f t="shared" si="2"/>
        <v>14.445270771171611</v>
      </c>
      <c r="V11" s="41">
        <f t="shared" si="2"/>
        <v>11.341141893975351</v>
      </c>
      <c r="W11" s="41">
        <f t="shared" si="2"/>
        <v>7.1721979876417707</v>
      </c>
      <c r="X11" s="41">
        <f t="shared" si="2"/>
        <v>12.357162496288563</v>
      </c>
      <c r="Y11" s="41">
        <f t="shared" si="2"/>
        <v>2.945544039931641</v>
      </c>
      <c r="Z11" s="41">
        <f t="shared" si="2"/>
        <v>0.14122471424329791</v>
      </c>
      <c r="AA11" s="41">
        <f t="shared" si="2"/>
        <v>0.1109622754768769</v>
      </c>
      <c r="AE11" s="42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U11" s="42"/>
      <c r="AV11" s="44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3"/>
      <c r="BH11" s="42"/>
      <c r="BI11" s="45"/>
      <c r="BJ11" s="45"/>
      <c r="BL11" s="46"/>
      <c r="BM11" s="45"/>
      <c r="BN11" s="45"/>
      <c r="BO11" s="45"/>
      <c r="BS11" s="42"/>
      <c r="BT11" s="45"/>
      <c r="BU11" s="42"/>
      <c r="BV11" s="42"/>
      <c r="BW11" s="44"/>
      <c r="BY11" s="45"/>
      <c r="BZ11" s="43"/>
      <c r="CA11" s="42"/>
      <c r="CB11" s="42"/>
      <c r="CC11" s="42"/>
      <c r="CD11" s="42"/>
      <c r="CF11" s="42"/>
      <c r="CG11" s="46"/>
      <c r="CH11" s="42"/>
      <c r="CI11" s="42"/>
      <c r="CO11" s="45"/>
    </row>
    <row r="12" spans="1:93">
      <c r="A12" s="23" t="s">
        <v>131</v>
      </c>
      <c r="C12" s="12">
        <f t="shared" si="0"/>
        <v>1473</v>
      </c>
      <c r="D12" s="12">
        <v>2000</v>
      </c>
      <c r="E12" s="27">
        <v>814</v>
      </c>
      <c r="F12" s="29">
        <v>2.9</v>
      </c>
      <c r="G12" s="12" t="s">
        <v>132</v>
      </c>
      <c r="H12" s="12">
        <v>48.34</v>
      </c>
      <c r="I12" s="12">
        <v>2.86</v>
      </c>
      <c r="J12" s="12">
        <v>14.61</v>
      </c>
      <c r="K12" s="12">
        <v>12.91</v>
      </c>
      <c r="L12" s="12">
        <v>6.4</v>
      </c>
      <c r="M12" s="12">
        <v>10.87</v>
      </c>
      <c r="N12" s="12">
        <v>2.6</v>
      </c>
      <c r="O12" s="12">
        <v>0.3</v>
      </c>
      <c r="P12" s="12">
        <v>0</v>
      </c>
      <c r="Q12" s="30">
        <f t="shared" si="1"/>
        <v>98.89</v>
      </c>
      <c r="R12" s="12"/>
      <c r="S12" s="17">
        <f t="shared" si="2"/>
        <v>48.882596824754785</v>
      </c>
      <c r="T12" s="17">
        <f t="shared" si="2"/>
        <v>2.8921023359288096</v>
      </c>
      <c r="U12" s="17">
        <f t="shared" si="2"/>
        <v>14.773991303468501</v>
      </c>
      <c r="V12" s="17">
        <f t="shared" si="2"/>
        <v>13.054909495398928</v>
      </c>
      <c r="W12" s="17">
        <f t="shared" si="2"/>
        <v>6.4718373950854486</v>
      </c>
      <c r="X12" s="17">
        <f t="shared" si="2"/>
        <v>10.99201132571544</v>
      </c>
      <c r="Y12" s="17">
        <f t="shared" si="2"/>
        <v>2.6291839417534635</v>
      </c>
      <c r="Z12" s="17">
        <f t="shared" si="2"/>
        <v>0.30336737789463042</v>
      </c>
      <c r="AA12" s="17">
        <f t="shared" si="2"/>
        <v>0</v>
      </c>
      <c r="AE12" s="28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U12" s="28"/>
      <c r="AV12" s="32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31"/>
      <c r="BH12" s="28"/>
      <c r="BI12" s="26"/>
      <c r="BM12" s="26"/>
      <c r="BN12" s="26"/>
      <c r="BO12" s="26"/>
      <c r="BS12" s="28"/>
      <c r="BT12" s="26"/>
      <c r="BU12" s="28"/>
      <c r="BV12" s="28"/>
      <c r="BW12" s="32"/>
      <c r="BY12" s="26"/>
      <c r="BZ12" s="31"/>
      <c r="CA12" s="28"/>
      <c r="CB12" s="28"/>
      <c r="CC12" s="28"/>
      <c r="CD12" s="28"/>
      <c r="CF12" s="28"/>
      <c r="CH12" s="28"/>
      <c r="CI12" s="28"/>
    </row>
    <row r="13" spans="1:93">
      <c r="A13" s="23" t="s">
        <v>131</v>
      </c>
      <c r="C13" s="12">
        <f t="shared" si="0"/>
        <v>1473</v>
      </c>
      <c r="D13" s="12">
        <v>2000</v>
      </c>
      <c r="E13" s="27">
        <v>782</v>
      </c>
      <c r="F13" s="29">
        <v>2.4300000000000002</v>
      </c>
      <c r="G13" s="12" t="s">
        <v>132</v>
      </c>
      <c r="H13" s="12">
        <v>48.34</v>
      </c>
      <c r="I13" s="12">
        <v>2.86</v>
      </c>
      <c r="J13" s="12">
        <v>14.61</v>
      </c>
      <c r="K13" s="12">
        <v>12.91</v>
      </c>
      <c r="L13" s="12">
        <v>6.4</v>
      </c>
      <c r="M13" s="12">
        <v>10.87</v>
      </c>
      <c r="N13" s="12">
        <v>2.6</v>
      </c>
      <c r="O13" s="12">
        <v>0.3</v>
      </c>
      <c r="P13" s="12">
        <v>0</v>
      </c>
      <c r="Q13" s="30">
        <f t="shared" si="1"/>
        <v>98.89</v>
      </c>
      <c r="R13" s="12"/>
      <c r="S13" s="17">
        <f t="shared" si="2"/>
        <v>48.882596824754785</v>
      </c>
      <c r="T13" s="17">
        <f t="shared" si="2"/>
        <v>2.8921023359288096</v>
      </c>
      <c r="U13" s="17">
        <f t="shared" si="2"/>
        <v>14.773991303468501</v>
      </c>
      <c r="V13" s="17">
        <f t="shared" si="2"/>
        <v>13.054909495398928</v>
      </c>
      <c r="W13" s="17">
        <f t="shared" si="2"/>
        <v>6.4718373950854486</v>
      </c>
      <c r="X13" s="17">
        <f t="shared" si="2"/>
        <v>10.99201132571544</v>
      </c>
      <c r="Y13" s="17">
        <f t="shared" si="2"/>
        <v>2.6291839417534635</v>
      </c>
      <c r="Z13" s="17">
        <f t="shared" si="2"/>
        <v>0.30336737789463042</v>
      </c>
      <c r="AA13" s="17">
        <f t="shared" si="2"/>
        <v>0</v>
      </c>
      <c r="AE13" s="28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U13" s="28"/>
      <c r="AV13" s="32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31"/>
      <c r="BH13" s="28"/>
      <c r="BI13" s="26"/>
      <c r="BM13" s="26"/>
      <c r="BN13" s="26"/>
      <c r="BO13" s="26"/>
      <c r="BS13" s="28"/>
      <c r="BT13" s="26"/>
      <c r="BU13" s="28"/>
      <c r="BV13" s="28"/>
      <c r="BW13" s="32"/>
      <c r="BY13" s="26"/>
      <c r="BZ13" s="31"/>
      <c r="CA13" s="28"/>
      <c r="CB13" s="28"/>
      <c r="CC13" s="28"/>
      <c r="CD13" s="28"/>
      <c r="CF13" s="28"/>
      <c r="CH13" s="28"/>
      <c r="CI13" s="28"/>
    </row>
    <row r="14" spans="1:93">
      <c r="A14" s="23" t="s">
        <v>131</v>
      </c>
      <c r="C14" s="12">
        <f t="shared" si="0"/>
        <v>1473</v>
      </c>
      <c r="D14" s="12">
        <v>2000</v>
      </c>
      <c r="E14" s="27">
        <v>794</v>
      </c>
      <c r="F14" s="29">
        <v>1.85</v>
      </c>
      <c r="G14" s="12" t="s">
        <v>132</v>
      </c>
      <c r="H14" s="12">
        <v>48.34</v>
      </c>
      <c r="I14" s="12">
        <v>2.86</v>
      </c>
      <c r="J14" s="12">
        <v>14.61</v>
      </c>
      <c r="K14" s="12">
        <v>12.91</v>
      </c>
      <c r="L14" s="12">
        <v>6.4</v>
      </c>
      <c r="M14" s="12">
        <v>10.87</v>
      </c>
      <c r="N14" s="12">
        <v>2.6</v>
      </c>
      <c r="O14" s="12">
        <v>0.3</v>
      </c>
      <c r="P14" s="12">
        <v>0</v>
      </c>
      <c r="Q14" s="30">
        <f t="shared" si="1"/>
        <v>98.89</v>
      </c>
      <c r="R14" s="12"/>
      <c r="S14" s="17">
        <f t="shared" si="2"/>
        <v>48.882596824754785</v>
      </c>
      <c r="T14" s="17">
        <f t="shared" si="2"/>
        <v>2.8921023359288096</v>
      </c>
      <c r="U14" s="17">
        <f t="shared" si="2"/>
        <v>14.773991303468501</v>
      </c>
      <c r="V14" s="17">
        <f t="shared" si="2"/>
        <v>13.054909495398928</v>
      </c>
      <c r="W14" s="17">
        <f t="shared" si="2"/>
        <v>6.4718373950854486</v>
      </c>
      <c r="X14" s="17">
        <f t="shared" si="2"/>
        <v>10.99201132571544</v>
      </c>
      <c r="Y14" s="17">
        <f t="shared" si="2"/>
        <v>2.6291839417534635</v>
      </c>
      <c r="Z14" s="17">
        <f t="shared" si="2"/>
        <v>0.30336737789463042</v>
      </c>
      <c r="AA14" s="17">
        <f t="shared" si="2"/>
        <v>0</v>
      </c>
      <c r="AE14" s="28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U14" s="28"/>
      <c r="AV14" s="32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31"/>
      <c r="BH14" s="28"/>
      <c r="BI14" s="26"/>
      <c r="BM14" s="26"/>
      <c r="BN14" s="26"/>
      <c r="BO14" s="26"/>
      <c r="BS14" s="28"/>
      <c r="BT14" s="26"/>
      <c r="BU14" s="28"/>
      <c r="BV14" s="28"/>
      <c r="BW14" s="32"/>
      <c r="BY14" s="26"/>
      <c r="BZ14" s="31"/>
      <c r="CA14" s="28"/>
      <c r="CB14" s="28"/>
      <c r="CC14" s="28"/>
      <c r="CD14" s="28"/>
      <c r="CF14" s="28"/>
      <c r="CH14" s="28"/>
      <c r="CI14" s="28"/>
    </row>
    <row r="15" spans="1:93">
      <c r="A15" s="23" t="s">
        <v>131</v>
      </c>
      <c r="C15" s="12">
        <f t="shared" si="0"/>
        <v>1473</v>
      </c>
      <c r="D15" s="12">
        <v>2000</v>
      </c>
      <c r="E15" s="27">
        <v>992</v>
      </c>
      <c r="F15" s="29">
        <v>2</v>
      </c>
      <c r="G15" s="12" t="s">
        <v>132</v>
      </c>
      <c r="H15" s="12">
        <v>48.34</v>
      </c>
      <c r="I15" s="12">
        <v>2.86</v>
      </c>
      <c r="J15" s="12">
        <v>14.61</v>
      </c>
      <c r="K15" s="12">
        <v>12.91</v>
      </c>
      <c r="L15" s="12">
        <v>6.4</v>
      </c>
      <c r="M15" s="12">
        <v>10.87</v>
      </c>
      <c r="N15" s="12">
        <v>2.6</v>
      </c>
      <c r="O15" s="12">
        <v>0.3</v>
      </c>
      <c r="P15" s="12">
        <v>0</v>
      </c>
      <c r="Q15" s="30">
        <f t="shared" si="1"/>
        <v>98.89</v>
      </c>
      <c r="R15" s="12"/>
      <c r="S15" s="17">
        <f t="shared" si="2"/>
        <v>48.882596824754785</v>
      </c>
      <c r="T15" s="17">
        <f t="shared" si="2"/>
        <v>2.8921023359288096</v>
      </c>
      <c r="U15" s="17">
        <f t="shared" si="2"/>
        <v>14.773991303468501</v>
      </c>
      <c r="V15" s="17">
        <f t="shared" si="2"/>
        <v>13.054909495398928</v>
      </c>
      <c r="W15" s="17">
        <f t="shared" si="2"/>
        <v>6.4718373950854486</v>
      </c>
      <c r="X15" s="17">
        <f t="shared" si="2"/>
        <v>10.99201132571544</v>
      </c>
      <c r="Y15" s="17">
        <f t="shared" si="2"/>
        <v>2.6291839417534635</v>
      </c>
      <c r="Z15" s="17">
        <f t="shared" si="2"/>
        <v>0.30336737789463042</v>
      </c>
      <c r="AA15" s="17">
        <f t="shared" si="2"/>
        <v>0</v>
      </c>
      <c r="AE15" s="28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U15" s="28"/>
      <c r="AV15" s="32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31"/>
      <c r="BH15" s="28"/>
      <c r="BI15" s="26"/>
      <c r="BM15" s="26"/>
      <c r="BN15" s="26"/>
      <c r="BO15" s="26"/>
      <c r="BS15" s="28"/>
      <c r="BT15" s="26"/>
      <c r="BU15" s="28"/>
      <c r="BV15" s="28"/>
      <c r="BW15" s="32"/>
      <c r="BY15" s="26"/>
      <c r="BZ15" s="31"/>
      <c r="CA15" s="28"/>
      <c r="CB15" s="28"/>
      <c r="CC15" s="28"/>
      <c r="CD15" s="28"/>
      <c r="CF15" s="28"/>
      <c r="CH15" s="28"/>
      <c r="CI15" s="28"/>
    </row>
    <row r="16" spans="1:93">
      <c r="A16" s="23" t="s">
        <v>131</v>
      </c>
      <c r="C16" s="12">
        <f t="shared" si="0"/>
        <v>1473</v>
      </c>
      <c r="D16" s="12">
        <v>2000</v>
      </c>
      <c r="E16" s="27">
        <v>1033</v>
      </c>
      <c r="F16" s="29">
        <v>1.1399999999999999</v>
      </c>
      <c r="G16" s="12" t="s">
        <v>132</v>
      </c>
      <c r="H16" s="12">
        <v>48.34</v>
      </c>
      <c r="I16" s="12">
        <v>2.86</v>
      </c>
      <c r="J16" s="12">
        <v>14.61</v>
      </c>
      <c r="K16" s="12">
        <v>12.91</v>
      </c>
      <c r="L16" s="12">
        <v>6.4</v>
      </c>
      <c r="M16" s="12">
        <v>10.87</v>
      </c>
      <c r="N16" s="12">
        <v>2.6</v>
      </c>
      <c r="O16" s="12">
        <v>0.3</v>
      </c>
      <c r="P16" s="12">
        <v>0</v>
      </c>
      <c r="Q16" s="30">
        <f t="shared" si="1"/>
        <v>98.89</v>
      </c>
      <c r="R16" s="12"/>
      <c r="S16" s="17">
        <f t="shared" si="2"/>
        <v>48.882596824754785</v>
      </c>
      <c r="T16" s="17">
        <f t="shared" si="2"/>
        <v>2.8921023359288096</v>
      </c>
      <c r="U16" s="17">
        <f t="shared" si="2"/>
        <v>14.773991303468501</v>
      </c>
      <c r="V16" s="17">
        <f t="shared" si="2"/>
        <v>13.054909495398928</v>
      </c>
      <c r="W16" s="17">
        <f t="shared" si="2"/>
        <v>6.4718373950854486</v>
      </c>
      <c r="X16" s="17">
        <f t="shared" si="2"/>
        <v>10.99201132571544</v>
      </c>
      <c r="Y16" s="17">
        <f t="shared" si="2"/>
        <v>2.6291839417534635</v>
      </c>
      <c r="Z16" s="17">
        <f t="shared" si="2"/>
        <v>0.30336737789463042</v>
      </c>
      <c r="AA16" s="17">
        <f t="shared" si="2"/>
        <v>0</v>
      </c>
      <c r="AE16" s="28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U16" s="28"/>
      <c r="AV16" s="32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31"/>
      <c r="BH16" s="28"/>
      <c r="BI16" s="26"/>
      <c r="BM16" s="26"/>
      <c r="BN16" s="26"/>
      <c r="BO16" s="26"/>
      <c r="BS16" s="28"/>
      <c r="BT16" s="26"/>
      <c r="BU16" s="28"/>
      <c r="BV16" s="28"/>
      <c r="BW16" s="32"/>
      <c r="BY16" s="26"/>
      <c r="BZ16" s="31"/>
      <c r="CA16" s="28"/>
      <c r="CB16" s="28"/>
      <c r="CC16" s="28"/>
      <c r="CD16" s="28"/>
      <c r="CF16" s="28"/>
      <c r="CH16" s="28"/>
      <c r="CI16" s="28"/>
    </row>
    <row r="17" spans="1:93">
      <c r="A17" s="23" t="s">
        <v>131</v>
      </c>
      <c r="C17" s="12">
        <f t="shared" si="0"/>
        <v>1473</v>
      </c>
      <c r="D17" s="12">
        <v>2000</v>
      </c>
      <c r="E17" s="27">
        <v>1006</v>
      </c>
      <c r="F17" s="29">
        <v>0.94</v>
      </c>
      <c r="G17" s="12" t="s">
        <v>132</v>
      </c>
      <c r="H17" s="12">
        <v>48.34</v>
      </c>
      <c r="I17" s="12">
        <v>2.86</v>
      </c>
      <c r="J17" s="12">
        <v>14.61</v>
      </c>
      <c r="K17" s="12">
        <v>12.91</v>
      </c>
      <c r="L17" s="12">
        <v>6.4</v>
      </c>
      <c r="M17" s="12">
        <v>10.87</v>
      </c>
      <c r="N17" s="12">
        <v>2.6</v>
      </c>
      <c r="O17" s="12">
        <v>0.3</v>
      </c>
      <c r="P17" s="12">
        <v>0</v>
      </c>
      <c r="Q17" s="30">
        <f t="shared" si="1"/>
        <v>98.89</v>
      </c>
      <c r="R17" s="12"/>
      <c r="S17" s="17">
        <f t="shared" si="2"/>
        <v>48.882596824754785</v>
      </c>
      <c r="T17" s="17">
        <f t="shared" si="2"/>
        <v>2.8921023359288096</v>
      </c>
      <c r="U17" s="17">
        <f t="shared" si="2"/>
        <v>14.773991303468501</v>
      </c>
      <c r="V17" s="17">
        <f t="shared" si="2"/>
        <v>13.054909495398928</v>
      </c>
      <c r="W17" s="17">
        <f t="shared" si="2"/>
        <v>6.4718373950854486</v>
      </c>
      <c r="X17" s="17">
        <f t="shared" si="2"/>
        <v>10.99201132571544</v>
      </c>
      <c r="Y17" s="17">
        <f t="shared" si="2"/>
        <v>2.6291839417534635</v>
      </c>
      <c r="Z17" s="17">
        <f t="shared" si="2"/>
        <v>0.30336737789463042</v>
      </c>
      <c r="AA17" s="17">
        <f t="shared" si="2"/>
        <v>0</v>
      </c>
      <c r="AE17" s="28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U17" s="28"/>
      <c r="AV17" s="32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31"/>
      <c r="BH17" s="28"/>
      <c r="BI17" s="26"/>
      <c r="BM17" s="26"/>
      <c r="BN17" s="26"/>
      <c r="BO17" s="26"/>
      <c r="BS17" s="28"/>
      <c r="BT17" s="26"/>
      <c r="BU17" s="28"/>
      <c r="BV17" s="28"/>
      <c r="BW17" s="32"/>
      <c r="BY17" s="26"/>
      <c r="BZ17" s="31"/>
      <c r="CA17" s="28"/>
      <c r="CB17" s="28"/>
      <c r="CC17" s="28"/>
      <c r="CD17" s="28"/>
      <c r="CF17" s="28"/>
      <c r="CH17" s="28"/>
      <c r="CI17" s="28"/>
    </row>
    <row r="18" spans="1:93">
      <c r="A18" s="23" t="s">
        <v>131</v>
      </c>
      <c r="C18" s="12">
        <f t="shared" si="0"/>
        <v>1473</v>
      </c>
      <c r="D18" s="12">
        <v>2000</v>
      </c>
      <c r="E18" s="27">
        <v>976</v>
      </c>
      <c r="F18" s="29">
        <v>0.97</v>
      </c>
      <c r="G18" s="12" t="s">
        <v>132</v>
      </c>
      <c r="H18" s="12">
        <v>48.34</v>
      </c>
      <c r="I18" s="12">
        <v>2.86</v>
      </c>
      <c r="J18" s="12">
        <v>14.61</v>
      </c>
      <c r="K18" s="12">
        <v>12.91</v>
      </c>
      <c r="L18" s="12">
        <v>6.4</v>
      </c>
      <c r="M18" s="12">
        <v>10.87</v>
      </c>
      <c r="N18" s="12">
        <v>2.6</v>
      </c>
      <c r="O18" s="12">
        <v>0.3</v>
      </c>
      <c r="P18" s="12">
        <v>0</v>
      </c>
      <c r="Q18" s="30">
        <f t="shared" si="1"/>
        <v>98.89</v>
      </c>
      <c r="R18" s="12"/>
      <c r="S18" s="17">
        <f t="shared" si="2"/>
        <v>48.882596824754785</v>
      </c>
      <c r="T18" s="17">
        <f t="shared" si="2"/>
        <v>2.8921023359288096</v>
      </c>
      <c r="U18" s="17">
        <f t="shared" si="2"/>
        <v>14.773991303468501</v>
      </c>
      <c r="V18" s="17">
        <f t="shared" si="2"/>
        <v>13.054909495398928</v>
      </c>
      <c r="W18" s="17">
        <f t="shared" si="2"/>
        <v>6.4718373950854486</v>
      </c>
      <c r="X18" s="17">
        <f t="shared" si="2"/>
        <v>10.99201132571544</v>
      </c>
      <c r="Y18" s="17">
        <f t="shared" si="2"/>
        <v>2.6291839417534635</v>
      </c>
      <c r="Z18" s="17">
        <f t="shared" si="2"/>
        <v>0.30336737789463042</v>
      </c>
      <c r="AA18" s="17">
        <f t="shared" si="2"/>
        <v>0</v>
      </c>
      <c r="AE18" s="28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U18" s="28"/>
      <c r="AV18" s="32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31"/>
      <c r="BH18" s="28"/>
      <c r="BI18" s="26"/>
      <c r="BM18" s="26"/>
      <c r="BN18" s="26"/>
      <c r="BO18" s="26"/>
      <c r="BS18" s="28"/>
      <c r="BT18" s="26"/>
      <c r="BU18" s="28"/>
      <c r="BV18" s="28"/>
      <c r="BW18" s="32"/>
      <c r="BY18" s="26"/>
      <c r="BZ18" s="31"/>
      <c r="CA18" s="28"/>
      <c r="CB18" s="28"/>
      <c r="CC18" s="28"/>
      <c r="CD18" s="28"/>
      <c r="CF18" s="28"/>
      <c r="CH18" s="28"/>
      <c r="CI18" s="28"/>
    </row>
    <row r="19" spans="1:93">
      <c r="A19" s="23" t="s">
        <v>131</v>
      </c>
      <c r="C19" s="12">
        <f t="shared" si="0"/>
        <v>1473</v>
      </c>
      <c r="D19" s="12">
        <v>2000</v>
      </c>
      <c r="E19" s="27">
        <v>1061</v>
      </c>
      <c r="F19" s="29">
        <v>0.82</v>
      </c>
      <c r="G19" s="12" t="s">
        <v>132</v>
      </c>
      <c r="H19" s="12">
        <v>48.34</v>
      </c>
      <c r="I19" s="12">
        <v>2.86</v>
      </c>
      <c r="J19" s="12">
        <v>14.61</v>
      </c>
      <c r="K19" s="12">
        <v>12.91</v>
      </c>
      <c r="L19" s="12">
        <v>6.4</v>
      </c>
      <c r="M19" s="12">
        <v>10.87</v>
      </c>
      <c r="N19" s="12">
        <v>2.6</v>
      </c>
      <c r="O19" s="12">
        <v>0.3</v>
      </c>
      <c r="P19" s="12">
        <v>0</v>
      </c>
      <c r="Q19" s="30">
        <f t="shared" si="1"/>
        <v>98.89</v>
      </c>
      <c r="R19" s="12"/>
      <c r="S19" s="17">
        <f t="shared" si="2"/>
        <v>48.882596824754785</v>
      </c>
      <c r="T19" s="17">
        <f t="shared" si="2"/>
        <v>2.8921023359288096</v>
      </c>
      <c r="U19" s="17">
        <f t="shared" si="2"/>
        <v>14.773991303468501</v>
      </c>
      <c r="V19" s="17">
        <f t="shared" si="2"/>
        <v>13.054909495398928</v>
      </c>
      <c r="W19" s="17">
        <f t="shared" si="2"/>
        <v>6.4718373950854486</v>
      </c>
      <c r="X19" s="17">
        <f t="shared" si="2"/>
        <v>10.99201132571544</v>
      </c>
      <c r="Y19" s="17">
        <f t="shared" si="2"/>
        <v>2.6291839417534635</v>
      </c>
      <c r="Z19" s="17">
        <f t="shared" si="2"/>
        <v>0.30336737789463042</v>
      </c>
      <c r="AA19" s="17">
        <f t="shared" si="2"/>
        <v>0</v>
      </c>
      <c r="AE19" s="28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U19" s="28"/>
      <c r="AV19" s="32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31"/>
      <c r="BH19" s="28"/>
      <c r="BI19" s="26"/>
      <c r="BM19" s="26"/>
      <c r="BN19" s="26"/>
      <c r="BO19" s="26"/>
      <c r="BS19" s="28"/>
      <c r="BT19" s="26"/>
      <c r="BU19" s="28"/>
      <c r="BV19" s="28"/>
      <c r="BW19" s="32"/>
      <c r="BY19" s="26"/>
      <c r="BZ19" s="31"/>
      <c r="CA19" s="28"/>
      <c r="CB19" s="28"/>
      <c r="CC19" s="28"/>
      <c r="CD19" s="28"/>
      <c r="CF19" s="28"/>
      <c r="CH19" s="28"/>
      <c r="CI19" s="28"/>
    </row>
    <row r="20" spans="1:93" s="36" customFormat="1">
      <c r="A20" s="35" t="s">
        <v>131</v>
      </c>
      <c r="C20" s="37">
        <f t="shared" si="0"/>
        <v>1473</v>
      </c>
      <c r="D20" s="37">
        <v>2000</v>
      </c>
      <c r="E20" s="38">
        <v>1059</v>
      </c>
      <c r="F20" s="47">
        <v>0.72</v>
      </c>
      <c r="G20" s="37" t="s">
        <v>132</v>
      </c>
      <c r="H20" s="37">
        <v>48.34</v>
      </c>
      <c r="I20" s="37">
        <v>2.86</v>
      </c>
      <c r="J20" s="37">
        <v>14.61</v>
      </c>
      <c r="K20" s="37">
        <v>12.91</v>
      </c>
      <c r="L20" s="37">
        <v>6.4</v>
      </c>
      <c r="M20" s="37">
        <v>10.87</v>
      </c>
      <c r="N20" s="37">
        <v>2.6</v>
      </c>
      <c r="O20" s="37">
        <v>0.3</v>
      </c>
      <c r="P20" s="37">
        <v>0</v>
      </c>
      <c r="Q20" s="40">
        <f t="shared" si="1"/>
        <v>98.89</v>
      </c>
      <c r="R20" s="37"/>
      <c r="S20" s="41">
        <f t="shared" si="2"/>
        <v>48.882596824754785</v>
      </c>
      <c r="T20" s="41">
        <f t="shared" si="2"/>
        <v>2.8921023359288096</v>
      </c>
      <c r="U20" s="41">
        <f t="shared" si="2"/>
        <v>14.773991303468501</v>
      </c>
      <c r="V20" s="41">
        <f t="shared" si="2"/>
        <v>13.054909495398928</v>
      </c>
      <c r="W20" s="41">
        <f t="shared" si="2"/>
        <v>6.4718373950854486</v>
      </c>
      <c r="X20" s="41">
        <f t="shared" si="2"/>
        <v>10.99201132571544</v>
      </c>
      <c r="Y20" s="41">
        <f t="shared" si="2"/>
        <v>2.6291839417534635</v>
      </c>
      <c r="Z20" s="41">
        <f t="shared" si="2"/>
        <v>0.30336737789463042</v>
      </c>
      <c r="AA20" s="41">
        <f t="shared" si="2"/>
        <v>0</v>
      </c>
      <c r="AE20" s="42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U20" s="42"/>
      <c r="AV20" s="44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3"/>
      <c r="BH20" s="42"/>
      <c r="BI20" s="45"/>
      <c r="BJ20" s="45"/>
      <c r="BL20" s="46"/>
      <c r="BM20" s="45"/>
      <c r="BN20" s="45"/>
      <c r="BO20" s="45"/>
      <c r="BS20" s="42"/>
      <c r="BT20" s="45"/>
      <c r="BU20" s="42"/>
      <c r="BV20" s="42"/>
      <c r="BW20" s="44"/>
      <c r="BY20" s="45"/>
      <c r="BZ20" s="43"/>
      <c r="CA20" s="42"/>
      <c r="CB20" s="42"/>
      <c r="CC20" s="42"/>
      <c r="CD20" s="42"/>
      <c r="CF20" s="42"/>
      <c r="CG20" s="46"/>
      <c r="CH20" s="42"/>
      <c r="CI20" s="42"/>
      <c r="CO20" s="45"/>
    </row>
    <row r="21" spans="1:93">
      <c r="A21" s="23" t="s">
        <v>133</v>
      </c>
      <c r="C21" s="12">
        <f t="shared" ref="C21:C27" si="4">1300+273</f>
        <v>1573</v>
      </c>
      <c r="D21" s="12">
        <v>2000</v>
      </c>
      <c r="E21" s="27">
        <v>1460</v>
      </c>
      <c r="F21" s="29">
        <v>2.82</v>
      </c>
      <c r="G21" s="12" t="s">
        <v>134</v>
      </c>
      <c r="H21" s="12">
        <v>57.44</v>
      </c>
      <c r="I21" s="12">
        <v>1.06</v>
      </c>
      <c r="J21" s="12">
        <v>17.53</v>
      </c>
      <c r="K21" s="12">
        <v>7.2</v>
      </c>
      <c r="L21" s="12">
        <v>4.3099999999999996</v>
      </c>
      <c r="M21" s="12">
        <v>7.42</v>
      </c>
      <c r="N21" s="12">
        <v>3.32</v>
      </c>
      <c r="O21" s="12">
        <v>1.61</v>
      </c>
      <c r="P21" s="12"/>
      <c r="Q21" s="30">
        <f t="shared" si="1"/>
        <v>99.89</v>
      </c>
      <c r="R21" s="12"/>
      <c r="S21" s="17">
        <f t="shared" si="2"/>
        <v>57.503253578936828</v>
      </c>
      <c r="T21" s="17">
        <f t="shared" si="2"/>
        <v>1.0611672840124138</v>
      </c>
      <c r="U21" s="17">
        <f t="shared" si="2"/>
        <v>17.549304234658123</v>
      </c>
      <c r="V21" s="17">
        <f t="shared" si="2"/>
        <v>7.2079287215937535</v>
      </c>
      <c r="W21" s="17">
        <f t="shared" si="2"/>
        <v>4.3147462208429275</v>
      </c>
      <c r="X21" s="17">
        <f t="shared" si="2"/>
        <v>7.4281709880868947</v>
      </c>
      <c r="Y21" s="17">
        <f t="shared" si="2"/>
        <v>3.323656021623786</v>
      </c>
      <c r="Z21" s="17">
        <f t="shared" si="2"/>
        <v>1.6117729502452698</v>
      </c>
      <c r="AA21" s="17">
        <f t="shared" si="2"/>
        <v>0</v>
      </c>
      <c r="AE21" s="28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U21" s="28"/>
      <c r="AV21" s="32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31"/>
      <c r="BH21" s="28"/>
      <c r="BI21" s="26"/>
      <c r="BM21" s="26"/>
      <c r="BN21" s="26"/>
      <c r="BO21" s="26"/>
      <c r="BS21" s="28"/>
      <c r="BT21" s="26"/>
      <c r="BU21" s="28"/>
      <c r="BV21" s="28"/>
      <c r="BW21" s="32"/>
      <c r="BY21" s="26"/>
      <c r="BZ21" s="31"/>
      <c r="CA21" s="28"/>
      <c r="CB21" s="28"/>
      <c r="CC21" s="28"/>
      <c r="CD21" s="28"/>
      <c r="CF21" s="28"/>
      <c r="CH21" s="28"/>
      <c r="CI21" s="28"/>
    </row>
    <row r="22" spans="1:93">
      <c r="A22" s="23" t="s">
        <v>133</v>
      </c>
      <c r="C22" s="12">
        <f t="shared" si="4"/>
        <v>1573</v>
      </c>
      <c r="D22" s="12">
        <v>2000</v>
      </c>
      <c r="E22" s="27">
        <v>1170</v>
      </c>
      <c r="F22" s="29">
        <v>2.12</v>
      </c>
      <c r="G22" s="12" t="s">
        <v>134</v>
      </c>
      <c r="H22" s="12">
        <v>57.44</v>
      </c>
      <c r="I22" s="12">
        <v>1.06</v>
      </c>
      <c r="J22" s="12">
        <v>17.53</v>
      </c>
      <c r="K22" s="12">
        <v>7.2</v>
      </c>
      <c r="L22" s="12">
        <v>4.3099999999999996</v>
      </c>
      <c r="M22" s="12">
        <v>7.42</v>
      </c>
      <c r="N22" s="12">
        <v>3.32</v>
      </c>
      <c r="O22" s="12">
        <v>1.61</v>
      </c>
      <c r="P22" s="12"/>
      <c r="Q22" s="30">
        <f t="shared" si="1"/>
        <v>99.89</v>
      </c>
      <c r="R22" s="12"/>
      <c r="S22" s="17">
        <f t="shared" si="2"/>
        <v>57.503253578936828</v>
      </c>
      <c r="T22" s="17">
        <f t="shared" si="2"/>
        <v>1.0611672840124138</v>
      </c>
      <c r="U22" s="17">
        <f t="shared" si="2"/>
        <v>17.549304234658123</v>
      </c>
      <c r="V22" s="17">
        <f t="shared" si="2"/>
        <v>7.2079287215937535</v>
      </c>
      <c r="W22" s="17">
        <f t="shared" si="2"/>
        <v>4.3147462208429275</v>
      </c>
      <c r="X22" s="17">
        <f t="shared" si="2"/>
        <v>7.4281709880868947</v>
      </c>
      <c r="Y22" s="17">
        <f t="shared" si="2"/>
        <v>3.323656021623786</v>
      </c>
      <c r="Z22" s="17">
        <f t="shared" si="2"/>
        <v>1.6117729502452698</v>
      </c>
      <c r="AA22" s="17">
        <f t="shared" si="2"/>
        <v>0</v>
      </c>
      <c r="AE22" s="28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U22" s="28"/>
      <c r="AV22" s="32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31"/>
      <c r="BH22" s="28"/>
      <c r="BI22" s="26"/>
      <c r="BM22" s="26"/>
      <c r="BN22" s="26"/>
      <c r="BO22" s="26"/>
      <c r="BS22" s="28"/>
      <c r="BT22" s="26"/>
      <c r="BU22" s="28"/>
      <c r="BV22" s="28"/>
      <c r="BW22" s="32"/>
      <c r="BY22" s="26"/>
      <c r="BZ22" s="31"/>
      <c r="CA22" s="28"/>
      <c r="CB22" s="28"/>
      <c r="CC22" s="28"/>
      <c r="CD22" s="28"/>
      <c r="CF22" s="28"/>
      <c r="CH22" s="28"/>
      <c r="CI22" s="28"/>
    </row>
    <row r="23" spans="1:93">
      <c r="A23" s="23" t="s">
        <v>133</v>
      </c>
      <c r="C23" s="12">
        <f t="shared" si="4"/>
        <v>1573</v>
      </c>
      <c r="D23" s="12">
        <v>5000</v>
      </c>
      <c r="E23" s="27">
        <v>3210</v>
      </c>
      <c r="F23" s="29">
        <v>7.97</v>
      </c>
      <c r="G23" s="12" t="s">
        <v>134</v>
      </c>
      <c r="H23" s="12">
        <v>57.44</v>
      </c>
      <c r="I23" s="12">
        <v>1.06</v>
      </c>
      <c r="J23" s="12">
        <v>17.53</v>
      </c>
      <c r="K23" s="12">
        <v>7.2</v>
      </c>
      <c r="L23" s="12">
        <v>4.3099999999999996</v>
      </c>
      <c r="M23" s="12">
        <v>7.42</v>
      </c>
      <c r="N23" s="12">
        <v>3.32</v>
      </c>
      <c r="O23" s="12">
        <v>1.61</v>
      </c>
      <c r="P23" s="12"/>
      <c r="Q23" s="30">
        <f t="shared" si="1"/>
        <v>99.89</v>
      </c>
      <c r="R23" s="12"/>
      <c r="S23" s="17">
        <f t="shared" ref="S23:AA38" si="5">H23/$Q23*100</f>
        <v>57.503253578936828</v>
      </c>
      <c r="T23" s="17">
        <f t="shared" si="5"/>
        <v>1.0611672840124138</v>
      </c>
      <c r="U23" s="17">
        <f t="shared" si="5"/>
        <v>17.549304234658123</v>
      </c>
      <c r="V23" s="17">
        <f t="shared" si="5"/>
        <v>7.2079287215937535</v>
      </c>
      <c r="W23" s="17">
        <f t="shared" si="5"/>
        <v>4.3147462208429275</v>
      </c>
      <c r="X23" s="17">
        <f t="shared" si="5"/>
        <v>7.4281709880868947</v>
      </c>
      <c r="Y23" s="17">
        <f t="shared" si="5"/>
        <v>3.323656021623786</v>
      </c>
      <c r="Z23" s="17">
        <f t="shared" si="5"/>
        <v>1.6117729502452698</v>
      </c>
      <c r="AA23" s="17">
        <f t="shared" si="5"/>
        <v>0</v>
      </c>
      <c r="AE23" s="28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U23" s="28"/>
      <c r="AV23" s="32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31"/>
      <c r="BH23" s="28"/>
      <c r="BI23" s="26"/>
      <c r="BM23" s="26"/>
      <c r="BN23" s="26"/>
      <c r="BO23" s="26"/>
      <c r="BS23" s="28"/>
      <c r="BT23" s="26"/>
      <c r="BU23" s="28"/>
      <c r="BV23" s="28"/>
      <c r="BW23" s="32"/>
      <c r="BY23" s="26"/>
      <c r="BZ23" s="31"/>
      <c r="CA23" s="28"/>
      <c r="CB23" s="28"/>
      <c r="CC23" s="28"/>
      <c r="CD23" s="28"/>
      <c r="CF23" s="28"/>
      <c r="CH23" s="28"/>
      <c r="CI23" s="28"/>
    </row>
    <row r="24" spans="1:93">
      <c r="A24" s="23" t="s">
        <v>133</v>
      </c>
      <c r="C24" s="12">
        <f t="shared" si="4"/>
        <v>1573</v>
      </c>
      <c r="D24" s="12">
        <v>5000</v>
      </c>
      <c r="E24" s="27">
        <v>3210</v>
      </c>
      <c r="F24" s="29">
        <v>7.97</v>
      </c>
      <c r="G24" s="12" t="s">
        <v>134</v>
      </c>
      <c r="H24" s="12">
        <v>57.44</v>
      </c>
      <c r="I24" s="12">
        <v>1.06</v>
      </c>
      <c r="J24" s="12">
        <v>17.53</v>
      </c>
      <c r="K24" s="12">
        <v>7.2</v>
      </c>
      <c r="L24" s="12">
        <v>4.3099999999999996</v>
      </c>
      <c r="M24" s="12">
        <v>7.42</v>
      </c>
      <c r="N24" s="12">
        <v>3.32</v>
      </c>
      <c r="O24" s="12">
        <v>1.61</v>
      </c>
      <c r="P24" s="12"/>
      <c r="Q24" s="30">
        <f>SUM(H24:P24)</f>
        <v>99.89</v>
      </c>
      <c r="R24" s="12"/>
      <c r="S24" s="17">
        <f t="shared" si="5"/>
        <v>57.503253578936828</v>
      </c>
      <c r="T24" s="17">
        <f t="shared" si="5"/>
        <v>1.0611672840124138</v>
      </c>
      <c r="U24" s="17">
        <f t="shared" si="5"/>
        <v>17.549304234658123</v>
      </c>
      <c r="V24" s="17">
        <f t="shared" si="5"/>
        <v>7.2079287215937535</v>
      </c>
      <c r="W24" s="17">
        <f t="shared" si="5"/>
        <v>4.3147462208429275</v>
      </c>
      <c r="X24" s="17">
        <f t="shared" si="5"/>
        <v>7.4281709880868947</v>
      </c>
      <c r="Y24" s="17">
        <f t="shared" si="5"/>
        <v>3.323656021623786</v>
      </c>
      <c r="Z24" s="17">
        <f t="shared" si="5"/>
        <v>1.6117729502452698</v>
      </c>
      <c r="AA24" s="17">
        <f t="shared" si="5"/>
        <v>0</v>
      </c>
      <c r="AE24" s="28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U24" s="28"/>
      <c r="AV24" s="32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31"/>
      <c r="BH24" s="28"/>
      <c r="BI24" s="26"/>
      <c r="BM24" s="26"/>
      <c r="BN24" s="26"/>
      <c r="BO24" s="26"/>
      <c r="BS24" s="28"/>
      <c r="BT24" s="26"/>
      <c r="BU24" s="28"/>
      <c r="BV24" s="28"/>
      <c r="BW24" s="32"/>
      <c r="BY24" s="26"/>
      <c r="BZ24" s="31"/>
      <c r="CA24" s="28"/>
      <c r="CB24" s="28"/>
      <c r="CC24" s="28"/>
      <c r="CD24" s="28"/>
      <c r="CF24" s="28"/>
      <c r="CH24" s="28"/>
      <c r="CI24" s="28"/>
    </row>
    <row r="25" spans="1:93">
      <c r="A25" s="23" t="s">
        <v>133</v>
      </c>
      <c r="C25" s="12">
        <f t="shared" si="4"/>
        <v>1573</v>
      </c>
      <c r="D25" s="12">
        <v>5000</v>
      </c>
      <c r="E25" s="27">
        <v>3210</v>
      </c>
      <c r="F25" s="29">
        <v>7.97</v>
      </c>
      <c r="G25" s="12" t="s">
        <v>134</v>
      </c>
      <c r="H25" s="12">
        <v>57.44</v>
      </c>
      <c r="I25" s="12">
        <v>1.06</v>
      </c>
      <c r="J25" s="12">
        <v>17.53</v>
      </c>
      <c r="K25" s="12">
        <v>7.2</v>
      </c>
      <c r="L25" s="12">
        <v>4.3099999999999996</v>
      </c>
      <c r="M25" s="12">
        <v>7.42</v>
      </c>
      <c r="N25" s="12">
        <v>3.32</v>
      </c>
      <c r="O25" s="12">
        <v>1.61</v>
      </c>
      <c r="P25" s="12"/>
      <c r="Q25" s="30">
        <f t="shared" si="1"/>
        <v>99.89</v>
      </c>
      <c r="R25" s="12"/>
      <c r="S25" s="17">
        <f t="shared" si="5"/>
        <v>57.503253578936828</v>
      </c>
      <c r="T25" s="17">
        <f t="shared" si="5"/>
        <v>1.0611672840124138</v>
      </c>
      <c r="U25" s="17">
        <f t="shared" si="5"/>
        <v>17.549304234658123</v>
      </c>
      <c r="V25" s="17">
        <f t="shared" si="5"/>
        <v>7.2079287215937535</v>
      </c>
      <c r="W25" s="17">
        <f t="shared" si="5"/>
        <v>4.3147462208429275</v>
      </c>
      <c r="X25" s="17">
        <f t="shared" si="5"/>
        <v>7.4281709880868947</v>
      </c>
      <c r="Y25" s="17">
        <f t="shared" si="5"/>
        <v>3.323656021623786</v>
      </c>
      <c r="Z25" s="17">
        <f t="shared" si="5"/>
        <v>1.6117729502452698</v>
      </c>
      <c r="AA25" s="17">
        <f t="shared" si="5"/>
        <v>0</v>
      </c>
      <c r="AE25" s="28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U25" s="28"/>
      <c r="AV25" s="32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31"/>
      <c r="BH25" s="28"/>
      <c r="BI25" s="26"/>
      <c r="BM25" s="26"/>
      <c r="BN25" s="26"/>
      <c r="BO25" s="26"/>
      <c r="BS25" s="28"/>
      <c r="BT25" s="26"/>
      <c r="BU25" s="28"/>
      <c r="BV25" s="28"/>
      <c r="BW25" s="32"/>
      <c r="BY25" s="26"/>
      <c r="BZ25" s="31"/>
      <c r="CA25" s="28"/>
      <c r="CB25" s="28"/>
      <c r="CC25" s="28"/>
      <c r="CD25" s="28"/>
      <c r="CF25" s="28"/>
      <c r="CH25" s="28"/>
      <c r="CI25" s="28"/>
    </row>
    <row r="26" spans="1:93">
      <c r="A26" s="23" t="s">
        <v>133</v>
      </c>
      <c r="C26" s="12">
        <f t="shared" si="4"/>
        <v>1573</v>
      </c>
      <c r="D26" s="12">
        <v>5000</v>
      </c>
      <c r="E26" s="27">
        <v>3630</v>
      </c>
      <c r="F26" s="29">
        <v>5.57</v>
      </c>
      <c r="G26" s="12" t="s">
        <v>134</v>
      </c>
      <c r="H26" s="12">
        <v>57.44</v>
      </c>
      <c r="I26" s="12">
        <v>1.06</v>
      </c>
      <c r="J26" s="12">
        <v>17.53</v>
      </c>
      <c r="K26" s="12">
        <v>7.2</v>
      </c>
      <c r="L26" s="12">
        <v>4.3099999999999996</v>
      </c>
      <c r="M26" s="12">
        <v>7.42</v>
      </c>
      <c r="N26" s="12">
        <v>3.32</v>
      </c>
      <c r="O26" s="12">
        <v>1.61</v>
      </c>
      <c r="P26" s="12"/>
      <c r="Q26" s="30">
        <f t="shared" si="1"/>
        <v>99.89</v>
      </c>
      <c r="R26" s="12"/>
      <c r="S26" s="17">
        <f t="shared" si="5"/>
        <v>57.503253578936828</v>
      </c>
      <c r="T26" s="17">
        <f t="shared" si="5"/>
        <v>1.0611672840124138</v>
      </c>
      <c r="U26" s="17">
        <f t="shared" si="5"/>
        <v>17.549304234658123</v>
      </c>
      <c r="V26" s="17">
        <f t="shared" si="5"/>
        <v>7.2079287215937535</v>
      </c>
      <c r="W26" s="17">
        <f t="shared" si="5"/>
        <v>4.3147462208429275</v>
      </c>
      <c r="X26" s="17">
        <f t="shared" si="5"/>
        <v>7.4281709880868947</v>
      </c>
      <c r="Y26" s="17">
        <f t="shared" si="5"/>
        <v>3.323656021623786</v>
      </c>
      <c r="Z26" s="17">
        <f t="shared" si="5"/>
        <v>1.6117729502452698</v>
      </c>
      <c r="AA26" s="17">
        <f t="shared" si="5"/>
        <v>0</v>
      </c>
      <c r="AE26" s="28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U26" s="28"/>
      <c r="AV26" s="32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31"/>
      <c r="BH26" s="28"/>
      <c r="BI26" s="26"/>
      <c r="BM26" s="26"/>
      <c r="BN26" s="26"/>
      <c r="BO26" s="26"/>
      <c r="BS26" s="28"/>
      <c r="BT26" s="26"/>
      <c r="BU26" s="28"/>
      <c r="BV26" s="28"/>
      <c r="BW26" s="32"/>
      <c r="BY26" s="26"/>
      <c r="BZ26" s="31"/>
      <c r="CA26" s="28"/>
      <c r="CB26" s="28"/>
      <c r="CC26" s="28"/>
      <c r="CD26" s="28"/>
      <c r="CF26" s="28"/>
      <c r="CH26" s="28"/>
      <c r="CI26" s="28"/>
    </row>
    <row r="27" spans="1:93">
      <c r="A27" s="23" t="s">
        <v>133</v>
      </c>
      <c r="C27" s="12">
        <f t="shared" si="4"/>
        <v>1573</v>
      </c>
      <c r="D27" s="12">
        <v>5000</v>
      </c>
      <c r="E27" s="27">
        <v>3740</v>
      </c>
      <c r="F27" s="29">
        <v>3.11</v>
      </c>
      <c r="G27" s="12" t="s">
        <v>134</v>
      </c>
      <c r="H27" s="12">
        <v>57.44</v>
      </c>
      <c r="I27" s="12">
        <v>1.06</v>
      </c>
      <c r="J27" s="12">
        <v>17.53</v>
      </c>
      <c r="K27" s="12">
        <v>7.2</v>
      </c>
      <c r="L27" s="12">
        <v>4.3099999999999996</v>
      </c>
      <c r="M27" s="12">
        <v>7.42</v>
      </c>
      <c r="N27" s="12">
        <v>3.32</v>
      </c>
      <c r="O27" s="12">
        <v>1.61</v>
      </c>
      <c r="P27" s="12"/>
      <c r="Q27" s="30">
        <f t="shared" si="1"/>
        <v>99.89</v>
      </c>
      <c r="R27" s="12"/>
      <c r="S27" s="17">
        <f t="shared" si="5"/>
        <v>57.503253578936828</v>
      </c>
      <c r="T27" s="17">
        <f t="shared" si="5"/>
        <v>1.0611672840124138</v>
      </c>
      <c r="U27" s="17">
        <f t="shared" si="5"/>
        <v>17.549304234658123</v>
      </c>
      <c r="V27" s="17">
        <f t="shared" si="5"/>
        <v>7.2079287215937535</v>
      </c>
      <c r="W27" s="17">
        <f t="shared" si="5"/>
        <v>4.3147462208429275</v>
      </c>
      <c r="X27" s="17">
        <f t="shared" si="5"/>
        <v>7.4281709880868947</v>
      </c>
      <c r="Y27" s="17">
        <f t="shared" si="5"/>
        <v>3.323656021623786</v>
      </c>
      <c r="Z27" s="17">
        <f t="shared" si="5"/>
        <v>1.6117729502452698</v>
      </c>
      <c r="AA27" s="17">
        <f t="shared" si="5"/>
        <v>0</v>
      </c>
      <c r="AE27" s="28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U27" s="28"/>
      <c r="AV27" s="32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31"/>
      <c r="BH27" s="28"/>
      <c r="BI27" s="26"/>
      <c r="BM27" s="26"/>
      <c r="BN27" s="26"/>
      <c r="BO27" s="26"/>
      <c r="BS27" s="28"/>
      <c r="BT27" s="26"/>
      <c r="BU27" s="28"/>
      <c r="BV27" s="28"/>
      <c r="BW27" s="32"/>
      <c r="BY27" s="26"/>
      <c r="BZ27" s="31"/>
      <c r="CA27" s="28"/>
      <c r="CB27" s="28"/>
      <c r="CC27" s="28"/>
      <c r="CD27" s="28"/>
      <c r="CF27" s="28"/>
      <c r="CH27" s="28"/>
      <c r="CI27" s="28"/>
    </row>
    <row r="28" spans="1:93">
      <c r="A28" s="23" t="s">
        <v>133</v>
      </c>
      <c r="C28" s="12">
        <f>1200+273</f>
        <v>1473</v>
      </c>
      <c r="D28" s="12">
        <v>2000</v>
      </c>
      <c r="E28" s="27">
        <v>1010</v>
      </c>
      <c r="F28" s="29">
        <v>3.33</v>
      </c>
      <c r="G28" s="12" t="s">
        <v>134</v>
      </c>
      <c r="H28" s="12">
        <v>57.44</v>
      </c>
      <c r="I28" s="12">
        <v>1.06</v>
      </c>
      <c r="J28" s="12">
        <v>17.53</v>
      </c>
      <c r="K28" s="12">
        <v>7.2</v>
      </c>
      <c r="L28" s="12">
        <v>4.3099999999999996</v>
      </c>
      <c r="M28" s="12">
        <v>7.42</v>
      </c>
      <c r="N28" s="12">
        <v>3.32</v>
      </c>
      <c r="O28" s="12">
        <v>1.61</v>
      </c>
      <c r="P28" s="12"/>
      <c r="Q28" s="30">
        <f t="shared" si="1"/>
        <v>99.89</v>
      </c>
      <c r="R28" s="12"/>
      <c r="S28" s="17">
        <f t="shared" si="5"/>
        <v>57.503253578936828</v>
      </c>
      <c r="T28" s="17">
        <f t="shared" si="5"/>
        <v>1.0611672840124138</v>
      </c>
      <c r="U28" s="17">
        <f t="shared" si="5"/>
        <v>17.549304234658123</v>
      </c>
      <c r="V28" s="17">
        <f t="shared" si="5"/>
        <v>7.2079287215937535</v>
      </c>
      <c r="W28" s="17">
        <f t="shared" si="5"/>
        <v>4.3147462208429275</v>
      </c>
      <c r="X28" s="17">
        <f t="shared" si="5"/>
        <v>7.4281709880868947</v>
      </c>
      <c r="Y28" s="17">
        <f t="shared" si="5"/>
        <v>3.323656021623786</v>
      </c>
      <c r="Z28" s="17">
        <f t="shared" si="5"/>
        <v>1.6117729502452698</v>
      </c>
      <c r="AA28" s="17">
        <f t="shared" si="5"/>
        <v>0</v>
      </c>
      <c r="AE28" s="28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U28" s="28"/>
      <c r="AV28" s="32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31"/>
      <c r="BH28" s="28"/>
      <c r="BI28" s="26"/>
      <c r="BM28" s="26"/>
      <c r="BN28" s="26"/>
      <c r="BO28" s="26"/>
      <c r="BS28" s="28"/>
      <c r="BT28" s="26"/>
      <c r="BU28" s="28"/>
      <c r="BV28" s="28"/>
      <c r="BW28" s="32"/>
      <c r="BY28" s="26"/>
      <c r="BZ28" s="31"/>
      <c r="CA28" s="28"/>
      <c r="CB28" s="28"/>
      <c r="CC28" s="28"/>
      <c r="CD28" s="28"/>
      <c r="CF28" s="28"/>
      <c r="CH28" s="28"/>
      <c r="CI28" s="28"/>
    </row>
    <row r="29" spans="1:93">
      <c r="A29" s="23" t="s">
        <v>133</v>
      </c>
      <c r="C29" s="12">
        <f t="shared" ref="C29:C34" si="6">1200+273</f>
        <v>1473</v>
      </c>
      <c r="D29" s="12">
        <v>2000</v>
      </c>
      <c r="E29" s="27">
        <v>1300</v>
      </c>
      <c r="F29" s="29">
        <v>3.04</v>
      </c>
      <c r="G29" s="12" t="s">
        <v>134</v>
      </c>
      <c r="H29" s="12">
        <v>57.44</v>
      </c>
      <c r="I29" s="12">
        <v>1.06</v>
      </c>
      <c r="J29" s="12">
        <v>17.53</v>
      </c>
      <c r="K29" s="12">
        <v>7.2</v>
      </c>
      <c r="L29" s="12">
        <v>4.3099999999999996</v>
      </c>
      <c r="M29" s="12">
        <v>7.42</v>
      </c>
      <c r="N29" s="12">
        <v>3.32</v>
      </c>
      <c r="O29" s="12">
        <v>1.61</v>
      </c>
      <c r="P29" s="12"/>
      <c r="Q29" s="30">
        <f t="shared" si="1"/>
        <v>99.89</v>
      </c>
      <c r="R29" s="12"/>
      <c r="S29" s="17">
        <f t="shared" si="5"/>
        <v>57.503253578936828</v>
      </c>
      <c r="T29" s="17">
        <f t="shared" si="5"/>
        <v>1.0611672840124138</v>
      </c>
      <c r="U29" s="17">
        <f t="shared" si="5"/>
        <v>17.549304234658123</v>
      </c>
      <c r="V29" s="17">
        <f t="shared" si="5"/>
        <v>7.2079287215937535</v>
      </c>
      <c r="W29" s="17">
        <f t="shared" si="5"/>
        <v>4.3147462208429275</v>
      </c>
      <c r="X29" s="17">
        <f t="shared" si="5"/>
        <v>7.4281709880868947</v>
      </c>
      <c r="Y29" s="17">
        <f t="shared" si="5"/>
        <v>3.323656021623786</v>
      </c>
      <c r="Z29" s="17">
        <f t="shared" si="5"/>
        <v>1.6117729502452698</v>
      </c>
      <c r="AA29" s="17">
        <f t="shared" si="5"/>
        <v>0</v>
      </c>
      <c r="AE29" s="28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U29" s="28"/>
      <c r="AV29" s="32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31"/>
      <c r="BH29" s="28"/>
      <c r="BI29" s="26"/>
      <c r="BM29" s="26"/>
      <c r="BN29" s="26"/>
      <c r="BO29" s="26"/>
      <c r="BS29" s="28"/>
      <c r="BT29" s="26"/>
      <c r="BU29" s="28"/>
      <c r="BV29" s="28"/>
      <c r="BW29" s="32"/>
      <c r="BY29" s="26"/>
      <c r="BZ29" s="31"/>
      <c r="CA29" s="28"/>
      <c r="CB29" s="28"/>
      <c r="CC29" s="28"/>
      <c r="CD29" s="28"/>
      <c r="CF29" s="28"/>
      <c r="CH29" s="28"/>
      <c r="CI29" s="28"/>
    </row>
    <row r="30" spans="1:93">
      <c r="A30" s="23" t="s">
        <v>133</v>
      </c>
      <c r="C30" s="12">
        <f t="shared" si="6"/>
        <v>1473</v>
      </c>
      <c r="D30" s="12">
        <v>2000</v>
      </c>
      <c r="E30" s="27">
        <v>1570</v>
      </c>
      <c r="F30" s="29">
        <v>1.78</v>
      </c>
      <c r="G30" s="12" t="s">
        <v>134</v>
      </c>
      <c r="H30" s="12">
        <v>57.44</v>
      </c>
      <c r="I30" s="12">
        <v>1.06</v>
      </c>
      <c r="J30" s="12">
        <v>17.53</v>
      </c>
      <c r="K30" s="12">
        <v>7.2</v>
      </c>
      <c r="L30" s="12">
        <v>4.3099999999999996</v>
      </c>
      <c r="M30" s="12">
        <v>7.42</v>
      </c>
      <c r="N30" s="12">
        <v>3.32</v>
      </c>
      <c r="O30" s="12">
        <v>1.61</v>
      </c>
      <c r="P30" s="12"/>
      <c r="Q30" s="30">
        <f t="shared" si="1"/>
        <v>99.89</v>
      </c>
      <c r="R30" s="12"/>
      <c r="S30" s="17">
        <f t="shared" si="5"/>
        <v>57.503253578936828</v>
      </c>
      <c r="T30" s="17">
        <f t="shared" si="5"/>
        <v>1.0611672840124138</v>
      </c>
      <c r="U30" s="17">
        <f t="shared" si="5"/>
        <v>17.549304234658123</v>
      </c>
      <c r="V30" s="17">
        <f t="shared" si="5"/>
        <v>7.2079287215937535</v>
      </c>
      <c r="W30" s="17">
        <f t="shared" si="5"/>
        <v>4.3147462208429275</v>
      </c>
      <c r="X30" s="17">
        <f t="shared" si="5"/>
        <v>7.4281709880868947</v>
      </c>
      <c r="Y30" s="17">
        <f t="shared" si="5"/>
        <v>3.323656021623786</v>
      </c>
      <c r="Z30" s="17">
        <f t="shared" si="5"/>
        <v>1.6117729502452698</v>
      </c>
      <c r="AA30" s="17">
        <f t="shared" si="5"/>
        <v>0</v>
      </c>
      <c r="AE30" s="28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U30" s="28"/>
      <c r="AV30" s="32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31"/>
      <c r="BH30" s="28"/>
      <c r="BI30" s="26"/>
      <c r="BM30" s="26"/>
      <c r="BN30" s="26"/>
      <c r="BO30" s="26"/>
      <c r="BS30" s="28"/>
      <c r="BT30" s="26"/>
      <c r="BU30" s="28"/>
      <c r="BV30" s="28"/>
      <c r="BW30" s="32"/>
      <c r="BY30" s="26"/>
      <c r="BZ30" s="31"/>
      <c r="CA30" s="28"/>
      <c r="CB30" s="28"/>
      <c r="CC30" s="28"/>
      <c r="CD30" s="28"/>
      <c r="CF30" s="28"/>
      <c r="CH30" s="28"/>
      <c r="CI30" s="28"/>
    </row>
    <row r="31" spans="1:93">
      <c r="A31" s="23" t="s">
        <v>133</v>
      </c>
      <c r="C31" s="12">
        <f>1200+273</f>
        <v>1473</v>
      </c>
      <c r="D31" s="12">
        <v>5000</v>
      </c>
      <c r="E31" s="27">
        <v>3300</v>
      </c>
      <c r="F31" s="29">
        <v>7.81</v>
      </c>
      <c r="G31" s="12" t="s">
        <v>134</v>
      </c>
      <c r="H31" s="12">
        <v>57.44</v>
      </c>
      <c r="I31" s="12">
        <v>1.06</v>
      </c>
      <c r="J31" s="12">
        <v>17.53</v>
      </c>
      <c r="K31" s="12">
        <v>7.2</v>
      </c>
      <c r="L31" s="12">
        <v>4.3099999999999996</v>
      </c>
      <c r="M31" s="12">
        <v>7.42</v>
      </c>
      <c r="N31" s="12">
        <v>3.32</v>
      </c>
      <c r="O31" s="12">
        <v>1.61</v>
      </c>
      <c r="P31" s="12"/>
      <c r="Q31" s="30">
        <f t="shared" si="1"/>
        <v>99.89</v>
      </c>
      <c r="R31" s="12"/>
      <c r="S31" s="17">
        <f t="shared" si="5"/>
        <v>57.503253578936828</v>
      </c>
      <c r="T31" s="17">
        <f t="shared" si="5"/>
        <v>1.0611672840124138</v>
      </c>
      <c r="U31" s="17">
        <f t="shared" si="5"/>
        <v>17.549304234658123</v>
      </c>
      <c r="V31" s="17">
        <f t="shared" si="5"/>
        <v>7.2079287215937535</v>
      </c>
      <c r="W31" s="17">
        <f t="shared" si="5"/>
        <v>4.3147462208429275</v>
      </c>
      <c r="X31" s="17">
        <f t="shared" si="5"/>
        <v>7.4281709880868947</v>
      </c>
      <c r="Y31" s="17">
        <f t="shared" si="5"/>
        <v>3.323656021623786</v>
      </c>
      <c r="Z31" s="17">
        <f t="shared" si="5"/>
        <v>1.6117729502452698</v>
      </c>
      <c r="AA31" s="17">
        <f t="shared" si="5"/>
        <v>0</v>
      </c>
      <c r="AE31" s="28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U31" s="28"/>
      <c r="AV31" s="32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31"/>
      <c r="BH31" s="28"/>
      <c r="BI31" s="26"/>
      <c r="BM31" s="26"/>
      <c r="BN31" s="26"/>
      <c r="BO31" s="26"/>
      <c r="BS31" s="28"/>
      <c r="BT31" s="26"/>
      <c r="BU31" s="28"/>
      <c r="BV31" s="28"/>
      <c r="BW31" s="32"/>
      <c r="BY31" s="26"/>
      <c r="BZ31" s="31"/>
      <c r="CA31" s="28"/>
      <c r="CB31" s="28"/>
      <c r="CC31" s="28"/>
      <c r="CD31" s="28"/>
      <c r="CF31" s="28"/>
      <c r="CH31" s="28"/>
      <c r="CI31" s="28"/>
    </row>
    <row r="32" spans="1:93">
      <c r="A32" s="23" t="s">
        <v>133</v>
      </c>
      <c r="C32" s="12">
        <f t="shared" si="6"/>
        <v>1473</v>
      </c>
      <c r="D32" s="12">
        <v>5000</v>
      </c>
      <c r="E32" s="27">
        <v>4030</v>
      </c>
      <c r="F32" s="29">
        <v>4.05</v>
      </c>
      <c r="G32" s="12" t="s">
        <v>134</v>
      </c>
      <c r="H32" s="12">
        <v>57.44</v>
      </c>
      <c r="I32" s="12">
        <v>1.06</v>
      </c>
      <c r="J32" s="12">
        <v>17.53</v>
      </c>
      <c r="K32" s="12">
        <v>7.2</v>
      </c>
      <c r="L32" s="12">
        <v>4.3099999999999996</v>
      </c>
      <c r="M32" s="12">
        <v>7.42</v>
      </c>
      <c r="N32" s="12">
        <v>3.32</v>
      </c>
      <c r="O32" s="12">
        <v>1.61</v>
      </c>
      <c r="P32" s="12"/>
      <c r="Q32" s="30">
        <f t="shared" si="1"/>
        <v>99.89</v>
      </c>
      <c r="R32" s="12"/>
      <c r="S32" s="17">
        <f t="shared" si="5"/>
        <v>57.503253578936828</v>
      </c>
      <c r="T32" s="17">
        <f t="shared" si="5"/>
        <v>1.0611672840124138</v>
      </c>
      <c r="U32" s="17">
        <f t="shared" si="5"/>
        <v>17.549304234658123</v>
      </c>
      <c r="V32" s="17">
        <f t="shared" si="5"/>
        <v>7.2079287215937535</v>
      </c>
      <c r="W32" s="17">
        <f t="shared" si="5"/>
        <v>4.3147462208429275</v>
      </c>
      <c r="X32" s="17">
        <f t="shared" si="5"/>
        <v>7.4281709880868947</v>
      </c>
      <c r="Y32" s="17">
        <f t="shared" si="5"/>
        <v>3.323656021623786</v>
      </c>
      <c r="Z32" s="17">
        <f t="shared" si="5"/>
        <v>1.6117729502452698</v>
      </c>
      <c r="AA32" s="17">
        <f t="shared" si="5"/>
        <v>0</v>
      </c>
      <c r="AE32" s="28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U32" s="28"/>
      <c r="AV32" s="32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31"/>
      <c r="BH32" s="28"/>
      <c r="BI32" s="26"/>
      <c r="BM32" s="26"/>
      <c r="BN32" s="26"/>
      <c r="BO32" s="26"/>
      <c r="BS32" s="28"/>
      <c r="BT32" s="26"/>
      <c r="BU32" s="28"/>
      <c r="BV32" s="28"/>
      <c r="BW32" s="32"/>
      <c r="BY32" s="26"/>
      <c r="BZ32" s="31"/>
      <c r="CA32" s="28"/>
      <c r="CB32" s="28"/>
      <c r="CC32" s="28"/>
      <c r="CD32" s="28"/>
      <c r="CF32" s="28"/>
      <c r="CH32" s="28"/>
      <c r="CI32" s="28"/>
    </row>
    <row r="33" spans="1:106">
      <c r="A33" s="23" t="s">
        <v>133</v>
      </c>
      <c r="C33" s="12">
        <f t="shared" si="6"/>
        <v>1473</v>
      </c>
      <c r="D33" s="12">
        <v>5000</v>
      </c>
      <c r="E33" s="27">
        <v>4140</v>
      </c>
      <c r="F33" s="29">
        <v>2.2400000000000002</v>
      </c>
      <c r="G33" s="12" t="s">
        <v>134</v>
      </c>
      <c r="H33" s="12">
        <v>57.44</v>
      </c>
      <c r="I33" s="12">
        <v>1.06</v>
      </c>
      <c r="J33" s="12">
        <v>17.53</v>
      </c>
      <c r="K33" s="12">
        <v>7.2</v>
      </c>
      <c r="L33" s="12">
        <v>4.3099999999999996</v>
      </c>
      <c r="M33" s="12">
        <v>7.42</v>
      </c>
      <c r="N33" s="12">
        <v>3.32</v>
      </c>
      <c r="O33" s="12">
        <v>1.61</v>
      </c>
      <c r="P33" s="12"/>
      <c r="Q33" s="30">
        <f t="shared" si="1"/>
        <v>99.89</v>
      </c>
      <c r="R33" s="12"/>
      <c r="S33" s="17">
        <f t="shared" si="5"/>
        <v>57.503253578936828</v>
      </c>
      <c r="T33" s="17">
        <f t="shared" si="5"/>
        <v>1.0611672840124138</v>
      </c>
      <c r="U33" s="17">
        <f t="shared" si="5"/>
        <v>17.549304234658123</v>
      </c>
      <c r="V33" s="17">
        <f t="shared" si="5"/>
        <v>7.2079287215937535</v>
      </c>
      <c r="W33" s="17">
        <f t="shared" si="5"/>
        <v>4.3147462208429275</v>
      </c>
      <c r="X33" s="17">
        <f t="shared" si="5"/>
        <v>7.4281709880868947</v>
      </c>
      <c r="Y33" s="17">
        <f t="shared" si="5"/>
        <v>3.323656021623786</v>
      </c>
      <c r="Z33" s="17">
        <f t="shared" si="5"/>
        <v>1.6117729502452698</v>
      </c>
      <c r="AA33" s="17">
        <f t="shared" si="5"/>
        <v>0</v>
      </c>
      <c r="AE33" s="28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U33" s="28"/>
      <c r="AV33" s="32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31"/>
      <c r="BH33" s="28"/>
      <c r="BI33" s="26"/>
      <c r="BM33" s="26"/>
      <c r="BN33" s="26"/>
      <c r="BO33" s="26"/>
      <c r="BS33" s="28"/>
      <c r="BT33" s="26"/>
      <c r="BU33" s="28"/>
      <c r="BV33" s="28"/>
      <c r="BW33" s="32"/>
      <c r="BY33" s="26"/>
      <c r="BZ33" s="31"/>
      <c r="CA33" s="28"/>
      <c r="CB33" s="28"/>
      <c r="CC33" s="28"/>
      <c r="CD33" s="28"/>
      <c r="CF33" s="28"/>
      <c r="CH33" s="28"/>
      <c r="CI33" s="28"/>
    </row>
    <row r="34" spans="1:106">
      <c r="A34" s="23" t="s">
        <v>133</v>
      </c>
      <c r="C34" s="12">
        <f t="shared" si="6"/>
        <v>1473</v>
      </c>
      <c r="D34" s="12">
        <v>5000</v>
      </c>
      <c r="E34" s="27">
        <v>3700</v>
      </c>
      <c r="F34" s="29">
        <v>1.26</v>
      </c>
      <c r="G34" s="12" t="s">
        <v>134</v>
      </c>
      <c r="H34" s="12">
        <v>57.44</v>
      </c>
      <c r="I34" s="12">
        <v>1.06</v>
      </c>
      <c r="J34" s="12">
        <v>17.53</v>
      </c>
      <c r="K34" s="12">
        <v>7.2</v>
      </c>
      <c r="L34" s="12">
        <v>4.3099999999999996</v>
      </c>
      <c r="M34" s="12">
        <v>7.42</v>
      </c>
      <c r="N34" s="12">
        <v>3.32</v>
      </c>
      <c r="O34" s="12">
        <v>1.61</v>
      </c>
      <c r="P34" s="12"/>
      <c r="Q34" s="30">
        <f t="shared" si="1"/>
        <v>99.89</v>
      </c>
      <c r="R34" s="12"/>
      <c r="S34" s="17">
        <f t="shared" si="5"/>
        <v>57.503253578936828</v>
      </c>
      <c r="T34" s="17">
        <f t="shared" si="5"/>
        <v>1.0611672840124138</v>
      </c>
      <c r="U34" s="17">
        <f t="shared" si="5"/>
        <v>17.549304234658123</v>
      </c>
      <c r="V34" s="17">
        <f t="shared" si="5"/>
        <v>7.2079287215937535</v>
      </c>
      <c r="W34" s="17">
        <f t="shared" si="5"/>
        <v>4.3147462208429275</v>
      </c>
      <c r="X34" s="17">
        <f t="shared" si="5"/>
        <v>7.4281709880868947</v>
      </c>
      <c r="Y34" s="17">
        <f t="shared" si="5"/>
        <v>3.323656021623786</v>
      </c>
      <c r="Z34" s="17">
        <f t="shared" si="5"/>
        <v>1.6117729502452698</v>
      </c>
      <c r="AA34" s="17">
        <f t="shared" si="5"/>
        <v>0</v>
      </c>
      <c r="AE34" s="28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U34" s="28"/>
      <c r="AV34" s="32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31"/>
      <c r="BH34" s="28"/>
      <c r="BI34" s="26"/>
      <c r="BM34" s="26"/>
      <c r="BN34" s="26"/>
      <c r="BO34" s="26"/>
      <c r="BT34" s="26"/>
      <c r="BU34" s="28"/>
      <c r="BV34" s="28"/>
      <c r="BW34" s="32"/>
      <c r="BY34" s="26"/>
      <c r="BZ34" s="31"/>
      <c r="CA34" s="28"/>
      <c r="CB34" s="28"/>
      <c r="CC34" s="28"/>
      <c r="CD34" s="28"/>
      <c r="CF34" s="28"/>
      <c r="CH34" s="28"/>
      <c r="CI34" s="28"/>
    </row>
    <row r="35" spans="1:106">
      <c r="A35" s="23" t="s">
        <v>133</v>
      </c>
      <c r="C35" s="12">
        <f>1100+273</f>
        <v>1373</v>
      </c>
      <c r="D35" s="12">
        <v>5000</v>
      </c>
      <c r="E35" s="27">
        <v>4540</v>
      </c>
      <c r="F35" s="29">
        <v>7.72</v>
      </c>
      <c r="G35" s="12" t="s">
        <v>134</v>
      </c>
      <c r="H35" s="12">
        <v>57.44</v>
      </c>
      <c r="I35" s="12">
        <v>1.06</v>
      </c>
      <c r="J35" s="12">
        <v>17.53</v>
      </c>
      <c r="K35" s="12">
        <v>7.2</v>
      </c>
      <c r="L35" s="12">
        <v>4.3099999999999996</v>
      </c>
      <c r="M35" s="12">
        <v>7.42</v>
      </c>
      <c r="N35" s="12">
        <v>3.32</v>
      </c>
      <c r="O35" s="12">
        <v>1.61</v>
      </c>
      <c r="P35" s="12"/>
      <c r="Q35" s="30">
        <f t="shared" si="1"/>
        <v>99.89</v>
      </c>
      <c r="R35" s="12"/>
      <c r="S35" s="17">
        <f t="shared" si="5"/>
        <v>57.503253578936828</v>
      </c>
      <c r="T35" s="17">
        <f t="shared" si="5"/>
        <v>1.0611672840124138</v>
      </c>
      <c r="U35" s="17">
        <f t="shared" si="5"/>
        <v>17.549304234658123</v>
      </c>
      <c r="V35" s="17">
        <f t="shared" si="5"/>
        <v>7.2079287215937535</v>
      </c>
      <c r="W35" s="17">
        <f t="shared" si="5"/>
        <v>4.3147462208429275</v>
      </c>
      <c r="X35" s="17">
        <f t="shared" si="5"/>
        <v>7.4281709880868947</v>
      </c>
      <c r="Y35" s="17">
        <f t="shared" si="5"/>
        <v>3.323656021623786</v>
      </c>
      <c r="Z35" s="17">
        <f t="shared" si="5"/>
        <v>1.6117729502452698</v>
      </c>
      <c r="AA35" s="17">
        <f t="shared" si="5"/>
        <v>0</v>
      </c>
      <c r="AE35" s="28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U35" s="28"/>
      <c r="AV35" s="32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31"/>
      <c r="BH35" s="28"/>
      <c r="BI35" s="26"/>
      <c r="BM35" s="26"/>
      <c r="BN35" s="26"/>
      <c r="BO35" s="26"/>
      <c r="BT35" s="26"/>
      <c r="BU35" s="28"/>
      <c r="BV35" s="28"/>
      <c r="BW35" s="32"/>
      <c r="BY35" s="26"/>
      <c r="BZ35" s="31"/>
      <c r="CA35" s="28"/>
      <c r="CB35" s="28"/>
      <c r="CC35" s="28"/>
      <c r="CD35" s="28"/>
      <c r="CF35" s="28"/>
      <c r="CH35" s="28"/>
      <c r="CI35" s="28"/>
    </row>
    <row r="36" spans="1:106">
      <c r="A36" s="23" t="s">
        <v>133</v>
      </c>
      <c r="C36" s="12">
        <f>1100+273</f>
        <v>1373</v>
      </c>
      <c r="D36" s="12">
        <v>5000</v>
      </c>
      <c r="E36" s="27">
        <v>4290</v>
      </c>
      <c r="F36" s="29">
        <v>4.5599999999999996</v>
      </c>
      <c r="G36" s="12" t="s">
        <v>134</v>
      </c>
      <c r="H36" s="12">
        <v>57.44</v>
      </c>
      <c r="I36" s="12">
        <v>1.06</v>
      </c>
      <c r="J36" s="12">
        <v>17.53</v>
      </c>
      <c r="K36" s="12">
        <v>7.2</v>
      </c>
      <c r="L36" s="12">
        <v>4.3099999999999996</v>
      </c>
      <c r="M36" s="12">
        <v>7.42</v>
      </c>
      <c r="N36" s="12">
        <v>3.32</v>
      </c>
      <c r="O36" s="12">
        <v>1.61</v>
      </c>
      <c r="P36" s="12"/>
      <c r="Q36" s="30">
        <f t="shared" si="1"/>
        <v>99.89</v>
      </c>
      <c r="R36" s="12"/>
      <c r="S36" s="17">
        <f t="shared" si="5"/>
        <v>57.503253578936828</v>
      </c>
      <c r="T36" s="17">
        <f t="shared" si="5"/>
        <v>1.0611672840124138</v>
      </c>
      <c r="U36" s="17">
        <f t="shared" si="5"/>
        <v>17.549304234658123</v>
      </c>
      <c r="V36" s="17">
        <f t="shared" si="5"/>
        <v>7.2079287215937535</v>
      </c>
      <c r="W36" s="17">
        <f t="shared" si="5"/>
        <v>4.3147462208429275</v>
      </c>
      <c r="X36" s="17">
        <f t="shared" si="5"/>
        <v>7.4281709880868947</v>
      </c>
      <c r="Y36" s="17">
        <f t="shared" si="5"/>
        <v>3.323656021623786</v>
      </c>
      <c r="Z36" s="17">
        <f t="shared" si="5"/>
        <v>1.6117729502452698</v>
      </c>
      <c r="AA36" s="17">
        <f t="shared" si="5"/>
        <v>0</v>
      </c>
      <c r="AE36" s="28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U36" s="28"/>
      <c r="AV36" s="32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31"/>
      <c r="BH36" s="28"/>
      <c r="BI36" s="26"/>
      <c r="BM36" s="26"/>
      <c r="BN36" s="26"/>
      <c r="BO36" s="26"/>
      <c r="BT36" s="26"/>
      <c r="BU36" s="28"/>
      <c r="BV36" s="28"/>
      <c r="BW36" s="32"/>
      <c r="BY36" s="26"/>
      <c r="BZ36" s="31"/>
      <c r="CA36" s="28"/>
      <c r="CB36" s="28"/>
      <c r="CC36" s="28"/>
      <c r="CD36" s="28"/>
      <c r="CF36" s="28"/>
      <c r="CH36" s="28"/>
      <c r="CI36" s="28"/>
    </row>
    <row r="37" spans="1:106" s="36" customFormat="1">
      <c r="A37" s="35" t="s">
        <v>133</v>
      </c>
      <c r="C37" s="37">
        <f>1100+273</f>
        <v>1373</v>
      </c>
      <c r="D37" s="37">
        <v>5000</v>
      </c>
      <c r="E37" s="38">
        <v>4450</v>
      </c>
      <c r="F37" s="47">
        <v>3.1</v>
      </c>
      <c r="G37" s="37" t="s">
        <v>134</v>
      </c>
      <c r="H37" s="37">
        <v>57.44</v>
      </c>
      <c r="I37" s="37">
        <v>1.06</v>
      </c>
      <c r="J37" s="37">
        <v>17.53</v>
      </c>
      <c r="K37" s="37">
        <v>7.2</v>
      </c>
      <c r="L37" s="37">
        <v>4.3099999999999996</v>
      </c>
      <c r="M37" s="37">
        <v>7.42</v>
      </c>
      <c r="N37" s="37">
        <v>3.32</v>
      </c>
      <c r="O37" s="37">
        <v>1.61</v>
      </c>
      <c r="P37" s="37"/>
      <c r="Q37" s="40">
        <f t="shared" si="1"/>
        <v>99.89</v>
      </c>
      <c r="R37" s="37"/>
      <c r="S37" s="41">
        <f t="shared" si="5"/>
        <v>57.503253578936828</v>
      </c>
      <c r="T37" s="41">
        <f t="shared" si="5"/>
        <v>1.0611672840124138</v>
      </c>
      <c r="U37" s="41">
        <f t="shared" si="5"/>
        <v>17.549304234658123</v>
      </c>
      <c r="V37" s="41">
        <f t="shared" si="5"/>
        <v>7.2079287215937535</v>
      </c>
      <c r="W37" s="41">
        <f t="shared" si="5"/>
        <v>4.3147462208429275</v>
      </c>
      <c r="X37" s="41">
        <f t="shared" si="5"/>
        <v>7.4281709880868947</v>
      </c>
      <c r="Y37" s="41">
        <f t="shared" si="5"/>
        <v>3.323656021623786</v>
      </c>
      <c r="Z37" s="41">
        <f t="shared" si="5"/>
        <v>1.6117729502452698</v>
      </c>
      <c r="AA37" s="41">
        <f t="shared" si="5"/>
        <v>0</v>
      </c>
      <c r="AE37" s="42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U37" s="42"/>
      <c r="AV37" s="44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3"/>
      <c r="BH37" s="42"/>
      <c r="BI37" s="45"/>
      <c r="BJ37" s="45"/>
      <c r="BL37" s="46"/>
      <c r="BM37" s="45"/>
      <c r="BN37" s="45"/>
      <c r="BO37" s="45"/>
      <c r="BT37" s="45"/>
      <c r="BU37" s="42"/>
      <c r="BV37" s="42"/>
      <c r="BW37" s="44"/>
      <c r="BY37" s="45"/>
      <c r="BZ37" s="43"/>
      <c r="CA37" s="42"/>
      <c r="CB37" s="42"/>
      <c r="CC37" s="42"/>
      <c r="CD37" s="42"/>
      <c r="CF37" s="42"/>
      <c r="CG37" s="46"/>
      <c r="CH37" s="42"/>
      <c r="CI37" s="42"/>
      <c r="CO37" s="45"/>
    </row>
    <row r="38" spans="1:106">
      <c r="A38" s="23" t="s">
        <v>135</v>
      </c>
      <c r="C38" s="12">
        <f>1473</f>
        <v>1473</v>
      </c>
      <c r="D38" s="12">
        <v>717</v>
      </c>
      <c r="E38" s="27">
        <v>306</v>
      </c>
      <c r="F38" s="29">
        <v>0.48</v>
      </c>
      <c r="G38" s="12" t="s">
        <v>136</v>
      </c>
      <c r="H38" s="12">
        <v>50.8</v>
      </c>
      <c r="I38" s="12">
        <v>1.84</v>
      </c>
      <c r="J38" s="12">
        <v>13.3</v>
      </c>
      <c r="K38" s="12">
        <v>12.4</v>
      </c>
      <c r="L38" s="12">
        <v>6.67</v>
      </c>
      <c r="M38" s="12">
        <v>11.5</v>
      </c>
      <c r="N38" s="12">
        <v>2.68</v>
      </c>
      <c r="O38" s="12">
        <v>0.15</v>
      </c>
      <c r="P38" s="12">
        <v>0.19</v>
      </c>
      <c r="Q38" s="30">
        <f t="shared" si="1"/>
        <v>99.530000000000015</v>
      </c>
      <c r="R38" s="12"/>
      <c r="S38" s="17">
        <f t="shared" si="5"/>
        <v>51.039887471114234</v>
      </c>
      <c r="T38" s="17">
        <f t="shared" si="5"/>
        <v>1.8486888375364208</v>
      </c>
      <c r="U38" s="17">
        <f t="shared" si="5"/>
        <v>13.362805184366522</v>
      </c>
      <c r="V38" s="17">
        <f t="shared" si="5"/>
        <v>12.458555209484576</v>
      </c>
      <c r="W38" s="17">
        <f t="shared" si="5"/>
        <v>6.7014970360695258</v>
      </c>
      <c r="X38" s="17">
        <f t="shared" si="5"/>
        <v>11.554305234602632</v>
      </c>
      <c r="Y38" s="17">
        <f t="shared" si="5"/>
        <v>2.6926554807595697</v>
      </c>
      <c r="Z38" s="17">
        <f t="shared" si="5"/>
        <v>0.15070832914699084</v>
      </c>
      <c r="AA38" s="17">
        <f t="shared" si="5"/>
        <v>0.19089721691952172</v>
      </c>
      <c r="AE38" s="28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U38" s="28"/>
      <c r="AV38" s="32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31"/>
      <c r="BH38" s="28"/>
      <c r="BI38" s="26"/>
      <c r="BM38" s="26"/>
      <c r="BN38" s="26"/>
      <c r="BO38" s="26"/>
      <c r="BT38" s="26"/>
      <c r="BU38" s="28"/>
      <c r="BV38" s="28"/>
      <c r="BW38" s="32"/>
      <c r="BY38" s="26"/>
      <c r="BZ38" s="31"/>
      <c r="CA38" s="28"/>
      <c r="CB38" s="28"/>
      <c r="CC38" s="28"/>
      <c r="CD38" s="28"/>
      <c r="CF38" s="28"/>
      <c r="CH38" s="28"/>
      <c r="CI38" s="28"/>
    </row>
    <row r="39" spans="1:106">
      <c r="A39" s="23" t="s">
        <v>135</v>
      </c>
      <c r="B39" s="33"/>
      <c r="C39" s="12">
        <f>1473</f>
        <v>1473</v>
      </c>
      <c r="D39" s="12">
        <v>980</v>
      </c>
      <c r="E39" s="27">
        <v>293</v>
      </c>
      <c r="F39" s="29">
        <v>1.83</v>
      </c>
      <c r="G39" s="12" t="s">
        <v>136</v>
      </c>
      <c r="H39" s="12">
        <v>50.8</v>
      </c>
      <c r="I39" s="12">
        <v>1.84</v>
      </c>
      <c r="J39" s="12">
        <v>13.3</v>
      </c>
      <c r="K39" s="12">
        <v>12.4</v>
      </c>
      <c r="L39" s="12">
        <v>6.67</v>
      </c>
      <c r="M39" s="12">
        <v>11.5</v>
      </c>
      <c r="N39" s="12">
        <v>2.68</v>
      </c>
      <c r="O39" s="12">
        <v>0.15</v>
      </c>
      <c r="P39" s="12">
        <v>0.19</v>
      </c>
      <c r="Q39" s="30">
        <f t="shared" si="1"/>
        <v>99.530000000000015</v>
      </c>
      <c r="R39" s="12"/>
      <c r="S39" s="17">
        <f t="shared" ref="S39:AA67" si="7">H39/$Q39*100</f>
        <v>51.039887471114234</v>
      </c>
      <c r="T39" s="17">
        <f t="shared" si="7"/>
        <v>1.8486888375364208</v>
      </c>
      <c r="U39" s="17">
        <f t="shared" si="7"/>
        <v>13.362805184366522</v>
      </c>
      <c r="V39" s="17">
        <f t="shared" si="7"/>
        <v>12.458555209484576</v>
      </c>
      <c r="W39" s="17">
        <f t="shared" si="7"/>
        <v>6.7014970360695258</v>
      </c>
      <c r="X39" s="17">
        <f t="shared" si="7"/>
        <v>11.554305234602632</v>
      </c>
      <c r="Y39" s="17">
        <f t="shared" si="7"/>
        <v>2.6926554807595697</v>
      </c>
      <c r="Z39" s="17">
        <f t="shared" si="7"/>
        <v>0.15070832914699084</v>
      </c>
      <c r="AA39" s="17">
        <f t="shared" si="7"/>
        <v>0.19089721691952172</v>
      </c>
      <c r="AE39" s="28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U39" s="28"/>
      <c r="AV39" s="32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31"/>
      <c r="BH39" s="28"/>
      <c r="BI39" s="26"/>
      <c r="BM39" s="26"/>
      <c r="BN39" s="26"/>
      <c r="BO39" s="26"/>
      <c r="BT39" s="26"/>
      <c r="BU39" s="28"/>
      <c r="BV39" s="28"/>
      <c r="BW39" s="32"/>
      <c r="BY39" s="26"/>
      <c r="BZ39" s="31"/>
      <c r="CA39" s="28"/>
      <c r="CB39" s="28"/>
      <c r="CC39" s="28"/>
      <c r="CD39" s="28"/>
      <c r="CF39" s="28"/>
      <c r="CH39" s="28"/>
      <c r="CI39" s="28"/>
    </row>
    <row r="40" spans="1:106">
      <c r="A40" s="23" t="s">
        <v>135</v>
      </c>
      <c r="C40" s="12">
        <f>1473</f>
        <v>1473</v>
      </c>
      <c r="D40" s="12">
        <v>310</v>
      </c>
      <c r="E40" s="27">
        <v>72</v>
      </c>
      <c r="F40" s="29">
        <v>1.02</v>
      </c>
      <c r="G40" s="12" t="s">
        <v>136</v>
      </c>
      <c r="H40" s="12">
        <v>50.8</v>
      </c>
      <c r="I40" s="12">
        <v>1.84</v>
      </c>
      <c r="J40" s="12">
        <v>13.3</v>
      </c>
      <c r="K40" s="12">
        <v>12.4</v>
      </c>
      <c r="L40" s="12">
        <v>6.67</v>
      </c>
      <c r="M40" s="12">
        <v>11.5</v>
      </c>
      <c r="N40" s="12">
        <v>2.68</v>
      </c>
      <c r="O40" s="12">
        <v>0.15</v>
      </c>
      <c r="P40" s="12">
        <v>0.19</v>
      </c>
      <c r="Q40" s="30">
        <f t="shared" si="1"/>
        <v>99.530000000000015</v>
      </c>
      <c r="R40" s="12"/>
      <c r="S40" s="17">
        <f t="shared" si="7"/>
        <v>51.039887471114234</v>
      </c>
      <c r="T40" s="17">
        <f t="shared" si="7"/>
        <v>1.8486888375364208</v>
      </c>
      <c r="U40" s="17">
        <f t="shared" si="7"/>
        <v>13.362805184366522</v>
      </c>
      <c r="V40" s="17">
        <f t="shared" si="7"/>
        <v>12.458555209484576</v>
      </c>
      <c r="W40" s="17">
        <f t="shared" si="7"/>
        <v>6.7014970360695258</v>
      </c>
      <c r="X40" s="17">
        <f t="shared" si="7"/>
        <v>11.554305234602632</v>
      </c>
      <c r="Y40" s="17">
        <f t="shared" si="7"/>
        <v>2.6926554807595697</v>
      </c>
      <c r="Z40" s="17">
        <f t="shared" si="7"/>
        <v>0.15070832914699084</v>
      </c>
      <c r="AA40" s="17">
        <f t="shared" si="7"/>
        <v>0.19089721691952172</v>
      </c>
      <c r="AE40" s="28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U40" s="28"/>
      <c r="AV40" s="32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31"/>
      <c r="BH40" s="28"/>
      <c r="BI40" s="26"/>
      <c r="BM40" s="26"/>
      <c r="BN40" s="26"/>
      <c r="BO40" s="26"/>
      <c r="BT40" s="26"/>
      <c r="BU40" s="28"/>
      <c r="BV40" s="28"/>
      <c r="BW40" s="32"/>
      <c r="BY40" s="26"/>
      <c r="BZ40" s="31"/>
      <c r="CA40" s="28"/>
      <c r="CB40" s="28"/>
      <c r="CC40" s="28"/>
      <c r="CD40" s="28"/>
      <c r="CF40" s="28"/>
      <c r="CH40" s="28"/>
      <c r="CI40" s="28"/>
    </row>
    <row r="41" spans="1:106">
      <c r="A41" s="23" t="s">
        <v>135</v>
      </c>
      <c r="C41" s="12">
        <f>1473</f>
        <v>1473</v>
      </c>
      <c r="D41" s="12">
        <v>507</v>
      </c>
      <c r="E41" s="27">
        <v>125</v>
      </c>
      <c r="F41" s="29">
        <v>1.41</v>
      </c>
      <c r="G41" s="12" t="s">
        <v>136</v>
      </c>
      <c r="H41" s="12">
        <v>50.8</v>
      </c>
      <c r="I41" s="12">
        <v>1.84</v>
      </c>
      <c r="J41" s="12">
        <v>13.3</v>
      </c>
      <c r="K41" s="12">
        <v>12.4</v>
      </c>
      <c r="L41" s="12">
        <v>6.67</v>
      </c>
      <c r="M41" s="12">
        <v>11.5</v>
      </c>
      <c r="N41" s="12">
        <v>2.68</v>
      </c>
      <c r="O41" s="12">
        <v>0.15</v>
      </c>
      <c r="P41" s="12">
        <v>0.19</v>
      </c>
      <c r="Q41" s="30">
        <f t="shared" si="1"/>
        <v>99.530000000000015</v>
      </c>
      <c r="R41" s="12"/>
      <c r="S41" s="17">
        <f t="shared" si="7"/>
        <v>51.039887471114234</v>
      </c>
      <c r="T41" s="17">
        <f t="shared" si="7"/>
        <v>1.8486888375364208</v>
      </c>
      <c r="U41" s="17">
        <f t="shared" si="7"/>
        <v>13.362805184366522</v>
      </c>
      <c r="V41" s="17">
        <f t="shared" si="7"/>
        <v>12.458555209484576</v>
      </c>
      <c r="W41" s="17">
        <f t="shared" si="7"/>
        <v>6.7014970360695258</v>
      </c>
      <c r="X41" s="17">
        <f t="shared" si="7"/>
        <v>11.554305234602632</v>
      </c>
      <c r="Y41" s="17">
        <f t="shared" si="7"/>
        <v>2.6926554807595697</v>
      </c>
      <c r="Z41" s="17">
        <f t="shared" si="7"/>
        <v>0.15070832914699084</v>
      </c>
      <c r="AA41" s="17">
        <f t="shared" si="7"/>
        <v>0.19089721691952172</v>
      </c>
      <c r="AE41" s="28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U41" s="28"/>
      <c r="AV41" s="32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31"/>
      <c r="BH41" s="28"/>
      <c r="BI41" s="26"/>
      <c r="BM41" s="26"/>
      <c r="BN41" s="26"/>
      <c r="BO41" s="26"/>
      <c r="BT41" s="26"/>
      <c r="BU41" s="28"/>
      <c r="BV41" s="28"/>
      <c r="BW41" s="32"/>
      <c r="BY41" s="26"/>
      <c r="BZ41" s="31"/>
      <c r="CA41" s="28"/>
      <c r="CB41" s="28"/>
      <c r="CC41" s="28"/>
      <c r="CD41" s="28"/>
      <c r="CF41" s="28"/>
      <c r="CH41" s="28"/>
      <c r="CI41" s="28"/>
    </row>
    <row r="42" spans="1:106">
      <c r="A42" s="23" t="s">
        <v>135</v>
      </c>
      <c r="C42" s="12">
        <f>1473</f>
        <v>1473</v>
      </c>
      <c r="D42" s="12">
        <v>515</v>
      </c>
      <c r="E42" s="27">
        <v>204</v>
      </c>
      <c r="F42" s="29">
        <v>0.83</v>
      </c>
      <c r="G42" s="12" t="s">
        <v>136</v>
      </c>
      <c r="H42" s="12">
        <v>50.8</v>
      </c>
      <c r="I42" s="12">
        <v>1.84</v>
      </c>
      <c r="J42" s="12">
        <v>13.3</v>
      </c>
      <c r="K42" s="12">
        <v>12.4</v>
      </c>
      <c r="L42" s="12">
        <v>6.67</v>
      </c>
      <c r="M42" s="12">
        <v>11.5</v>
      </c>
      <c r="N42" s="12">
        <v>2.68</v>
      </c>
      <c r="O42" s="12">
        <v>0.15</v>
      </c>
      <c r="P42" s="12">
        <v>0.19</v>
      </c>
      <c r="Q42" s="30">
        <f t="shared" si="1"/>
        <v>99.530000000000015</v>
      </c>
      <c r="R42" s="12"/>
      <c r="S42" s="17">
        <f t="shared" si="7"/>
        <v>51.039887471114234</v>
      </c>
      <c r="T42" s="17">
        <f t="shared" si="7"/>
        <v>1.8486888375364208</v>
      </c>
      <c r="U42" s="17">
        <f t="shared" si="7"/>
        <v>13.362805184366522</v>
      </c>
      <c r="V42" s="17">
        <f t="shared" si="7"/>
        <v>12.458555209484576</v>
      </c>
      <c r="W42" s="17">
        <f t="shared" si="7"/>
        <v>6.7014970360695258</v>
      </c>
      <c r="X42" s="17">
        <f t="shared" si="7"/>
        <v>11.554305234602632</v>
      </c>
      <c r="Y42" s="17">
        <f t="shared" si="7"/>
        <v>2.6926554807595697</v>
      </c>
      <c r="Z42" s="17">
        <f t="shared" si="7"/>
        <v>0.15070832914699084</v>
      </c>
      <c r="AA42" s="17">
        <f t="shared" si="7"/>
        <v>0.19089721691952172</v>
      </c>
      <c r="AE42" s="28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U42" s="28"/>
      <c r="AV42" s="32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31"/>
      <c r="BH42" s="28"/>
      <c r="BI42" s="26"/>
      <c r="BM42" s="26"/>
      <c r="BN42" s="26"/>
      <c r="BO42" s="26"/>
      <c r="BT42" s="26"/>
      <c r="BU42" s="28"/>
      <c r="BV42" s="28"/>
      <c r="BW42" s="32"/>
      <c r="BY42" s="26"/>
      <c r="BZ42" s="31"/>
      <c r="CA42" s="28"/>
      <c r="CB42" s="28"/>
      <c r="CC42" s="28"/>
      <c r="CD42" s="28"/>
      <c r="CF42" s="28"/>
      <c r="CH42" s="28"/>
      <c r="CI42" s="28"/>
    </row>
    <row r="43" spans="1:106">
      <c r="A43" s="23" t="s">
        <v>135</v>
      </c>
      <c r="C43" s="12">
        <f>1473</f>
        <v>1473</v>
      </c>
      <c r="D43" s="12">
        <v>503</v>
      </c>
      <c r="E43" s="27">
        <v>197</v>
      </c>
      <c r="F43" s="29">
        <v>0.86</v>
      </c>
      <c r="G43" s="12" t="s">
        <v>136</v>
      </c>
      <c r="H43" s="12">
        <v>50.8</v>
      </c>
      <c r="I43" s="12">
        <v>1.84</v>
      </c>
      <c r="J43" s="12">
        <v>13.3</v>
      </c>
      <c r="K43" s="12">
        <v>12.4</v>
      </c>
      <c r="L43" s="12">
        <v>6.67</v>
      </c>
      <c r="M43" s="12">
        <v>11.5</v>
      </c>
      <c r="N43" s="12">
        <v>2.68</v>
      </c>
      <c r="O43" s="12">
        <v>0.15</v>
      </c>
      <c r="P43" s="12">
        <v>0.19</v>
      </c>
      <c r="Q43" s="30">
        <f t="shared" si="1"/>
        <v>99.530000000000015</v>
      </c>
      <c r="R43" s="12"/>
      <c r="S43" s="17">
        <f t="shared" si="7"/>
        <v>51.039887471114234</v>
      </c>
      <c r="T43" s="17">
        <f t="shared" si="7"/>
        <v>1.8486888375364208</v>
      </c>
      <c r="U43" s="17">
        <f t="shared" si="7"/>
        <v>13.362805184366522</v>
      </c>
      <c r="V43" s="17">
        <f t="shared" si="7"/>
        <v>12.458555209484576</v>
      </c>
      <c r="W43" s="17">
        <f t="shared" si="7"/>
        <v>6.7014970360695258</v>
      </c>
      <c r="X43" s="17">
        <f t="shared" si="7"/>
        <v>11.554305234602632</v>
      </c>
      <c r="Y43" s="17">
        <f t="shared" si="7"/>
        <v>2.6926554807595697</v>
      </c>
      <c r="Z43" s="17">
        <f t="shared" si="7"/>
        <v>0.15070832914699084</v>
      </c>
      <c r="AA43" s="17">
        <f t="shared" si="7"/>
        <v>0.19089721691952172</v>
      </c>
      <c r="AE43" s="28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U43" s="28"/>
      <c r="AV43" s="32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31"/>
      <c r="BH43" s="28"/>
      <c r="BI43" s="26"/>
      <c r="BM43" s="26"/>
      <c r="BN43" s="26"/>
      <c r="BO43" s="26"/>
      <c r="BT43" s="26"/>
      <c r="BU43" s="28"/>
      <c r="BV43" s="28"/>
      <c r="BW43" s="32"/>
      <c r="BY43" s="26"/>
      <c r="BZ43" s="31"/>
      <c r="CA43" s="28"/>
      <c r="CB43" s="28"/>
      <c r="CC43" s="28"/>
      <c r="CD43" s="28"/>
      <c r="CF43" s="28"/>
      <c r="CH43" s="28"/>
      <c r="CI43" s="28"/>
    </row>
    <row r="44" spans="1:106">
      <c r="A44" s="23" t="s">
        <v>135</v>
      </c>
      <c r="C44" s="12">
        <f>1473</f>
        <v>1473</v>
      </c>
      <c r="D44" s="12">
        <v>503</v>
      </c>
      <c r="E44" s="27">
        <v>62</v>
      </c>
      <c r="F44" s="29">
        <v>1.67</v>
      </c>
      <c r="G44" s="12" t="s">
        <v>136</v>
      </c>
      <c r="H44" s="12">
        <v>50.8</v>
      </c>
      <c r="I44" s="12">
        <v>1.84</v>
      </c>
      <c r="J44" s="12">
        <v>13.3</v>
      </c>
      <c r="K44" s="12">
        <v>12.4</v>
      </c>
      <c r="L44" s="12">
        <v>6.67</v>
      </c>
      <c r="M44" s="12">
        <v>11.5</v>
      </c>
      <c r="N44" s="12">
        <v>2.68</v>
      </c>
      <c r="O44" s="12">
        <v>0.15</v>
      </c>
      <c r="P44" s="12">
        <v>0.19</v>
      </c>
      <c r="Q44" s="30">
        <f>SUM(H44:P44)</f>
        <v>99.530000000000015</v>
      </c>
      <c r="R44" s="12"/>
      <c r="S44" s="17">
        <f t="shared" si="7"/>
        <v>51.039887471114234</v>
      </c>
      <c r="T44" s="17">
        <f t="shared" si="7"/>
        <v>1.8486888375364208</v>
      </c>
      <c r="U44" s="17">
        <f t="shared" si="7"/>
        <v>13.362805184366522</v>
      </c>
      <c r="V44" s="17">
        <f t="shared" si="7"/>
        <v>12.458555209484576</v>
      </c>
      <c r="W44" s="17">
        <f t="shared" si="7"/>
        <v>6.7014970360695258</v>
      </c>
      <c r="X44" s="17">
        <f t="shared" si="7"/>
        <v>11.554305234602632</v>
      </c>
      <c r="Y44" s="17">
        <f t="shared" si="7"/>
        <v>2.6926554807595697</v>
      </c>
      <c r="Z44" s="17">
        <f t="shared" si="7"/>
        <v>0.15070832914699084</v>
      </c>
      <c r="AA44" s="17">
        <f t="shared" si="7"/>
        <v>0.19089721691952172</v>
      </c>
      <c r="AE44" s="28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U44" s="28"/>
      <c r="AV44" s="32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31"/>
      <c r="BH44" s="28"/>
      <c r="BI44" s="26"/>
      <c r="BM44" s="26"/>
      <c r="BN44" s="26"/>
      <c r="BO44" s="26"/>
      <c r="BT44" s="26"/>
      <c r="BU44" s="28"/>
      <c r="BV44" s="28"/>
      <c r="BW44" s="32"/>
      <c r="BY44" s="26"/>
      <c r="BZ44" s="31"/>
      <c r="CA44" s="28"/>
      <c r="CB44" s="28"/>
      <c r="CC44" s="28"/>
      <c r="CD44" s="28"/>
      <c r="CF44" s="28"/>
      <c r="CH44" s="28"/>
      <c r="CI44" s="28"/>
    </row>
    <row r="45" spans="1:106">
      <c r="A45" s="23" t="s">
        <v>135</v>
      </c>
      <c r="C45" s="12">
        <f>1473</f>
        <v>1473</v>
      </c>
      <c r="D45" s="12">
        <v>503</v>
      </c>
      <c r="E45" s="27">
        <v>62</v>
      </c>
      <c r="F45" s="29">
        <v>1.67</v>
      </c>
      <c r="G45" s="12" t="s">
        <v>136</v>
      </c>
      <c r="H45" s="12">
        <v>50.8</v>
      </c>
      <c r="I45" s="12">
        <v>1.84</v>
      </c>
      <c r="J45" s="12">
        <v>13.3</v>
      </c>
      <c r="K45" s="12">
        <v>12.4</v>
      </c>
      <c r="L45" s="12">
        <v>6.67</v>
      </c>
      <c r="M45" s="12">
        <v>11.5</v>
      </c>
      <c r="N45" s="12">
        <v>2.68</v>
      </c>
      <c r="O45" s="12">
        <v>0.15</v>
      </c>
      <c r="P45" s="12">
        <v>0.19</v>
      </c>
      <c r="Q45" s="30">
        <f t="shared" si="1"/>
        <v>99.530000000000015</v>
      </c>
      <c r="R45" s="12"/>
      <c r="S45" s="17">
        <f t="shared" si="7"/>
        <v>51.039887471114234</v>
      </c>
      <c r="T45" s="17">
        <f t="shared" si="7"/>
        <v>1.8486888375364208</v>
      </c>
      <c r="U45" s="17">
        <f t="shared" si="7"/>
        <v>13.362805184366522</v>
      </c>
      <c r="V45" s="17">
        <f t="shared" si="7"/>
        <v>12.458555209484576</v>
      </c>
      <c r="W45" s="17">
        <f t="shared" si="7"/>
        <v>6.7014970360695258</v>
      </c>
      <c r="X45" s="17">
        <f t="shared" si="7"/>
        <v>11.554305234602632</v>
      </c>
      <c r="Y45" s="17">
        <f t="shared" si="7"/>
        <v>2.6926554807595697</v>
      </c>
      <c r="Z45" s="17">
        <f t="shared" si="7"/>
        <v>0.15070832914699084</v>
      </c>
      <c r="AA45" s="17">
        <f t="shared" si="7"/>
        <v>0.19089721691952172</v>
      </c>
      <c r="AE45" s="28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U45" s="28"/>
      <c r="AV45" s="32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31"/>
      <c r="BH45" s="28"/>
      <c r="BI45" s="26"/>
      <c r="BM45" s="26"/>
      <c r="BN45" s="26"/>
      <c r="BO45" s="26"/>
      <c r="BT45" s="26"/>
      <c r="BU45" s="28"/>
      <c r="BV45" s="28"/>
      <c r="BW45" s="32"/>
      <c r="BY45" s="26"/>
      <c r="BZ45" s="31"/>
      <c r="CA45" s="28"/>
      <c r="CB45" s="28"/>
      <c r="CC45" s="28"/>
      <c r="CD45" s="28"/>
      <c r="CF45" s="28"/>
      <c r="CH45" s="28"/>
      <c r="CI45" s="28"/>
    </row>
    <row r="46" spans="1:106">
      <c r="A46" s="23" t="s">
        <v>135</v>
      </c>
      <c r="C46" s="12">
        <f>1473</f>
        <v>1473</v>
      </c>
      <c r="D46" s="12">
        <v>507</v>
      </c>
      <c r="E46" s="27">
        <v>64</v>
      </c>
      <c r="F46" s="29">
        <v>1.58</v>
      </c>
      <c r="G46" s="12" t="s">
        <v>136</v>
      </c>
      <c r="H46" s="12">
        <v>50.8</v>
      </c>
      <c r="I46" s="12">
        <v>1.84</v>
      </c>
      <c r="J46" s="12">
        <v>13.3</v>
      </c>
      <c r="K46" s="12">
        <v>12.4</v>
      </c>
      <c r="L46" s="12">
        <v>6.67</v>
      </c>
      <c r="M46" s="12">
        <v>11.5</v>
      </c>
      <c r="N46" s="12">
        <v>2.68</v>
      </c>
      <c r="O46" s="12">
        <v>0.15</v>
      </c>
      <c r="P46" s="12">
        <v>0.19</v>
      </c>
      <c r="Q46" s="30">
        <f>SUM(H46:P46)</f>
        <v>99.530000000000015</v>
      </c>
      <c r="R46" s="12"/>
      <c r="S46" s="17">
        <f t="shared" si="7"/>
        <v>51.039887471114234</v>
      </c>
      <c r="T46" s="17">
        <f t="shared" si="7"/>
        <v>1.8486888375364208</v>
      </c>
      <c r="U46" s="17">
        <f t="shared" si="7"/>
        <v>13.362805184366522</v>
      </c>
      <c r="V46" s="17">
        <f t="shared" si="7"/>
        <v>12.458555209484576</v>
      </c>
      <c r="W46" s="17">
        <f t="shared" si="7"/>
        <v>6.7014970360695258</v>
      </c>
      <c r="X46" s="17">
        <f t="shared" si="7"/>
        <v>11.554305234602632</v>
      </c>
      <c r="Y46" s="17">
        <f t="shared" si="7"/>
        <v>2.6926554807595697</v>
      </c>
      <c r="Z46" s="17">
        <f t="shared" si="7"/>
        <v>0.15070832914699084</v>
      </c>
      <c r="AA46" s="17">
        <f t="shared" si="7"/>
        <v>0.19089721691952172</v>
      </c>
      <c r="AE46" s="28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U46" s="28"/>
      <c r="AV46" s="32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31"/>
      <c r="BH46" s="28"/>
      <c r="BI46" s="26"/>
      <c r="BM46" s="26"/>
      <c r="BN46" s="26"/>
      <c r="BO46" s="26"/>
      <c r="BT46" s="26"/>
      <c r="BU46" s="28"/>
      <c r="BV46" s="28"/>
      <c r="BW46" s="32"/>
      <c r="BY46" s="26"/>
      <c r="BZ46" s="31"/>
      <c r="CA46" s="28"/>
      <c r="CB46" s="28"/>
      <c r="CC46" s="28"/>
      <c r="CD46" s="28"/>
      <c r="CF46" s="28"/>
      <c r="CH46" s="28"/>
      <c r="CI46" s="28"/>
    </row>
    <row r="47" spans="1:106" s="36" customFormat="1">
      <c r="A47" s="23" t="s">
        <v>135</v>
      </c>
      <c r="B47" s="19"/>
      <c r="C47" s="12">
        <f>1473</f>
        <v>1473</v>
      </c>
      <c r="D47" s="12">
        <v>504</v>
      </c>
      <c r="E47" s="27">
        <v>223</v>
      </c>
      <c r="F47" s="29">
        <v>0.37</v>
      </c>
      <c r="G47" s="12" t="s">
        <v>136</v>
      </c>
      <c r="H47" s="12">
        <v>50.8</v>
      </c>
      <c r="I47" s="12">
        <v>1.84</v>
      </c>
      <c r="J47" s="12">
        <v>13.3</v>
      </c>
      <c r="K47" s="12">
        <v>12.4</v>
      </c>
      <c r="L47" s="12">
        <v>6.67</v>
      </c>
      <c r="M47" s="12">
        <v>11.5</v>
      </c>
      <c r="N47" s="12">
        <v>2.68</v>
      </c>
      <c r="O47" s="12">
        <v>0.15</v>
      </c>
      <c r="P47" s="12">
        <v>0.19</v>
      </c>
      <c r="Q47" s="30">
        <f>SUM(H47:P47)</f>
        <v>99.530000000000015</v>
      </c>
      <c r="R47" s="12"/>
      <c r="S47" s="17">
        <f t="shared" si="7"/>
        <v>51.039887471114234</v>
      </c>
      <c r="T47" s="17">
        <f t="shared" si="7"/>
        <v>1.8486888375364208</v>
      </c>
      <c r="U47" s="17">
        <f t="shared" si="7"/>
        <v>13.362805184366522</v>
      </c>
      <c r="V47" s="17">
        <f t="shared" si="7"/>
        <v>12.458555209484576</v>
      </c>
      <c r="W47" s="17">
        <f t="shared" si="7"/>
        <v>6.7014970360695258</v>
      </c>
      <c r="X47" s="17">
        <f t="shared" si="7"/>
        <v>11.554305234602632</v>
      </c>
      <c r="Y47" s="17">
        <f t="shared" si="7"/>
        <v>2.6926554807595697</v>
      </c>
      <c r="Z47" s="17">
        <f t="shared" si="7"/>
        <v>0.15070832914699084</v>
      </c>
      <c r="AA47" s="17">
        <f t="shared" si="7"/>
        <v>0.19089721691952172</v>
      </c>
      <c r="AB47" s="19"/>
      <c r="AC47" s="19"/>
      <c r="AD47" s="19"/>
      <c r="AE47" s="28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19"/>
      <c r="AT47" s="19"/>
      <c r="AU47" s="28"/>
      <c r="AV47" s="32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31"/>
      <c r="BH47" s="28"/>
      <c r="BI47" s="26"/>
      <c r="BJ47" s="26"/>
      <c r="BK47" s="19"/>
      <c r="BL47" s="18"/>
      <c r="BM47" s="26"/>
      <c r="BN47" s="26"/>
      <c r="BO47" s="26"/>
      <c r="BP47" s="19"/>
      <c r="BQ47" s="19"/>
      <c r="BR47" s="19"/>
      <c r="BS47" s="19"/>
      <c r="BT47" s="26"/>
      <c r="BU47" s="28"/>
      <c r="BV47" s="28"/>
      <c r="BW47" s="32"/>
      <c r="BX47" s="19"/>
      <c r="BY47" s="26"/>
      <c r="BZ47" s="31"/>
      <c r="CA47" s="28"/>
      <c r="CB47" s="28"/>
      <c r="CC47" s="28"/>
      <c r="CD47" s="28"/>
      <c r="CE47" s="19"/>
      <c r="CF47" s="28"/>
      <c r="CG47" s="18"/>
      <c r="CH47" s="28"/>
      <c r="CI47" s="28"/>
      <c r="CJ47" s="19"/>
      <c r="CK47" s="19"/>
      <c r="CL47" s="19"/>
      <c r="CM47" s="19"/>
      <c r="CN47" s="19"/>
      <c r="CO47" s="26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</row>
    <row r="48" spans="1:106">
      <c r="A48" s="23" t="s">
        <v>135</v>
      </c>
      <c r="C48" s="12">
        <f>1473</f>
        <v>1473</v>
      </c>
      <c r="D48" s="12">
        <v>507</v>
      </c>
      <c r="E48" s="27">
        <v>64</v>
      </c>
      <c r="F48" s="29">
        <v>1.58</v>
      </c>
      <c r="G48" s="12" t="s">
        <v>136</v>
      </c>
      <c r="H48" s="12">
        <v>50.8</v>
      </c>
      <c r="I48" s="12">
        <v>1.84</v>
      </c>
      <c r="J48" s="12">
        <v>13.3</v>
      </c>
      <c r="K48" s="12">
        <v>12.4</v>
      </c>
      <c r="L48" s="12">
        <v>6.67</v>
      </c>
      <c r="M48" s="12">
        <v>11.5</v>
      </c>
      <c r="N48" s="12">
        <v>2.68</v>
      </c>
      <c r="O48" s="12">
        <v>0.15</v>
      </c>
      <c r="P48" s="12">
        <v>0.19</v>
      </c>
      <c r="Q48" s="30">
        <f>SUM(H48:P48)</f>
        <v>99.530000000000015</v>
      </c>
      <c r="R48" s="12"/>
      <c r="S48" s="17">
        <f t="shared" si="7"/>
        <v>51.039887471114234</v>
      </c>
      <c r="T48" s="17">
        <f t="shared" si="7"/>
        <v>1.8486888375364208</v>
      </c>
      <c r="U48" s="17">
        <f t="shared" si="7"/>
        <v>13.362805184366522</v>
      </c>
      <c r="V48" s="17">
        <f t="shared" si="7"/>
        <v>12.458555209484576</v>
      </c>
      <c r="W48" s="17">
        <f t="shared" si="7"/>
        <v>6.7014970360695258</v>
      </c>
      <c r="X48" s="17">
        <f t="shared" si="7"/>
        <v>11.554305234602632</v>
      </c>
      <c r="Y48" s="17">
        <f t="shared" si="7"/>
        <v>2.6926554807595697</v>
      </c>
      <c r="Z48" s="17">
        <f t="shared" si="7"/>
        <v>0.15070832914699084</v>
      </c>
      <c r="AA48" s="17">
        <f t="shared" si="7"/>
        <v>0.19089721691952172</v>
      </c>
      <c r="AE48" s="28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U48" s="28"/>
      <c r="AV48" s="32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31"/>
      <c r="BH48" s="28"/>
      <c r="BI48" s="26"/>
      <c r="BM48" s="26"/>
      <c r="BN48" s="26"/>
      <c r="BO48" s="26"/>
      <c r="BT48" s="26"/>
      <c r="BU48" s="28"/>
      <c r="BV48" s="28"/>
      <c r="BW48" s="32"/>
      <c r="BY48" s="26"/>
      <c r="BZ48" s="31"/>
      <c r="CA48" s="28"/>
      <c r="CB48" s="28"/>
      <c r="CC48" s="28"/>
      <c r="CD48" s="28"/>
      <c r="CF48" s="28"/>
      <c r="CH48" s="28"/>
      <c r="CI48" s="28"/>
    </row>
    <row r="49" spans="1:93">
      <c r="A49" s="23" t="s">
        <v>135</v>
      </c>
      <c r="C49" s="12">
        <f>1473</f>
        <v>1473</v>
      </c>
      <c r="D49" s="12">
        <v>507</v>
      </c>
      <c r="E49" s="27">
        <v>64</v>
      </c>
      <c r="F49" s="29">
        <v>1.58</v>
      </c>
      <c r="G49" s="12" t="s">
        <v>136</v>
      </c>
      <c r="H49" s="12">
        <v>50.8</v>
      </c>
      <c r="I49" s="12">
        <v>1.84</v>
      </c>
      <c r="J49" s="12">
        <v>13.3</v>
      </c>
      <c r="K49" s="12">
        <v>12.4</v>
      </c>
      <c r="L49" s="12">
        <v>6.67</v>
      </c>
      <c r="M49" s="12">
        <v>11.5</v>
      </c>
      <c r="N49" s="12">
        <v>2.68</v>
      </c>
      <c r="O49" s="12">
        <v>0.15</v>
      </c>
      <c r="P49" s="12">
        <v>0.19</v>
      </c>
      <c r="Q49" s="30">
        <f t="shared" si="1"/>
        <v>99.530000000000015</v>
      </c>
      <c r="R49" s="12"/>
      <c r="S49" s="17">
        <f t="shared" si="7"/>
        <v>51.039887471114234</v>
      </c>
      <c r="T49" s="17">
        <f t="shared" si="7"/>
        <v>1.8486888375364208</v>
      </c>
      <c r="U49" s="17">
        <f t="shared" si="7"/>
        <v>13.362805184366522</v>
      </c>
      <c r="V49" s="17">
        <f t="shared" si="7"/>
        <v>12.458555209484576</v>
      </c>
      <c r="W49" s="17">
        <f t="shared" si="7"/>
        <v>6.7014970360695258</v>
      </c>
      <c r="X49" s="17">
        <f t="shared" si="7"/>
        <v>11.554305234602632</v>
      </c>
      <c r="Y49" s="17">
        <f t="shared" si="7"/>
        <v>2.6926554807595697</v>
      </c>
      <c r="Z49" s="17">
        <f t="shared" si="7"/>
        <v>0.15070832914699084</v>
      </c>
      <c r="AA49" s="17">
        <f t="shared" si="7"/>
        <v>0.19089721691952172</v>
      </c>
      <c r="AE49" s="28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U49" s="28"/>
      <c r="AV49" s="32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31"/>
      <c r="BH49" s="28"/>
      <c r="BI49" s="26"/>
      <c r="BM49" s="26"/>
      <c r="BN49" s="26"/>
      <c r="BO49" s="26"/>
      <c r="BT49" s="26"/>
      <c r="BU49" s="28"/>
      <c r="BV49" s="28"/>
      <c r="BW49" s="32"/>
      <c r="BY49" s="26"/>
      <c r="BZ49" s="31"/>
      <c r="CA49" s="28"/>
      <c r="CB49" s="28"/>
      <c r="CC49" s="28"/>
      <c r="CD49" s="28"/>
      <c r="CF49" s="28"/>
      <c r="CH49" s="28"/>
      <c r="CI49" s="28"/>
    </row>
    <row r="50" spans="1:93" s="36" customFormat="1">
      <c r="A50" s="35" t="s">
        <v>135</v>
      </c>
      <c r="C50" s="37">
        <f>1473</f>
        <v>1473</v>
      </c>
      <c r="D50" s="37">
        <v>504</v>
      </c>
      <c r="E50" s="38">
        <v>223</v>
      </c>
      <c r="F50" s="47">
        <v>0.37</v>
      </c>
      <c r="G50" s="37" t="s">
        <v>136</v>
      </c>
      <c r="H50" s="37">
        <v>50.8</v>
      </c>
      <c r="I50" s="37">
        <v>1.84</v>
      </c>
      <c r="J50" s="37">
        <v>13.3</v>
      </c>
      <c r="K50" s="37">
        <v>12.4</v>
      </c>
      <c r="L50" s="37">
        <v>6.67</v>
      </c>
      <c r="M50" s="37">
        <v>11.5</v>
      </c>
      <c r="N50" s="37">
        <v>2.68</v>
      </c>
      <c r="O50" s="37">
        <v>0.15</v>
      </c>
      <c r="P50" s="37">
        <v>0.19</v>
      </c>
      <c r="Q50" s="40">
        <f t="shared" si="1"/>
        <v>99.530000000000015</v>
      </c>
      <c r="R50" s="37"/>
      <c r="S50" s="41">
        <f t="shared" si="7"/>
        <v>51.039887471114234</v>
      </c>
      <c r="T50" s="41">
        <f t="shared" si="7"/>
        <v>1.8486888375364208</v>
      </c>
      <c r="U50" s="41">
        <f t="shared" si="7"/>
        <v>13.362805184366522</v>
      </c>
      <c r="V50" s="41">
        <f t="shared" si="7"/>
        <v>12.458555209484576</v>
      </c>
      <c r="W50" s="41">
        <f t="shared" si="7"/>
        <v>6.7014970360695258</v>
      </c>
      <c r="X50" s="41">
        <f t="shared" si="7"/>
        <v>11.554305234602632</v>
      </c>
      <c r="Y50" s="41">
        <f t="shared" si="7"/>
        <v>2.6926554807595697</v>
      </c>
      <c r="Z50" s="41">
        <f t="shared" si="7"/>
        <v>0.15070832914699084</v>
      </c>
      <c r="AA50" s="41">
        <f t="shared" si="7"/>
        <v>0.19089721691952172</v>
      </c>
      <c r="AE50" s="42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U50" s="42"/>
      <c r="AV50" s="44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3"/>
      <c r="BH50" s="42"/>
      <c r="BI50" s="45"/>
      <c r="BJ50" s="45"/>
      <c r="BL50" s="46"/>
      <c r="BM50" s="45"/>
      <c r="BN50" s="45"/>
      <c r="BO50" s="45"/>
      <c r="BT50" s="45"/>
      <c r="BU50" s="42"/>
      <c r="BV50" s="42"/>
      <c r="BW50" s="44"/>
      <c r="BY50" s="45"/>
      <c r="BZ50" s="43"/>
      <c r="CA50" s="42"/>
      <c r="CB50" s="42"/>
      <c r="CC50" s="42"/>
      <c r="CD50" s="42"/>
      <c r="CF50" s="42"/>
      <c r="CG50" s="46"/>
      <c r="CH50" s="42"/>
      <c r="CI50" s="42"/>
      <c r="CO50" s="45"/>
    </row>
    <row r="51" spans="1:93">
      <c r="A51" s="23" t="s">
        <v>137</v>
      </c>
      <c r="C51" s="12">
        <v>1473</v>
      </c>
      <c r="D51" s="12">
        <v>2059</v>
      </c>
      <c r="E51" s="27">
        <v>2094</v>
      </c>
      <c r="F51" s="29">
        <v>0.8</v>
      </c>
      <c r="G51" s="12" t="s">
        <v>138</v>
      </c>
      <c r="H51" s="12">
        <v>48.02</v>
      </c>
      <c r="I51" s="12">
        <v>0.96</v>
      </c>
      <c r="J51" s="12">
        <v>14.52</v>
      </c>
      <c r="K51" s="12">
        <v>7.51</v>
      </c>
      <c r="L51" s="12">
        <v>6.82</v>
      </c>
      <c r="M51" s="12">
        <v>12.77</v>
      </c>
      <c r="N51" s="12">
        <v>1.8</v>
      </c>
      <c r="O51" s="12">
        <v>5.55</v>
      </c>
      <c r="P51" s="12">
        <v>0.65</v>
      </c>
      <c r="Q51" s="30">
        <f t="shared" si="1"/>
        <v>98.600000000000009</v>
      </c>
      <c r="R51" s="12"/>
      <c r="S51" s="17">
        <f t="shared" si="7"/>
        <v>48.701825557809329</v>
      </c>
      <c r="T51" s="17">
        <f t="shared" si="7"/>
        <v>0.97363083164300179</v>
      </c>
      <c r="U51" s="17">
        <f t="shared" si="7"/>
        <v>14.726166328600405</v>
      </c>
      <c r="V51" s="17">
        <f t="shared" si="7"/>
        <v>7.6166328600405677</v>
      </c>
      <c r="W51" s="17">
        <f t="shared" si="7"/>
        <v>6.9168356997971596</v>
      </c>
      <c r="X51" s="17">
        <f t="shared" si="7"/>
        <v>12.951318458417848</v>
      </c>
      <c r="Y51" s="17">
        <f t="shared" si="7"/>
        <v>1.8255578093306288</v>
      </c>
      <c r="Z51" s="17">
        <f t="shared" si="7"/>
        <v>5.6288032454361048</v>
      </c>
      <c r="AA51" s="17">
        <f t="shared" si="7"/>
        <v>0.65922920892494929</v>
      </c>
      <c r="AE51" s="28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U51" s="28"/>
      <c r="AV51" s="32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31"/>
      <c r="BH51" s="28"/>
      <c r="BI51" s="26"/>
      <c r="BM51" s="26"/>
      <c r="BN51" s="26"/>
      <c r="BO51" s="26"/>
      <c r="BT51" s="26"/>
      <c r="BU51" s="28"/>
      <c r="BV51" s="28"/>
      <c r="BW51" s="32"/>
      <c r="BY51" s="26"/>
      <c r="BZ51" s="31"/>
      <c r="CA51" s="28"/>
      <c r="CB51" s="28"/>
      <c r="CC51" s="28"/>
      <c r="CD51" s="28"/>
      <c r="CF51" s="28"/>
      <c r="CH51" s="28"/>
      <c r="CI51" s="28"/>
    </row>
    <row r="52" spans="1:93">
      <c r="A52" s="23" t="s">
        <v>137</v>
      </c>
      <c r="C52" s="12">
        <v>1473</v>
      </c>
      <c r="D52" s="12">
        <v>524</v>
      </c>
      <c r="E52" s="27">
        <v>582</v>
      </c>
      <c r="F52" s="29">
        <v>0.82</v>
      </c>
      <c r="G52" s="12" t="s">
        <v>138</v>
      </c>
      <c r="H52" s="12">
        <v>48.02</v>
      </c>
      <c r="I52" s="12">
        <v>0.96</v>
      </c>
      <c r="J52" s="12">
        <v>14.52</v>
      </c>
      <c r="K52" s="12">
        <v>7.51</v>
      </c>
      <c r="L52" s="12">
        <v>6.82</v>
      </c>
      <c r="M52" s="12">
        <v>12.77</v>
      </c>
      <c r="N52" s="12">
        <v>1.8</v>
      </c>
      <c r="O52" s="12">
        <v>5.55</v>
      </c>
      <c r="P52" s="12">
        <v>0.65</v>
      </c>
      <c r="Q52" s="30">
        <f t="shared" si="1"/>
        <v>98.600000000000009</v>
      </c>
      <c r="R52" s="12"/>
      <c r="S52" s="17">
        <f t="shared" si="7"/>
        <v>48.701825557809329</v>
      </c>
      <c r="T52" s="17">
        <f t="shared" si="7"/>
        <v>0.97363083164300179</v>
      </c>
      <c r="U52" s="17">
        <f t="shared" si="7"/>
        <v>14.726166328600405</v>
      </c>
      <c r="V52" s="17">
        <f t="shared" si="7"/>
        <v>7.6166328600405677</v>
      </c>
      <c r="W52" s="17">
        <f t="shared" si="7"/>
        <v>6.9168356997971596</v>
      </c>
      <c r="X52" s="17">
        <f t="shared" si="7"/>
        <v>12.951318458417848</v>
      </c>
      <c r="Y52" s="17">
        <f t="shared" si="7"/>
        <v>1.8255578093306288</v>
      </c>
      <c r="Z52" s="17">
        <f t="shared" si="7"/>
        <v>5.6288032454361048</v>
      </c>
      <c r="AA52" s="17">
        <f t="shared" si="7"/>
        <v>0.65922920892494929</v>
      </c>
      <c r="AE52" s="28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U52" s="28"/>
      <c r="AV52" s="32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31"/>
      <c r="BH52" s="28"/>
      <c r="BI52" s="26"/>
      <c r="BM52" s="26"/>
      <c r="BN52" s="26"/>
      <c r="BO52" s="26"/>
      <c r="BT52" s="26"/>
      <c r="BU52" s="28"/>
      <c r="BV52" s="28"/>
      <c r="BW52" s="32"/>
      <c r="BY52" s="26"/>
      <c r="BZ52" s="31"/>
      <c r="CA52" s="28"/>
      <c r="CB52" s="28"/>
      <c r="CC52" s="28"/>
      <c r="CD52" s="28"/>
      <c r="CF52" s="28"/>
      <c r="CH52" s="28"/>
      <c r="CI52" s="28"/>
    </row>
    <row r="53" spans="1:93">
      <c r="A53" s="23" t="s">
        <v>137</v>
      </c>
      <c r="C53" s="12">
        <v>1473</v>
      </c>
      <c r="D53" s="12">
        <v>269</v>
      </c>
      <c r="E53" s="27">
        <v>215</v>
      </c>
      <c r="F53" s="29">
        <v>0.85</v>
      </c>
      <c r="G53" s="12" t="s">
        <v>138</v>
      </c>
      <c r="H53" s="12">
        <v>48.02</v>
      </c>
      <c r="I53" s="12">
        <v>0.96</v>
      </c>
      <c r="J53" s="12">
        <v>14.52</v>
      </c>
      <c r="K53" s="12">
        <v>7.51</v>
      </c>
      <c r="L53" s="12">
        <v>6.82</v>
      </c>
      <c r="M53" s="12">
        <v>12.77</v>
      </c>
      <c r="N53" s="12">
        <v>1.8</v>
      </c>
      <c r="O53" s="12">
        <v>5.55</v>
      </c>
      <c r="P53" s="12">
        <v>0.65</v>
      </c>
      <c r="Q53" s="30">
        <f t="shared" si="1"/>
        <v>98.600000000000009</v>
      </c>
      <c r="R53" s="12"/>
      <c r="S53" s="17">
        <f t="shared" si="7"/>
        <v>48.701825557809329</v>
      </c>
      <c r="T53" s="17">
        <f t="shared" si="7"/>
        <v>0.97363083164300179</v>
      </c>
      <c r="U53" s="17">
        <f t="shared" si="7"/>
        <v>14.726166328600405</v>
      </c>
      <c r="V53" s="17">
        <f t="shared" si="7"/>
        <v>7.6166328600405677</v>
      </c>
      <c r="W53" s="17">
        <f t="shared" si="7"/>
        <v>6.9168356997971596</v>
      </c>
      <c r="X53" s="17">
        <f t="shared" si="7"/>
        <v>12.951318458417848</v>
      </c>
      <c r="Y53" s="17">
        <f t="shared" si="7"/>
        <v>1.8255578093306288</v>
      </c>
      <c r="Z53" s="17">
        <f t="shared" si="7"/>
        <v>5.6288032454361048</v>
      </c>
      <c r="AA53" s="17">
        <f t="shared" si="7"/>
        <v>0.65922920892494929</v>
      </c>
      <c r="AE53" s="28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U53" s="28"/>
      <c r="AV53" s="32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31"/>
      <c r="BH53" s="28"/>
      <c r="BI53" s="26"/>
      <c r="BM53" s="26"/>
      <c r="BN53" s="26"/>
      <c r="BO53" s="26"/>
      <c r="BT53" s="26"/>
      <c r="BU53" s="28"/>
      <c r="BV53" s="28"/>
      <c r="BW53" s="32"/>
      <c r="BY53" s="26"/>
      <c r="BZ53" s="31"/>
      <c r="CA53" s="28"/>
      <c r="CB53" s="28"/>
      <c r="CC53" s="28"/>
      <c r="CD53" s="28"/>
      <c r="CF53" s="28"/>
      <c r="CH53" s="28"/>
      <c r="CI53" s="28"/>
    </row>
    <row r="54" spans="1:93">
      <c r="A54" s="23" t="s">
        <v>137</v>
      </c>
      <c r="C54" s="12">
        <v>1473</v>
      </c>
      <c r="D54" s="12">
        <v>1062</v>
      </c>
      <c r="E54" s="27">
        <v>1022</v>
      </c>
      <c r="F54" s="29">
        <v>1.02</v>
      </c>
      <c r="G54" s="12" t="s">
        <v>138</v>
      </c>
      <c r="H54" s="12">
        <v>48.02</v>
      </c>
      <c r="I54" s="12">
        <v>0.96</v>
      </c>
      <c r="J54" s="12">
        <v>14.52</v>
      </c>
      <c r="K54" s="12">
        <v>7.51</v>
      </c>
      <c r="L54" s="12">
        <v>6.82</v>
      </c>
      <c r="M54" s="12">
        <v>12.77</v>
      </c>
      <c r="N54" s="12">
        <v>1.8</v>
      </c>
      <c r="O54" s="12">
        <v>5.55</v>
      </c>
      <c r="P54" s="12">
        <v>0.65</v>
      </c>
      <c r="Q54" s="30">
        <f t="shared" si="1"/>
        <v>98.600000000000009</v>
      </c>
      <c r="R54" s="12"/>
      <c r="S54" s="17">
        <f t="shared" si="7"/>
        <v>48.701825557809329</v>
      </c>
      <c r="T54" s="17">
        <f t="shared" si="7"/>
        <v>0.97363083164300179</v>
      </c>
      <c r="U54" s="17">
        <f t="shared" si="7"/>
        <v>14.726166328600405</v>
      </c>
      <c r="V54" s="17">
        <f t="shared" si="7"/>
        <v>7.6166328600405677</v>
      </c>
      <c r="W54" s="17">
        <f t="shared" si="7"/>
        <v>6.9168356997971596</v>
      </c>
      <c r="X54" s="17">
        <f t="shared" si="7"/>
        <v>12.951318458417848</v>
      </c>
      <c r="Y54" s="17">
        <f t="shared" si="7"/>
        <v>1.8255578093306288</v>
      </c>
      <c r="Z54" s="17">
        <f t="shared" si="7"/>
        <v>5.6288032454361048</v>
      </c>
      <c r="AA54" s="17">
        <f t="shared" si="7"/>
        <v>0.65922920892494929</v>
      </c>
      <c r="AE54" s="28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U54" s="28"/>
      <c r="AV54" s="32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31"/>
      <c r="BH54" s="28"/>
      <c r="BI54" s="26"/>
      <c r="BM54" s="26"/>
      <c r="BN54" s="26"/>
      <c r="BO54" s="26"/>
      <c r="BT54" s="26"/>
      <c r="BU54" s="28"/>
      <c r="BV54" s="28"/>
      <c r="BW54" s="32"/>
      <c r="BY54" s="26"/>
      <c r="BZ54" s="31"/>
      <c r="CA54" s="28"/>
      <c r="CB54" s="28"/>
      <c r="CC54" s="28"/>
      <c r="CD54" s="28"/>
      <c r="CF54" s="28"/>
      <c r="CH54" s="28"/>
      <c r="CI54" s="28"/>
    </row>
    <row r="55" spans="1:93">
      <c r="A55" s="23" t="s">
        <v>137</v>
      </c>
      <c r="C55" s="12">
        <v>1473</v>
      </c>
      <c r="D55" s="12">
        <v>2059</v>
      </c>
      <c r="E55" s="27">
        <v>1429</v>
      </c>
      <c r="F55" s="29">
        <v>1.49</v>
      </c>
      <c r="G55" s="12" t="s">
        <v>139</v>
      </c>
      <c r="H55" s="12">
        <v>47.59</v>
      </c>
      <c r="I55" s="12">
        <v>1.66</v>
      </c>
      <c r="J55" s="12">
        <v>17.190000000000001</v>
      </c>
      <c r="K55" s="12">
        <v>10.15</v>
      </c>
      <c r="L55" s="12">
        <v>5.72</v>
      </c>
      <c r="M55" s="12">
        <v>10.85</v>
      </c>
      <c r="N55" s="12">
        <v>3.42</v>
      </c>
      <c r="O55" s="12">
        <v>1.98</v>
      </c>
      <c r="P55" s="12">
        <v>0.51</v>
      </c>
      <c r="Q55" s="30">
        <f>SUM(H55:P55)</f>
        <v>99.070000000000007</v>
      </c>
      <c r="R55" s="12"/>
      <c r="S55" s="17">
        <f t="shared" si="7"/>
        <v>48.036741697789445</v>
      </c>
      <c r="T55" s="17">
        <f t="shared" si="7"/>
        <v>1.6755829211668516</v>
      </c>
      <c r="U55" s="17">
        <f t="shared" si="7"/>
        <v>17.351367719794087</v>
      </c>
      <c r="V55" s="17">
        <f t="shared" si="7"/>
        <v>10.24528111436358</v>
      </c>
      <c r="W55" s="17">
        <f t="shared" si="7"/>
        <v>5.7736953669122837</v>
      </c>
      <c r="X55" s="17">
        <f t="shared" si="7"/>
        <v>10.951852225699</v>
      </c>
      <c r="Y55" s="17">
        <f t="shared" si="7"/>
        <v>3.4521045725244774</v>
      </c>
      <c r="Z55" s="17">
        <f t="shared" si="7"/>
        <v>1.9985868577773291</v>
      </c>
      <c r="AA55" s="17">
        <f t="shared" si="7"/>
        <v>0.51478752397294847</v>
      </c>
      <c r="AE55" s="28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U55" s="28"/>
      <c r="AV55" s="32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31"/>
      <c r="BH55" s="28"/>
      <c r="BI55" s="26"/>
      <c r="BM55" s="26"/>
      <c r="BN55" s="26"/>
      <c r="BO55" s="26"/>
      <c r="BT55" s="26"/>
      <c r="BU55" s="28"/>
      <c r="BV55" s="28"/>
      <c r="BW55" s="32"/>
      <c r="BY55" s="26"/>
      <c r="BZ55" s="31"/>
      <c r="CA55" s="28"/>
      <c r="CB55" s="28"/>
      <c r="CC55" s="28"/>
      <c r="CD55" s="28"/>
      <c r="CF55" s="28"/>
      <c r="CH55" s="28"/>
      <c r="CI55" s="28"/>
    </row>
    <row r="56" spans="1:93">
      <c r="A56" s="23" t="s">
        <v>137</v>
      </c>
      <c r="C56" s="12">
        <v>1473</v>
      </c>
      <c r="D56" s="12">
        <v>1013</v>
      </c>
      <c r="E56" s="27">
        <v>661</v>
      </c>
      <c r="F56" s="29">
        <v>1.55</v>
      </c>
      <c r="G56" s="12" t="s">
        <v>139</v>
      </c>
      <c r="H56" s="12">
        <v>47.59</v>
      </c>
      <c r="I56" s="12">
        <v>1.66</v>
      </c>
      <c r="J56" s="12">
        <v>17.190000000000001</v>
      </c>
      <c r="K56" s="12">
        <v>10.15</v>
      </c>
      <c r="L56" s="12">
        <v>5.72</v>
      </c>
      <c r="M56" s="12">
        <v>10.85</v>
      </c>
      <c r="N56" s="12">
        <v>3.42</v>
      </c>
      <c r="O56" s="12">
        <v>1.98</v>
      </c>
      <c r="P56" s="12">
        <v>0.51</v>
      </c>
      <c r="Q56" s="30">
        <f t="shared" si="1"/>
        <v>99.070000000000007</v>
      </c>
      <c r="R56" s="12"/>
      <c r="S56" s="17">
        <f t="shared" si="7"/>
        <v>48.036741697789445</v>
      </c>
      <c r="T56" s="17">
        <f t="shared" si="7"/>
        <v>1.6755829211668516</v>
      </c>
      <c r="U56" s="17">
        <f t="shared" si="7"/>
        <v>17.351367719794087</v>
      </c>
      <c r="V56" s="17">
        <f t="shared" si="7"/>
        <v>10.24528111436358</v>
      </c>
      <c r="W56" s="17">
        <f t="shared" si="7"/>
        <v>5.7736953669122837</v>
      </c>
      <c r="X56" s="17">
        <f t="shared" si="7"/>
        <v>10.951852225699</v>
      </c>
      <c r="Y56" s="17">
        <f t="shared" si="7"/>
        <v>3.4521045725244774</v>
      </c>
      <c r="Z56" s="17">
        <f t="shared" si="7"/>
        <v>1.9985868577773291</v>
      </c>
      <c r="AA56" s="17">
        <f t="shared" si="7"/>
        <v>0.51478752397294847</v>
      </c>
      <c r="AE56" s="28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U56" s="28"/>
      <c r="AV56" s="32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31"/>
      <c r="BH56" s="28"/>
      <c r="BI56" s="26"/>
      <c r="BM56" s="26"/>
      <c r="BN56" s="26"/>
      <c r="BO56" s="26"/>
      <c r="BT56" s="26"/>
      <c r="BU56" s="28"/>
      <c r="BV56" s="28"/>
      <c r="BW56" s="32"/>
      <c r="BY56" s="26"/>
      <c r="BZ56" s="31"/>
      <c r="CA56" s="28"/>
      <c r="CB56" s="28"/>
      <c r="CC56" s="28"/>
      <c r="CD56" s="28"/>
      <c r="CF56" s="28"/>
      <c r="CH56" s="28"/>
      <c r="CI56" s="28"/>
    </row>
    <row r="57" spans="1:93">
      <c r="A57" s="23" t="s">
        <v>137</v>
      </c>
      <c r="C57" s="12">
        <v>1473</v>
      </c>
      <c r="D57" s="12">
        <v>524</v>
      </c>
      <c r="E57" s="27">
        <v>383</v>
      </c>
      <c r="F57" s="29">
        <v>0.73</v>
      </c>
      <c r="G57" s="12" t="s">
        <v>139</v>
      </c>
      <c r="H57" s="12">
        <v>47.59</v>
      </c>
      <c r="I57" s="12">
        <v>1.66</v>
      </c>
      <c r="J57" s="12">
        <v>17.190000000000001</v>
      </c>
      <c r="K57" s="12">
        <v>10.15</v>
      </c>
      <c r="L57" s="12">
        <v>5.72</v>
      </c>
      <c r="M57" s="12">
        <v>10.85</v>
      </c>
      <c r="N57" s="12">
        <v>3.42</v>
      </c>
      <c r="O57" s="12">
        <v>1.98</v>
      </c>
      <c r="P57" s="12">
        <v>0.51</v>
      </c>
      <c r="Q57" s="30">
        <f t="shared" si="1"/>
        <v>99.070000000000007</v>
      </c>
      <c r="R57" s="12"/>
      <c r="S57" s="17">
        <f t="shared" si="7"/>
        <v>48.036741697789445</v>
      </c>
      <c r="T57" s="17">
        <f t="shared" si="7"/>
        <v>1.6755829211668516</v>
      </c>
      <c r="U57" s="17">
        <f t="shared" si="7"/>
        <v>17.351367719794087</v>
      </c>
      <c r="V57" s="17">
        <f t="shared" si="7"/>
        <v>10.24528111436358</v>
      </c>
      <c r="W57" s="17">
        <f t="shared" si="7"/>
        <v>5.7736953669122837</v>
      </c>
      <c r="X57" s="17">
        <f t="shared" si="7"/>
        <v>10.951852225699</v>
      </c>
      <c r="Y57" s="17">
        <f t="shared" si="7"/>
        <v>3.4521045725244774</v>
      </c>
      <c r="Z57" s="17">
        <f t="shared" si="7"/>
        <v>1.9985868577773291</v>
      </c>
      <c r="AA57" s="17">
        <f t="shared" si="7"/>
        <v>0.51478752397294847</v>
      </c>
      <c r="AE57" s="28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U57" s="28"/>
      <c r="AV57" s="32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31"/>
      <c r="BH57" s="28"/>
      <c r="BI57" s="26"/>
      <c r="BM57" s="26"/>
      <c r="BN57" s="26"/>
      <c r="BO57" s="26"/>
      <c r="BT57" s="26"/>
      <c r="BU57" s="28"/>
      <c r="BV57" s="28"/>
      <c r="BW57" s="32"/>
      <c r="BY57" s="26"/>
      <c r="BZ57" s="31"/>
      <c r="CA57" s="28"/>
      <c r="CB57" s="28"/>
      <c r="CC57" s="28"/>
      <c r="CD57" s="28"/>
      <c r="CF57" s="28"/>
      <c r="CH57" s="28"/>
      <c r="CI57" s="28"/>
    </row>
    <row r="58" spans="1:93">
      <c r="A58" s="23" t="s">
        <v>137</v>
      </c>
      <c r="C58" s="12">
        <v>1473</v>
      </c>
      <c r="D58" s="12">
        <v>1062</v>
      </c>
      <c r="E58" s="27">
        <v>504</v>
      </c>
      <c r="F58" s="29">
        <v>1.51</v>
      </c>
      <c r="G58" s="12" t="s">
        <v>139</v>
      </c>
      <c r="H58" s="12">
        <v>47.59</v>
      </c>
      <c r="I58" s="12">
        <v>1.66</v>
      </c>
      <c r="J58" s="12">
        <v>17.190000000000001</v>
      </c>
      <c r="K58" s="12">
        <v>10.15</v>
      </c>
      <c r="L58" s="12">
        <v>5.72</v>
      </c>
      <c r="M58" s="12">
        <v>10.85</v>
      </c>
      <c r="N58" s="12">
        <v>3.42</v>
      </c>
      <c r="O58" s="12">
        <v>1.98</v>
      </c>
      <c r="P58" s="12">
        <v>0.51</v>
      </c>
      <c r="Q58" s="30">
        <f t="shared" si="1"/>
        <v>99.070000000000007</v>
      </c>
      <c r="R58" s="12"/>
      <c r="S58" s="17">
        <f t="shared" si="7"/>
        <v>48.036741697789445</v>
      </c>
      <c r="T58" s="17">
        <f t="shared" si="7"/>
        <v>1.6755829211668516</v>
      </c>
      <c r="U58" s="17">
        <f t="shared" si="7"/>
        <v>17.351367719794087</v>
      </c>
      <c r="V58" s="17">
        <f t="shared" si="7"/>
        <v>10.24528111436358</v>
      </c>
      <c r="W58" s="17">
        <f t="shared" si="7"/>
        <v>5.7736953669122837</v>
      </c>
      <c r="X58" s="17">
        <f t="shared" si="7"/>
        <v>10.951852225699</v>
      </c>
      <c r="Y58" s="17">
        <f t="shared" si="7"/>
        <v>3.4521045725244774</v>
      </c>
      <c r="Z58" s="17">
        <f t="shared" si="7"/>
        <v>1.9985868577773291</v>
      </c>
      <c r="AA58" s="17">
        <f t="shared" si="7"/>
        <v>0.51478752397294847</v>
      </c>
      <c r="AE58" s="28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U58" s="28"/>
      <c r="AV58" s="32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31"/>
      <c r="BH58" s="28"/>
      <c r="BI58" s="26"/>
      <c r="BM58" s="26"/>
      <c r="BN58" s="26"/>
      <c r="BO58" s="26"/>
      <c r="BT58" s="26"/>
      <c r="BU58" s="28"/>
      <c r="BV58" s="28"/>
      <c r="BW58" s="32"/>
      <c r="BY58" s="26"/>
      <c r="BZ58" s="31"/>
      <c r="CA58" s="28"/>
      <c r="CB58" s="28"/>
      <c r="CC58" s="28"/>
      <c r="CD58" s="28"/>
      <c r="CF58" s="28"/>
      <c r="CH58" s="28"/>
      <c r="CI58" s="28"/>
    </row>
    <row r="59" spans="1:93">
      <c r="A59" s="23" t="s">
        <v>137</v>
      </c>
      <c r="C59" s="12">
        <v>1473</v>
      </c>
      <c r="D59" s="12">
        <v>2059</v>
      </c>
      <c r="E59" s="27">
        <v>1170</v>
      </c>
      <c r="F59" s="29">
        <v>1.58</v>
      </c>
      <c r="G59" s="12" t="s">
        <v>140</v>
      </c>
      <c r="H59" s="12">
        <v>49.4</v>
      </c>
      <c r="I59" s="12">
        <v>0.8</v>
      </c>
      <c r="J59" s="12">
        <v>15.8</v>
      </c>
      <c r="K59" s="12">
        <v>7.64</v>
      </c>
      <c r="L59" s="12">
        <v>8</v>
      </c>
      <c r="M59" s="12">
        <v>12.7</v>
      </c>
      <c r="N59" s="12">
        <v>2.2999999999999998</v>
      </c>
      <c r="O59" s="12">
        <v>1.9</v>
      </c>
      <c r="P59" s="12">
        <v>0.4</v>
      </c>
      <c r="Q59" s="30">
        <f t="shared" si="1"/>
        <v>98.940000000000012</v>
      </c>
      <c r="R59" s="12"/>
      <c r="S59" s="17">
        <f t="shared" si="7"/>
        <v>49.929250050535671</v>
      </c>
      <c r="T59" s="17">
        <f t="shared" si="7"/>
        <v>0.8085708510208206</v>
      </c>
      <c r="U59" s="17">
        <f t="shared" si="7"/>
        <v>15.969274307661207</v>
      </c>
      <c r="V59" s="17">
        <f t="shared" si="7"/>
        <v>7.7218516272488369</v>
      </c>
      <c r="W59" s="17">
        <f t="shared" si="7"/>
        <v>8.0857085102082067</v>
      </c>
      <c r="X59" s="17">
        <f t="shared" si="7"/>
        <v>12.836062259955527</v>
      </c>
      <c r="Y59" s="17">
        <f t="shared" si="7"/>
        <v>2.3246411966848588</v>
      </c>
      <c r="Z59" s="17">
        <f t="shared" si="7"/>
        <v>1.920355771174449</v>
      </c>
      <c r="AA59" s="17">
        <f t="shared" si="7"/>
        <v>0.4042854255104103</v>
      </c>
      <c r="AE59" s="28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U59" s="28"/>
      <c r="AV59" s="32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31"/>
      <c r="BH59" s="28"/>
      <c r="BI59" s="26"/>
      <c r="BM59" s="26"/>
      <c r="BN59" s="26"/>
      <c r="BO59" s="26"/>
      <c r="BT59" s="26"/>
      <c r="BU59" s="28"/>
      <c r="BV59" s="28"/>
      <c r="BW59" s="32"/>
      <c r="BY59" s="26"/>
      <c r="BZ59" s="31"/>
      <c r="CA59" s="28"/>
      <c r="CB59" s="28"/>
      <c r="CC59" s="28"/>
      <c r="CD59" s="28"/>
      <c r="CF59" s="28"/>
      <c r="CH59" s="28"/>
      <c r="CI59" s="28"/>
    </row>
    <row r="60" spans="1:93">
      <c r="A60" s="23" t="s">
        <v>137</v>
      </c>
      <c r="C60" s="12">
        <v>1473</v>
      </c>
      <c r="D60" s="12">
        <v>524</v>
      </c>
      <c r="E60" s="27">
        <v>279</v>
      </c>
      <c r="F60" s="29">
        <v>0.71</v>
      </c>
      <c r="G60" s="12" t="s">
        <v>140</v>
      </c>
      <c r="H60" s="12">
        <v>49.4</v>
      </c>
      <c r="I60" s="12">
        <v>0.8</v>
      </c>
      <c r="J60" s="12">
        <v>15.8</v>
      </c>
      <c r="K60" s="12">
        <v>7.64</v>
      </c>
      <c r="L60" s="12">
        <v>8</v>
      </c>
      <c r="M60" s="12">
        <v>12.7</v>
      </c>
      <c r="N60" s="12">
        <v>2.2999999999999998</v>
      </c>
      <c r="O60" s="12">
        <v>1.9</v>
      </c>
      <c r="P60" s="12">
        <v>0.4</v>
      </c>
      <c r="Q60" s="30">
        <f t="shared" si="1"/>
        <v>98.940000000000012</v>
      </c>
      <c r="R60" s="12"/>
      <c r="S60" s="17">
        <f t="shared" si="7"/>
        <v>49.929250050535671</v>
      </c>
      <c r="T60" s="17">
        <f t="shared" si="7"/>
        <v>0.8085708510208206</v>
      </c>
      <c r="U60" s="17">
        <f t="shared" si="7"/>
        <v>15.969274307661207</v>
      </c>
      <c r="V60" s="17">
        <f t="shared" si="7"/>
        <v>7.7218516272488369</v>
      </c>
      <c r="W60" s="17">
        <f t="shared" si="7"/>
        <v>8.0857085102082067</v>
      </c>
      <c r="X60" s="17">
        <f t="shared" si="7"/>
        <v>12.836062259955527</v>
      </c>
      <c r="Y60" s="17">
        <f t="shared" si="7"/>
        <v>2.3246411966848588</v>
      </c>
      <c r="Z60" s="17">
        <f t="shared" si="7"/>
        <v>1.920355771174449</v>
      </c>
      <c r="AA60" s="17">
        <f t="shared" si="7"/>
        <v>0.4042854255104103</v>
      </c>
      <c r="AE60" s="28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U60" s="28"/>
      <c r="AV60" s="32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31"/>
      <c r="BH60" s="28"/>
      <c r="BI60" s="26"/>
      <c r="BM60" s="26"/>
      <c r="BN60" s="26"/>
      <c r="BO60" s="26"/>
      <c r="BT60" s="26"/>
      <c r="BU60" s="28"/>
      <c r="BV60" s="28"/>
      <c r="BW60" s="32"/>
      <c r="BY60" s="26"/>
      <c r="BZ60" s="31"/>
      <c r="CA60" s="28"/>
      <c r="CB60" s="28"/>
      <c r="CC60" s="28"/>
      <c r="CD60" s="28"/>
      <c r="CF60" s="28"/>
      <c r="CH60" s="28"/>
      <c r="CI60" s="28"/>
    </row>
    <row r="61" spans="1:93">
      <c r="A61" s="23" t="s">
        <v>137</v>
      </c>
      <c r="C61" s="12">
        <v>1473</v>
      </c>
      <c r="D61" s="12">
        <v>269</v>
      </c>
      <c r="E61" s="27">
        <v>73</v>
      </c>
      <c r="F61" s="29">
        <v>0.98</v>
      </c>
      <c r="G61" s="12" t="s">
        <v>140</v>
      </c>
      <c r="H61" s="12">
        <v>49.4</v>
      </c>
      <c r="I61" s="12">
        <v>0.8</v>
      </c>
      <c r="J61" s="12">
        <v>15.8</v>
      </c>
      <c r="K61" s="12">
        <v>7.64</v>
      </c>
      <c r="L61" s="12">
        <v>8</v>
      </c>
      <c r="M61" s="12">
        <v>12.7</v>
      </c>
      <c r="N61" s="12">
        <v>2.2999999999999998</v>
      </c>
      <c r="O61" s="12">
        <v>1.9</v>
      </c>
      <c r="P61" s="12">
        <v>0.4</v>
      </c>
      <c r="Q61" s="30">
        <f t="shared" si="1"/>
        <v>98.940000000000012</v>
      </c>
      <c r="R61" s="12"/>
      <c r="S61" s="17">
        <f t="shared" si="7"/>
        <v>49.929250050535671</v>
      </c>
      <c r="T61" s="17">
        <f t="shared" si="7"/>
        <v>0.8085708510208206</v>
      </c>
      <c r="U61" s="17">
        <f t="shared" si="7"/>
        <v>15.969274307661207</v>
      </c>
      <c r="V61" s="17">
        <f t="shared" si="7"/>
        <v>7.7218516272488369</v>
      </c>
      <c r="W61" s="17">
        <f t="shared" si="7"/>
        <v>8.0857085102082067</v>
      </c>
      <c r="X61" s="17">
        <f t="shared" si="7"/>
        <v>12.836062259955527</v>
      </c>
      <c r="Y61" s="17">
        <f t="shared" si="7"/>
        <v>2.3246411966848588</v>
      </c>
      <c r="Z61" s="17">
        <f t="shared" si="7"/>
        <v>1.920355771174449</v>
      </c>
      <c r="AA61" s="17">
        <f t="shared" si="7"/>
        <v>0.4042854255104103</v>
      </c>
      <c r="AE61" s="28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U61" s="28"/>
      <c r="AV61" s="32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31"/>
      <c r="BH61" s="28"/>
      <c r="BI61" s="26"/>
      <c r="BM61" s="26"/>
      <c r="BN61" s="26"/>
      <c r="BO61" s="26"/>
      <c r="BT61" s="26"/>
      <c r="BU61" s="28"/>
      <c r="BV61" s="28"/>
      <c r="BW61" s="32"/>
      <c r="BY61" s="26"/>
      <c r="BZ61" s="31"/>
      <c r="CA61" s="28"/>
      <c r="CB61" s="28"/>
      <c r="CC61" s="28"/>
      <c r="CD61" s="28"/>
      <c r="CF61" s="28"/>
      <c r="CH61" s="28"/>
      <c r="CI61" s="28"/>
    </row>
    <row r="62" spans="1:93" s="36" customFormat="1">
      <c r="A62" s="35" t="s">
        <v>137</v>
      </c>
      <c r="C62" s="37">
        <v>1473</v>
      </c>
      <c r="D62" s="37">
        <v>1062</v>
      </c>
      <c r="E62" s="38">
        <v>613</v>
      </c>
      <c r="F62" s="47">
        <v>0.91</v>
      </c>
      <c r="G62" s="37" t="s">
        <v>140</v>
      </c>
      <c r="H62" s="37">
        <v>49.4</v>
      </c>
      <c r="I62" s="37">
        <v>0.8</v>
      </c>
      <c r="J62" s="37">
        <v>15.8</v>
      </c>
      <c r="K62" s="37">
        <v>7.64</v>
      </c>
      <c r="L62" s="37">
        <v>8</v>
      </c>
      <c r="M62" s="37">
        <v>12.7</v>
      </c>
      <c r="N62" s="37">
        <v>2.2999999999999998</v>
      </c>
      <c r="O62" s="37">
        <v>1.9</v>
      </c>
      <c r="P62" s="37">
        <v>0.4</v>
      </c>
      <c r="Q62" s="40">
        <f t="shared" ref="Q62:Q91" si="8">SUM(H62:P62)</f>
        <v>98.940000000000012</v>
      </c>
      <c r="R62" s="37"/>
      <c r="S62" s="41">
        <f t="shared" si="7"/>
        <v>49.929250050535671</v>
      </c>
      <c r="T62" s="41">
        <f t="shared" si="7"/>
        <v>0.8085708510208206</v>
      </c>
      <c r="U62" s="41">
        <f t="shared" si="7"/>
        <v>15.969274307661207</v>
      </c>
      <c r="V62" s="41">
        <f t="shared" si="7"/>
        <v>7.7218516272488369</v>
      </c>
      <c r="W62" s="41">
        <f t="shared" si="7"/>
        <v>8.0857085102082067</v>
      </c>
      <c r="X62" s="41">
        <f t="shared" si="7"/>
        <v>12.836062259955527</v>
      </c>
      <c r="Y62" s="41">
        <f t="shared" si="7"/>
        <v>2.3246411966848588</v>
      </c>
      <c r="Z62" s="41">
        <f t="shared" si="7"/>
        <v>1.920355771174449</v>
      </c>
      <c r="AA62" s="41">
        <f t="shared" si="7"/>
        <v>0.4042854255104103</v>
      </c>
      <c r="AE62" s="42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U62" s="42"/>
      <c r="AV62" s="44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3"/>
      <c r="BH62" s="42"/>
      <c r="BI62" s="45"/>
      <c r="BJ62" s="45"/>
      <c r="BL62" s="46"/>
      <c r="BM62" s="45"/>
      <c r="BN62" s="45"/>
      <c r="BO62" s="45"/>
      <c r="BT62" s="45"/>
      <c r="BU62" s="42"/>
      <c r="BV62" s="42"/>
      <c r="BW62" s="44"/>
      <c r="BY62" s="45"/>
      <c r="BZ62" s="43"/>
      <c r="CA62" s="42"/>
      <c r="CB62" s="42"/>
      <c r="CC62" s="42"/>
      <c r="CD62" s="42"/>
      <c r="CF62" s="42"/>
      <c r="CG62" s="46"/>
      <c r="CH62" s="42"/>
      <c r="CI62" s="42"/>
      <c r="CO62" s="45"/>
    </row>
    <row r="63" spans="1:93">
      <c r="A63" s="23" t="s">
        <v>141</v>
      </c>
      <c r="C63" s="12">
        <f>1100+273</f>
        <v>1373</v>
      </c>
      <c r="D63" s="12">
        <v>2140</v>
      </c>
      <c r="E63" s="27">
        <v>1950</v>
      </c>
      <c r="F63" s="29">
        <v>2.6</v>
      </c>
      <c r="G63" s="48" t="s">
        <v>142</v>
      </c>
      <c r="H63" s="12">
        <v>49.18</v>
      </c>
      <c r="I63" s="12">
        <v>0.9</v>
      </c>
      <c r="J63" s="12">
        <v>14.7</v>
      </c>
      <c r="K63" s="12">
        <v>7.41</v>
      </c>
      <c r="L63" s="12">
        <v>7.65</v>
      </c>
      <c r="M63" s="12">
        <v>15.41</v>
      </c>
      <c r="N63" s="12">
        <v>2.2000000000000002</v>
      </c>
      <c r="O63" s="12">
        <v>1.89</v>
      </c>
      <c r="P63" s="12">
        <v>0.65</v>
      </c>
      <c r="Q63" s="30">
        <f t="shared" si="8"/>
        <v>99.990000000000009</v>
      </c>
      <c r="R63" s="12"/>
      <c r="S63" s="17">
        <f t="shared" si="7"/>
        <v>49.184918491849174</v>
      </c>
      <c r="T63" s="17">
        <f t="shared" si="7"/>
        <v>0.90009000900090008</v>
      </c>
      <c r="U63" s="17">
        <f t="shared" si="7"/>
        <v>14.7014701470147</v>
      </c>
      <c r="V63" s="17">
        <f t="shared" si="7"/>
        <v>7.4107410741074107</v>
      </c>
      <c r="W63" s="30">
        <f t="shared" si="7"/>
        <v>7.6507650765076498</v>
      </c>
      <c r="X63" s="30">
        <f t="shared" si="7"/>
        <v>15.41154115411541</v>
      </c>
      <c r="Y63" s="17">
        <f t="shared" si="7"/>
        <v>2.2002200220022003</v>
      </c>
      <c r="Z63" s="17">
        <f t="shared" si="7"/>
        <v>1.89018901890189</v>
      </c>
      <c r="AA63" s="17">
        <f t="shared" si="7"/>
        <v>0.65006500650065002</v>
      </c>
      <c r="AE63" s="28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U63" s="28"/>
      <c r="AV63" s="32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31"/>
      <c r="BH63" s="28"/>
      <c r="BI63" s="26"/>
      <c r="BM63" s="26"/>
      <c r="BN63" s="26"/>
      <c r="BO63" s="26"/>
      <c r="BT63" s="26"/>
      <c r="BU63" s="28"/>
      <c r="BV63" s="28"/>
      <c r="BW63" s="32"/>
      <c r="BY63" s="26"/>
      <c r="BZ63" s="31"/>
      <c r="CA63" s="28"/>
      <c r="CB63" s="28"/>
      <c r="CC63" s="28"/>
      <c r="CD63" s="28"/>
      <c r="CF63" s="28"/>
      <c r="CH63" s="28"/>
      <c r="CI63" s="28"/>
    </row>
    <row r="64" spans="1:93">
      <c r="A64" s="23" t="s">
        <v>141</v>
      </c>
      <c r="C64" s="12">
        <f>1100+273</f>
        <v>1373</v>
      </c>
      <c r="D64" s="12">
        <v>2140</v>
      </c>
      <c r="E64" s="27">
        <v>4300</v>
      </c>
      <c r="F64" s="29">
        <v>2.8</v>
      </c>
      <c r="G64" s="48" t="s">
        <v>143</v>
      </c>
      <c r="H64" s="12">
        <v>46.84</v>
      </c>
      <c r="I64" s="12">
        <v>0.71</v>
      </c>
      <c r="J64" s="12">
        <v>14.48</v>
      </c>
      <c r="K64" s="12">
        <v>6.95</v>
      </c>
      <c r="L64" s="12">
        <v>6.86</v>
      </c>
      <c r="M64" s="12">
        <v>19.45</v>
      </c>
      <c r="N64" s="12">
        <v>2.3199999999999998</v>
      </c>
      <c r="O64" s="12">
        <v>1.77</v>
      </c>
      <c r="P64" s="12">
        <v>0.62</v>
      </c>
      <c r="Q64" s="30">
        <f t="shared" si="8"/>
        <v>100</v>
      </c>
      <c r="R64" s="12"/>
      <c r="S64" s="17">
        <f t="shared" si="7"/>
        <v>46.84</v>
      </c>
      <c r="T64" s="17">
        <f t="shared" si="7"/>
        <v>0.71</v>
      </c>
      <c r="U64" s="17">
        <f t="shared" si="7"/>
        <v>14.48</v>
      </c>
      <c r="V64" s="17">
        <f t="shared" si="7"/>
        <v>6.9500000000000011</v>
      </c>
      <c r="W64" s="30">
        <f t="shared" si="7"/>
        <v>6.8600000000000012</v>
      </c>
      <c r="X64" s="30">
        <f t="shared" si="7"/>
        <v>19.45</v>
      </c>
      <c r="Y64" s="17">
        <f t="shared" si="7"/>
        <v>2.3199999999999998</v>
      </c>
      <c r="Z64" s="17">
        <f t="shared" si="7"/>
        <v>1.77</v>
      </c>
      <c r="AA64" s="17">
        <f t="shared" si="7"/>
        <v>0.62</v>
      </c>
      <c r="AE64" s="28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U64" s="28"/>
      <c r="AV64" s="32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31"/>
      <c r="BH64" s="28"/>
      <c r="BI64" s="26"/>
      <c r="BM64" s="26"/>
      <c r="BN64" s="26"/>
      <c r="BO64" s="26"/>
      <c r="BT64" s="26"/>
      <c r="BU64" s="28"/>
      <c r="BV64" s="28"/>
      <c r="BW64" s="32"/>
      <c r="BY64" s="26"/>
      <c r="BZ64" s="31"/>
      <c r="CA64" s="28"/>
      <c r="CB64" s="28"/>
      <c r="CC64" s="28"/>
      <c r="CD64" s="28"/>
      <c r="CF64" s="28"/>
      <c r="CH64" s="28"/>
      <c r="CI64" s="28"/>
    </row>
    <row r="65" spans="1:93">
      <c r="A65" s="23" t="s">
        <v>141</v>
      </c>
      <c r="C65" s="12">
        <f>1150+273</f>
        <v>1423</v>
      </c>
      <c r="D65" s="12">
        <v>2130</v>
      </c>
      <c r="E65" s="27">
        <v>1300</v>
      </c>
      <c r="F65" s="29">
        <v>2.4</v>
      </c>
      <c r="G65" s="48" t="s">
        <v>144</v>
      </c>
      <c r="H65" s="12">
        <v>50.26</v>
      </c>
      <c r="I65" s="12">
        <v>0.99</v>
      </c>
      <c r="J65" s="12">
        <v>15.44</v>
      </c>
      <c r="K65" s="12">
        <v>7.53</v>
      </c>
      <c r="L65" s="12">
        <v>7.27</v>
      </c>
      <c r="M65" s="12">
        <v>13.46</v>
      </c>
      <c r="N65" s="12">
        <v>2.3199999999999998</v>
      </c>
      <c r="O65" s="12">
        <v>2.04</v>
      </c>
      <c r="P65" s="12">
        <v>0.69</v>
      </c>
      <c r="Q65" s="30">
        <f t="shared" si="8"/>
        <v>99.999999999999986</v>
      </c>
      <c r="R65" s="12"/>
      <c r="S65" s="17">
        <f t="shared" si="7"/>
        <v>50.260000000000005</v>
      </c>
      <c r="T65" s="17">
        <f t="shared" si="7"/>
        <v>0.9900000000000001</v>
      </c>
      <c r="U65" s="17">
        <f t="shared" si="7"/>
        <v>15.440000000000001</v>
      </c>
      <c r="V65" s="17">
        <f t="shared" si="7"/>
        <v>7.530000000000002</v>
      </c>
      <c r="W65" s="30">
        <f t="shared" si="7"/>
        <v>7.2700000000000005</v>
      </c>
      <c r="X65" s="30">
        <f t="shared" si="7"/>
        <v>13.460000000000003</v>
      </c>
      <c r="Y65" s="17">
        <f t="shared" si="7"/>
        <v>2.3200000000000003</v>
      </c>
      <c r="Z65" s="17">
        <f t="shared" si="7"/>
        <v>2.0400000000000005</v>
      </c>
      <c r="AA65" s="17">
        <f t="shared" si="7"/>
        <v>0.69000000000000006</v>
      </c>
      <c r="AE65" s="28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U65" s="28"/>
      <c r="AV65" s="32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31"/>
      <c r="BH65" s="28"/>
      <c r="BI65" s="26"/>
      <c r="BM65" s="26"/>
      <c r="BN65" s="26"/>
      <c r="BO65" s="26"/>
      <c r="BT65" s="26"/>
      <c r="BU65" s="28"/>
      <c r="BV65" s="28"/>
      <c r="BW65" s="32"/>
      <c r="BY65" s="26"/>
      <c r="BZ65" s="31"/>
      <c r="CA65" s="28"/>
      <c r="CB65" s="28"/>
      <c r="CC65" s="28"/>
      <c r="CD65" s="28"/>
      <c r="CF65" s="28"/>
      <c r="CH65" s="28"/>
      <c r="CI65" s="28"/>
    </row>
    <row r="66" spans="1:93">
      <c r="A66" s="23" t="s">
        <v>141</v>
      </c>
      <c r="C66" s="12">
        <f>1150+273</f>
        <v>1423</v>
      </c>
      <c r="D66" s="12">
        <v>2130</v>
      </c>
      <c r="E66" s="27">
        <v>2050</v>
      </c>
      <c r="F66" s="29">
        <v>1.9</v>
      </c>
      <c r="G66" s="48" t="s">
        <v>145</v>
      </c>
      <c r="H66" s="12">
        <v>49.07</v>
      </c>
      <c r="I66" s="12">
        <v>0.86</v>
      </c>
      <c r="J66" s="12">
        <v>14.8</v>
      </c>
      <c r="K66" s="12">
        <v>7.18</v>
      </c>
      <c r="L66" s="12">
        <v>7.55</v>
      </c>
      <c r="M66" s="12">
        <v>15.84</v>
      </c>
      <c r="N66" s="12">
        <v>2.2400000000000002</v>
      </c>
      <c r="O66" s="12">
        <v>1.8</v>
      </c>
      <c r="P66" s="12">
        <v>0.66</v>
      </c>
      <c r="Q66" s="30">
        <f t="shared" si="8"/>
        <v>99.999999999999986</v>
      </c>
      <c r="R66" s="12"/>
      <c r="S66" s="17">
        <f t="shared" si="7"/>
        <v>49.070000000000007</v>
      </c>
      <c r="T66" s="17">
        <f t="shared" si="7"/>
        <v>0.86000000000000021</v>
      </c>
      <c r="U66" s="17">
        <f t="shared" si="7"/>
        <v>14.800000000000002</v>
      </c>
      <c r="V66" s="17">
        <f t="shared" si="7"/>
        <v>7.1800000000000006</v>
      </c>
      <c r="W66" s="30">
        <f t="shared" si="7"/>
        <v>7.5500000000000007</v>
      </c>
      <c r="X66" s="30">
        <f t="shared" si="7"/>
        <v>15.840000000000002</v>
      </c>
      <c r="Y66" s="17">
        <f t="shared" si="7"/>
        <v>2.2400000000000007</v>
      </c>
      <c r="Z66" s="17">
        <f t="shared" si="7"/>
        <v>1.8000000000000003</v>
      </c>
      <c r="AA66" s="17">
        <f t="shared" si="7"/>
        <v>0.66</v>
      </c>
      <c r="AE66" s="28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U66" s="28"/>
      <c r="AV66" s="32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31"/>
      <c r="BH66" s="28"/>
      <c r="BI66" s="26"/>
      <c r="BM66" s="26"/>
      <c r="BN66" s="26"/>
      <c r="BO66" s="26"/>
      <c r="BT66" s="26"/>
      <c r="BU66" s="28"/>
      <c r="BV66" s="28"/>
      <c r="BW66" s="32"/>
      <c r="BY66" s="26"/>
      <c r="BZ66" s="31"/>
      <c r="CA66" s="28"/>
      <c r="CB66" s="28"/>
      <c r="CC66" s="28"/>
      <c r="CD66" s="28"/>
      <c r="CF66" s="28"/>
      <c r="CH66" s="28"/>
      <c r="CI66" s="28"/>
    </row>
    <row r="67" spans="1:93">
      <c r="A67" s="23" t="s">
        <v>141</v>
      </c>
      <c r="C67" s="12">
        <f>1150+273</f>
        <v>1423</v>
      </c>
      <c r="D67" s="12">
        <v>2130</v>
      </c>
      <c r="E67" s="27">
        <v>2800</v>
      </c>
      <c r="F67" s="29">
        <v>2.2999999999999998</v>
      </c>
      <c r="G67" s="48" t="s">
        <v>146</v>
      </c>
      <c r="H67" s="12">
        <v>47.76</v>
      </c>
      <c r="I67" s="12">
        <v>0.86</v>
      </c>
      <c r="J67" s="12">
        <v>15.13</v>
      </c>
      <c r="K67" s="12">
        <v>7.23</v>
      </c>
      <c r="L67" s="12">
        <v>6.66</v>
      </c>
      <c r="M67" s="12">
        <v>17.260000000000002</v>
      </c>
      <c r="N67" s="12">
        <v>2.4700000000000002</v>
      </c>
      <c r="O67" s="12">
        <v>1.98</v>
      </c>
      <c r="P67" s="12">
        <v>0.66</v>
      </c>
      <c r="Q67" s="30">
        <f t="shared" si="8"/>
        <v>100.01</v>
      </c>
      <c r="R67" s="12"/>
      <c r="S67" s="17">
        <f t="shared" si="7"/>
        <v>47.75522447755224</v>
      </c>
      <c r="T67" s="17">
        <f t="shared" si="7"/>
        <v>0.85991400859913991</v>
      </c>
      <c r="U67" s="17">
        <f t="shared" si="7"/>
        <v>15.128487151284872</v>
      </c>
      <c r="V67" s="17">
        <f t="shared" ref="V67:AA75" si="9">K67/$Q67*100</f>
        <v>7.2292770722927706</v>
      </c>
      <c r="W67" s="30">
        <f t="shared" si="9"/>
        <v>6.6593340665933409</v>
      </c>
      <c r="X67" s="30">
        <f t="shared" si="9"/>
        <v>17.258274172582745</v>
      </c>
      <c r="Y67" s="17">
        <f t="shared" si="9"/>
        <v>2.4697530246975306</v>
      </c>
      <c r="Z67" s="17">
        <f t="shared" si="9"/>
        <v>1.9798020197980202</v>
      </c>
      <c r="AA67" s="17">
        <f t="shared" si="9"/>
        <v>0.65993400659933998</v>
      </c>
      <c r="AE67" s="28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U67" s="28"/>
      <c r="AV67" s="32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31"/>
      <c r="BH67" s="28"/>
      <c r="BI67" s="26"/>
      <c r="BM67" s="26"/>
      <c r="BN67" s="26"/>
      <c r="BO67" s="26"/>
      <c r="BT67" s="26"/>
      <c r="BU67" s="28"/>
      <c r="BV67" s="28"/>
      <c r="BW67" s="32"/>
      <c r="BY67" s="26"/>
      <c r="BZ67" s="31"/>
      <c r="CA67" s="28"/>
      <c r="CB67" s="28"/>
      <c r="CC67" s="28"/>
      <c r="CD67" s="28"/>
      <c r="CF67" s="28"/>
      <c r="CH67" s="28"/>
      <c r="CI67" s="28"/>
    </row>
    <row r="68" spans="1:93" s="36" customFormat="1">
      <c r="A68" s="35" t="s">
        <v>141</v>
      </c>
      <c r="C68" s="37">
        <f>1150+273</f>
        <v>1423</v>
      </c>
      <c r="D68" s="37">
        <v>2130</v>
      </c>
      <c r="E68" s="38">
        <v>6000</v>
      </c>
      <c r="F68" s="47">
        <v>1.5</v>
      </c>
      <c r="G68" s="49" t="s">
        <v>147</v>
      </c>
      <c r="H68" s="37">
        <v>45.04</v>
      </c>
      <c r="I68" s="37">
        <v>0.79</v>
      </c>
      <c r="J68" s="37">
        <v>14.31</v>
      </c>
      <c r="K68" s="37">
        <v>6.5</v>
      </c>
      <c r="L68" s="37">
        <v>6.64</v>
      </c>
      <c r="M68" s="37">
        <v>21.85</v>
      </c>
      <c r="N68" s="37">
        <v>2.37</v>
      </c>
      <c r="O68" s="37">
        <v>1.88</v>
      </c>
      <c r="P68" s="37">
        <v>0.62</v>
      </c>
      <c r="Q68" s="40">
        <f t="shared" si="8"/>
        <v>100</v>
      </c>
      <c r="R68" s="37"/>
      <c r="S68" s="41">
        <f t="shared" ref="S68:AA83" si="10">H68/$Q68*100</f>
        <v>45.04</v>
      </c>
      <c r="T68" s="41">
        <f t="shared" si="10"/>
        <v>0.79</v>
      </c>
      <c r="U68" s="41">
        <f t="shared" si="10"/>
        <v>14.31</v>
      </c>
      <c r="V68" s="41">
        <f t="shared" si="10"/>
        <v>6.5</v>
      </c>
      <c r="W68" s="41">
        <f t="shared" si="10"/>
        <v>6.64</v>
      </c>
      <c r="X68" s="41">
        <f t="shared" si="10"/>
        <v>21.85</v>
      </c>
      <c r="Y68" s="41">
        <f t="shared" si="9"/>
        <v>2.37</v>
      </c>
      <c r="Z68" s="41">
        <f t="shared" si="9"/>
        <v>1.8799999999999997</v>
      </c>
      <c r="AA68" s="41">
        <f t="shared" si="9"/>
        <v>0.62</v>
      </c>
      <c r="AE68" s="42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U68" s="42"/>
      <c r="AV68" s="44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3"/>
      <c r="BH68" s="42"/>
      <c r="BI68" s="45"/>
      <c r="BJ68" s="45"/>
      <c r="BL68" s="46"/>
      <c r="BM68" s="45"/>
      <c r="BN68" s="45"/>
      <c r="BO68" s="45"/>
      <c r="BT68" s="45"/>
      <c r="BU68" s="42"/>
      <c r="BV68" s="42"/>
      <c r="BW68" s="44"/>
      <c r="BY68" s="45"/>
      <c r="BZ68" s="43"/>
      <c r="CA68" s="42"/>
      <c r="CB68" s="42"/>
      <c r="CC68" s="42"/>
      <c r="CD68" s="42"/>
      <c r="CF68" s="42"/>
      <c r="CG68" s="46"/>
      <c r="CH68" s="42"/>
      <c r="CI68" s="42"/>
      <c r="CO68" s="45"/>
    </row>
    <row r="69" spans="1:93">
      <c r="A69" s="23" t="s">
        <v>148</v>
      </c>
      <c r="C69" s="12">
        <f>1200+273</f>
        <v>1473</v>
      </c>
      <c r="D69" s="50">
        <v>1010</v>
      </c>
      <c r="E69" s="27">
        <v>680</v>
      </c>
      <c r="F69" s="29">
        <v>0.99</v>
      </c>
      <c r="G69" s="12" t="s">
        <v>139</v>
      </c>
      <c r="H69" s="12">
        <v>48.86</v>
      </c>
      <c r="I69" s="12">
        <v>1.73</v>
      </c>
      <c r="J69" s="12">
        <v>16.77</v>
      </c>
      <c r="K69" s="12">
        <v>9.7100000000000009</v>
      </c>
      <c r="L69" s="12">
        <v>6.65</v>
      </c>
      <c r="M69" s="12">
        <v>9.86</v>
      </c>
      <c r="N69" s="12">
        <v>3.62</v>
      </c>
      <c r="O69" s="30">
        <v>1.93</v>
      </c>
      <c r="P69" s="12">
        <v>0.68</v>
      </c>
      <c r="Q69" s="30">
        <f t="shared" si="8"/>
        <v>99.810000000000016</v>
      </c>
      <c r="R69" s="12"/>
      <c r="S69" s="17">
        <f t="shared" si="10"/>
        <v>48.953010720368688</v>
      </c>
      <c r="T69" s="17">
        <f t="shared" si="10"/>
        <v>1.7332932571886581</v>
      </c>
      <c r="U69" s="17">
        <f t="shared" si="10"/>
        <v>16.801923654944392</v>
      </c>
      <c r="V69" s="17">
        <f t="shared" si="10"/>
        <v>9.7284841198276713</v>
      </c>
      <c r="W69" s="17">
        <f t="shared" si="10"/>
        <v>6.662659052199178</v>
      </c>
      <c r="X69" s="17">
        <f t="shared" si="10"/>
        <v>9.8787696623584793</v>
      </c>
      <c r="Y69" s="17">
        <f t="shared" si="9"/>
        <v>3.6268910930768459</v>
      </c>
      <c r="Z69" s="17">
        <f t="shared" si="9"/>
        <v>1.9336739805630696</v>
      </c>
      <c r="AA69" s="17">
        <f t="shared" si="9"/>
        <v>0.6812944594729986</v>
      </c>
      <c r="AE69" s="28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U69" s="28"/>
      <c r="AV69" s="32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31"/>
      <c r="BH69" s="28"/>
      <c r="BI69" s="26"/>
      <c r="BM69" s="26"/>
      <c r="BN69" s="26"/>
      <c r="BO69" s="26"/>
      <c r="BT69" s="26"/>
      <c r="BU69" s="28"/>
      <c r="BV69" s="28"/>
      <c r="BW69" s="32"/>
      <c r="BY69" s="26"/>
      <c r="BZ69" s="31"/>
      <c r="CA69" s="28"/>
      <c r="CB69" s="28"/>
      <c r="CC69" s="28"/>
      <c r="CD69" s="28"/>
      <c r="CF69" s="28"/>
      <c r="CH69" s="28"/>
      <c r="CI69" s="28"/>
    </row>
    <row r="70" spans="1:93">
      <c r="A70" s="23" t="s">
        <v>148</v>
      </c>
      <c r="C70" s="12">
        <f t="shared" ref="C70:C91" si="11">1200+273</f>
        <v>1473</v>
      </c>
      <c r="D70" s="50">
        <v>1010</v>
      </c>
      <c r="E70" s="27">
        <v>532</v>
      </c>
      <c r="F70" s="29">
        <v>2.09</v>
      </c>
      <c r="G70" s="12" t="s">
        <v>139</v>
      </c>
      <c r="H70" s="12">
        <v>48.86</v>
      </c>
      <c r="I70" s="12">
        <v>1.73</v>
      </c>
      <c r="J70" s="12">
        <v>16.77</v>
      </c>
      <c r="K70" s="12">
        <v>9.7100000000000009</v>
      </c>
      <c r="L70" s="12">
        <v>6.65</v>
      </c>
      <c r="M70" s="12">
        <v>9.86</v>
      </c>
      <c r="N70" s="12">
        <v>3.62</v>
      </c>
      <c r="O70" s="12">
        <v>1.93</v>
      </c>
      <c r="P70" s="12">
        <v>0.68</v>
      </c>
      <c r="Q70" s="30">
        <f t="shared" si="8"/>
        <v>99.810000000000016</v>
      </c>
      <c r="R70" s="12"/>
      <c r="S70" s="17">
        <f t="shared" si="10"/>
        <v>48.953010720368688</v>
      </c>
      <c r="T70" s="17">
        <f t="shared" si="10"/>
        <v>1.7332932571886581</v>
      </c>
      <c r="U70" s="17">
        <f t="shared" si="10"/>
        <v>16.801923654944392</v>
      </c>
      <c r="V70" s="17">
        <f t="shared" si="10"/>
        <v>9.7284841198276713</v>
      </c>
      <c r="W70" s="17">
        <f t="shared" si="10"/>
        <v>6.662659052199178</v>
      </c>
      <c r="X70" s="17">
        <f t="shared" si="10"/>
        <v>9.8787696623584793</v>
      </c>
      <c r="Y70" s="17">
        <f t="shared" si="9"/>
        <v>3.6268910930768459</v>
      </c>
      <c r="Z70" s="17">
        <f t="shared" si="9"/>
        <v>1.9336739805630696</v>
      </c>
      <c r="AA70" s="17">
        <f t="shared" si="9"/>
        <v>0.6812944594729986</v>
      </c>
      <c r="AE70" s="28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U70" s="28"/>
      <c r="AV70" s="32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31"/>
      <c r="BH70" s="28"/>
      <c r="BI70" s="26"/>
      <c r="BM70" s="26"/>
      <c r="BN70" s="26"/>
      <c r="BO70" s="26"/>
      <c r="BT70" s="26"/>
      <c r="BU70" s="28"/>
      <c r="BV70" s="28"/>
      <c r="BW70" s="32"/>
      <c r="BY70" s="26"/>
      <c r="BZ70" s="31"/>
      <c r="CA70" s="28"/>
      <c r="CB70" s="28"/>
      <c r="CC70" s="28"/>
      <c r="CD70" s="28"/>
      <c r="CF70" s="28"/>
      <c r="CH70" s="28"/>
      <c r="CI70" s="28"/>
    </row>
    <row r="71" spans="1:93">
      <c r="A71" s="23" t="s">
        <v>148</v>
      </c>
      <c r="C71" s="12">
        <f t="shared" si="11"/>
        <v>1473</v>
      </c>
      <c r="D71" s="50">
        <v>2135</v>
      </c>
      <c r="E71" s="27">
        <v>1326</v>
      </c>
      <c r="F71" s="29">
        <v>2.7</v>
      </c>
      <c r="G71" s="12" t="s">
        <v>139</v>
      </c>
      <c r="H71" s="12">
        <v>48.86</v>
      </c>
      <c r="I71" s="12">
        <v>1.73</v>
      </c>
      <c r="J71" s="12">
        <v>16.77</v>
      </c>
      <c r="K71" s="12">
        <v>9.7100000000000009</v>
      </c>
      <c r="L71" s="12">
        <v>6.65</v>
      </c>
      <c r="M71" s="12">
        <v>9.86</v>
      </c>
      <c r="N71" s="12">
        <v>3.62</v>
      </c>
      <c r="O71" s="12">
        <v>1.93</v>
      </c>
      <c r="P71" s="12">
        <v>0.68</v>
      </c>
      <c r="Q71" s="30">
        <f t="shared" si="8"/>
        <v>99.810000000000016</v>
      </c>
      <c r="R71" s="12"/>
      <c r="S71" s="17">
        <f t="shared" si="10"/>
        <v>48.953010720368688</v>
      </c>
      <c r="T71" s="17">
        <f t="shared" si="10"/>
        <v>1.7332932571886581</v>
      </c>
      <c r="U71" s="17">
        <f t="shared" si="10"/>
        <v>16.801923654944392</v>
      </c>
      <c r="V71" s="17">
        <f t="shared" si="10"/>
        <v>9.7284841198276713</v>
      </c>
      <c r="W71" s="17">
        <f t="shared" si="10"/>
        <v>6.662659052199178</v>
      </c>
      <c r="X71" s="17">
        <f t="shared" si="10"/>
        <v>9.8787696623584793</v>
      </c>
      <c r="Y71" s="17">
        <f t="shared" si="9"/>
        <v>3.6268910930768459</v>
      </c>
      <c r="Z71" s="17">
        <f t="shared" si="9"/>
        <v>1.9336739805630696</v>
      </c>
      <c r="AA71" s="17">
        <f t="shared" si="9"/>
        <v>0.6812944594729986</v>
      </c>
      <c r="AE71" s="28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U71" s="28"/>
      <c r="AV71" s="32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31"/>
      <c r="BH71" s="28"/>
      <c r="BI71" s="26"/>
      <c r="BM71" s="26"/>
      <c r="BN71" s="26"/>
      <c r="BO71" s="26"/>
      <c r="BT71" s="26"/>
      <c r="BU71" s="28"/>
      <c r="BV71" s="28"/>
      <c r="BW71" s="32"/>
      <c r="BY71" s="26"/>
      <c r="BZ71" s="31"/>
      <c r="CA71" s="28"/>
      <c r="CB71" s="28"/>
      <c r="CC71" s="28"/>
      <c r="CD71" s="28"/>
      <c r="CF71" s="28"/>
      <c r="CH71" s="28"/>
      <c r="CI71" s="28"/>
    </row>
    <row r="72" spans="1:93">
      <c r="A72" s="23" t="s">
        <v>148</v>
      </c>
      <c r="C72" s="12">
        <f t="shared" si="11"/>
        <v>1473</v>
      </c>
      <c r="D72" s="50">
        <v>1530</v>
      </c>
      <c r="E72" s="27">
        <v>1150</v>
      </c>
      <c r="F72" s="29">
        <v>1.43</v>
      </c>
      <c r="G72" s="12" t="s">
        <v>139</v>
      </c>
      <c r="H72" s="12">
        <v>48.86</v>
      </c>
      <c r="I72" s="12">
        <v>1.73</v>
      </c>
      <c r="J72" s="12">
        <v>16.77</v>
      </c>
      <c r="K72" s="12">
        <v>9.7100000000000009</v>
      </c>
      <c r="L72" s="12">
        <v>6.65</v>
      </c>
      <c r="M72" s="12">
        <v>9.86</v>
      </c>
      <c r="N72" s="12">
        <v>3.62</v>
      </c>
      <c r="O72" s="12">
        <v>1.93</v>
      </c>
      <c r="P72" s="12">
        <v>0.68</v>
      </c>
      <c r="Q72" s="30">
        <f t="shared" si="8"/>
        <v>99.810000000000016</v>
      </c>
      <c r="R72" s="12"/>
      <c r="S72" s="17">
        <f t="shared" si="10"/>
        <v>48.953010720368688</v>
      </c>
      <c r="T72" s="17">
        <f t="shared" si="10"/>
        <v>1.7332932571886581</v>
      </c>
      <c r="U72" s="17">
        <f t="shared" si="10"/>
        <v>16.801923654944392</v>
      </c>
      <c r="V72" s="17">
        <f t="shared" si="10"/>
        <v>9.7284841198276713</v>
      </c>
      <c r="W72" s="17">
        <f t="shared" si="10"/>
        <v>6.662659052199178</v>
      </c>
      <c r="X72" s="17">
        <f t="shared" si="10"/>
        <v>9.8787696623584793</v>
      </c>
      <c r="Y72" s="17">
        <f t="shared" si="9"/>
        <v>3.6268910930768459</v>
      </c>
      <c r="Z72" s="17">
        <f t="shared" si="9"/>
        <v>1.9336739805630696</v>
      </c>
      <c r="AA72" s="17">
        <f t="shared" si="9"/>
        <v>0.6812944594729986</v>
      </c>
      <c r="AE72" s="28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U72" s="28"/>
      <c r="AV72" s="32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31"/>
      <c r="BH72" s="28"/>
      <c r="BI72" s="26"/>
      <c r="BM72" s="26"/>
      <c r="BN72" s="26"/>
      <c r="BO72" s="26"/>
      <c r="BT72" s="26"/>
      <c r="BU72" s="28"/>
      <c r="BV72" s="28"/>
      <c r="BW72" s="32"/>
      <c r="BY72" s="26"/>
      <c r="BZ72" s="31"/>
      <c r="CA72" s="28"/>
      <c r="CB72" s="28"/>
      <c r="CC72" s="28"/>
      <c r="CD72" s="28"/>
      <c r="CF72" s="28"/>
      <c r="CH72" s="28"/>
      <c r="CI72" s="28"/>
    </row>
    <row r="73" spans="1:93">
      <c r="A73" s="23" t="s">
        <v>148</v>
      </c>
      <c r="C73" s="12">
        <f t="shared" si="11"/>
        <v>1473</v>
      </c>
      <c r="D73" s="50">
        <v>1530</v>
      </c>
      <c r="E73" s="27">
        <v>940</v>
      </c>
      <c r="F73" s="29">
        <v>3.01</v>
      </c>
      <c r="G73" s="12" t="s">
        <v>139</v>
      </c>
      <c r="H73" s="12">
        <v>48.86</v>
      </c>
      <c r="I73" s="12">
        <v>1.73</v>
      </c>
      <c r="J73" s="12">
        <v>16.77</v>
      </c>
      <c r="K73" s="12">
        <v>9.7100000000000009</v>
      </c>
      <c r="L73" s="12">
        <v>6.65</v>
      </c>
      <c r="M73" s="12">
        <v>9.86</v>
      </c>
      <c r="N73" s="12">
        <v>3.62</v>
      </c>
      <c r="O73" s="12">
        <v>1.93</v>
      </c>
      <c r="P73" s="12">
        <v>0.68</v>
      </c>
      <c r="Q73" s="30">
        <f t="shared" si="8"/>
        <v>99.810000000000016</v>
      </c>
      <c r="R73" s="12"/>
      <c r="S73" s="17">
        <f t="shared" si="10"/>
        <v>48.953010720368688</v>
      </c>
      <c r="T73" s="17">
        <f t="shared" si="10"/>
        <v>1.7332932571886581</v>
      </c>
      <c r="U73" s="17">
        <f t="shared" si="10"/>
        <v>16.801923654944392</v>
      </c>
      <c r="V73" s="17">
        <f t="shared" si="10"/>
        <v>9.7284841198276713</v>
      </c>
      <c r="W73" s="17">
        <f t="shared" si="10"/>
        <v>6.662659052199178</v>
      </c>
      <c r="X73" s="17">
        <f t="shared" si="10"/>
        <v>9.8787696623584793</v>
      </c>
      <c r="Y73" s="17">
        <f t="shared" si="9"/>
        <v>3.6268910930768459</v>
      </c>
      <c r="Z73" s="17">
        <f t="shared" si="9"/>
        <v>1.9336739805630696</v>
      </c>
      <c r="AA73" s="17">
        <f t="shared" si="9"/>
        <v>0.6812944594729986</v>
      </c>
      <c r="AE73" s="28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U73" s="28"/>
      <c r="AV73" s="32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31"/>
      <c r="BH73" s="28"/>
      <c r="BI73" s="26"/>
      <c r="BM73" s="26"/>
      <c r="BN73" s="26"/>
      <c r="BO73" s="26"/>
      <c r="BT73" s="26"/>
      <c r="BU73" s="28"/>
      <c r="BV73" s="28"/>
      <c r="BW73" s="32"/>
      <c r="BY73" s="26"/>
      <c r="BZ73" s="31"/>
      <c r="CA73" s="28"/>
      <c r="CB73" s="28"/>
      <c r="CC73" s="28"/>
      <c r="CD73" s="28"/>
      <c r="CF73" s="28"/>
      <c r="CH73" s="28"/>
      <c r="CI73" s="28"/>
    </row>
    <row r="74" spans="1:93">
      <c r="A74" s="23" t="s">
        <v>148</v>
      </c>
      <c r="C74" s="12">
        <f t="shared" si="11"/>
        <v>1473</v>
      </c>
      <c r="D74" s="50">
        <v>485</v>
      </c>
      <c r="E74" s="27">
        <v>281</v>
      </c>
      <c r="F74" s="29">
        <v>0.95</v>
      </c>
      <c r="G74" s="12" t="s">
        <v>139</v>
      </c>
      <c r="H74" s="12">
        <v>48.86</v>
      </c>
      <c r="I74" s="12">
        <v>1.73</v>
      </c>
      <c r="J74" s="12">
        <v>16.77</v>
      </c>
      <c r="K74" s="12">
        <v>9.7100000000000009</v>
      </c>
      <c r="L74" s="12">
        <v>6.65</v>
      </c>
      <c r="M74" s="12">
        <v>9.86</v>
      </c>
      <c r="N74" s="12">
        <v>3.62</v>
      </c>
      <c r="O74" s="12">
        <v>1.93</v>
      </c>
      <c r="P74" s="12">
        <v>0.68</v>
      </c>
      <c r="Q74" s="30">
        <f t="shared" si="8"/>
        <v>99.810000000000016</v>
      </c>
      <c r="R74" s="12"/>
      <c r="S74" s="17">
        <f t="shared" si="10"/>
        <v>48.953010720368688</v>
      </c>
      <c r="T74" s="17">
        <f t="shared" si="10"/>
        <v>1.7332932571886581</v>
      </c>
      <c r="U74" s="17">
        <f t="shared" si="10"/>
        <v>16.801923654944392</v>
      </c>
      <c r="V74" s="17">
        <f t="shared" si="10"/>
        <v>9.7284841198276713</v>
      </c>
      <c r="W74" s="17">
        <f t="shared" si="10"/>
        <v>6.662659052199178</v>
      </c>
      <c r="X74" s="17">
        <f t="shared" si="10"/>
        <v>9.8787696623584793</v>
      </c>
      <c r="Y74" s="17">
        <f t="shared" si="9"/>
        <v>3.6268910930768459</v>
      </c>
      <c r="Z74" s="17">
        <f t="shared" si="9"/>
        <v>1.9336739805630696</v>
      </c>
      <c r="AA74" s="17">
        <f t="shared" si="9"/>
        <v>0.6812944594729986</v>
      </c>
      <c r="AE74" s="28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U74" s="28"/>
      <c r="AV74" s="32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31"/>
      <c r="BH74" s="28"/>
      <c r="BI74" s="26"/>
      <c r="BM74" s="26"/>
      <c r="BN74" s="26"/>
      <c r="BO74" s="26"/>
      <c r="BT74" s="26"/>
      <c r="BU74" s="28"/>
      <c r="BV74" s="28"/>
      <c r="BW74" s="32"/>
      <c r="BY74" s="26"/>
      <c r="BZ74" s="31"/>
      <c r="CA74" s="28"/>
      <c r="CB74" s="28"/>
      <c r="CC74" s="28"/>
      <c r="CD74" s="28"/>
      <c r="CF74" s="28"/>
      <c r="CH74" s="28"/>
      <c r="CI74" s="28"/>
    </row>
    <row r="75" spans="1:93">
      <c r="A75" s="23" t="s">
        <v>148</v>
      </c>
      <c r="C75" s="12">
        <f t="shared" si="11"/>
        <v>1473</v>
      </c>
      <c r="D75" s="50">
        <v>485</v>
      </c>
      <c r="E75" s="27">
        <v>170</v>
      </c>
      <c r="F75" s="29">
        <v>1.18</v>
      </c>
      <c r="G75" s="12" t="s">
        <v>139</v>
      </c>
      <c r="H75" s="12">
        <v>48.86</v>
      </c>
      <c r="I75" s="12">
        <v>1.73</v>
      </c>
      <c r="J75" s="12">
        <v>16.77</v>
      </c>
      <c r="K75" s="12">
        <v>9.7100000000000009</v>
      </c>
      <c r="L75" s="12">
        <v>6.65</v>
      </c>
      <c r="M75" s="12">
        <v>9.86</v>
      </c>
      <c r="N75" s="12">
        <v>3.62</v>
      </c>
      <c r="O75" s="12">
        <v>1.93</v>
      </c>
      <c r="P75" s="12">
        <v>0.68</v>
      </c>
      <c r="Q75" s="30">
        <f t="shared" si="8"/>
        <v>99.810000000000016</v>
      </c>
      <c r="R75" s="12"/>
      <c r="S75" s="17">
        <f t="shared" si="10"/>
        <v>48.953010720368688</v>
      </c>
      <c r="T75" s="17">
        <f t="shared" si="10"/>
        <v>1.7332932571886581</v>
      </c>
      <c r="U75" s="17">
        <f t="shared" si="10"/>
        <v>16.801923654944392</v>
      </c>
      <c r="V75" s="17">
        <f t="shared" si="10"/>
        <v>9.7284841198276713</v>
      </c>
      <c r="W75" s="17">
        <f t="shared" si="10"/>
        <v>6.662659052199178</v>
      </c>
      <c r="X75" s="17">
        <f t="shared" si="10"/>
        <v>9.8787696623584793</v>
      </c>
      <c r="Y75" s="17">
        <f t="shared" si="9"/>
        <v>3.6268910930768459</v>
      </c>
      <c r="Z75" s="17">
        <f t="shared" si="9"/>
        <v>1.9336739805630696</v>
      </c>
      <c r="AA75" s="17">
        <f t="shared" si="9"/>
        <v>0.6812944594729986</v>
      </c>
      <c r="AE75" s="28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U75" s="28"/>
      <c r="AV75" s="32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31"/>
      <c r="BH75" s="28"/>
      <c r="BI75" s="26"/>
      <c r="BM75" s="26"/>
      <c r="BN75" s="26"/>
      <c r="BO75" s="26"/>
      <c r="BT75" s="26"/>
      <c r="BU75" s="28"/>
      <c r="BV75" s="28"/>
      <c r="BW75" s="32"/>
      <c r="BY75" s="26"/>
      <c r="BZ75" s="31"/>
      <c r="CA75" s="28"/>
      <c r="CB75" s="28"/>
      <c r="CC75" s="28"/>
      <c r="CD75" s="28"/>
      <c r="CF75" s="28"/>
      <c r="CH75" s="28"/>
      <c r="CI75" s="28"/>
    </row>
    <row r="76" spans="1:93">
      <c r="A76" s="23" t="s">
        <v>148</v>
      </c>
      <c r="C76" s="12">
        <f t="shared" si="11"/>
        <v>1473</v>
      </c>
      <c r="D76" s="50">
        <v>2754</v>
      </c>
      <c r="E76" s="27">
        <v>2270</v>
      </c>
      <c r="F76" s="29">
        <v>1.64</v>
      </c>
      <c r="G76" s="12" t="s">
        <v>139</v>
      </c>
      <c r="H76" s="12">
        <v>48.86</v>
      </c>
      <c r="I76" s="12">
        <v>1.73</v>
      </c>
      <c r="J76" s="12">
        <v>16.77</v>
      </c>
      <c r="K76" s="12">
        <v>9.7100000000000009</v>
      </c>
      <c r="L76" s="12">
        <v>6.65</v>
      </c>
      <c r="M76" s="12">
        <v>9.86</v>
      </c>
      <c r="N76" s="12">
        <v>3.62</v>
      </c>
      <c r="O76" s="12">
        <v>1.93</v>
      </c>
      <c r="P76" s="12">
        <v>0.68</v>
      </c>
      <c r="Q76" s="30">
        <f t="shared" si="8"/>
        <v>99.810000000000016</v>
      </c>
      <c r="R76" s="12"/>
      <c r="S76" s="17">
        <f t="shared" si="10"/>
        <v>48.953010720368688</v>
      </c>
      <c r="T76" s="17">
        <f t="shared" si="10"/>
        <v>1.7332932571886581</v>
      </c>
      <c r="U76" s="17">
        <f t="shared" si="10"/>
        <v>16.801923654944392</v>
      </c>
      <c r="V76" s="17">
        <f t="shared" si="10"/>
        <v>9.7284841198276713</v>
      </c>
      <c r="W76" s="17">
        <f t="shared" si="10"/>
        <v>6.662659052199178</v>
      </c>
      <c r="X76" s="17">
        <f t="shared" si="10"/>
        <v>9.8787696623584793</v>
      </c>
      <c r="Y76" s="17">
        <f t="shared" si="10"/>
        <v>3.6268910930768459</v>
      </c>
      <c r="Z76" s="17">
        <f t="shared" si="10"/>
        <v>1.9336739805630696</v>
      </c>
      <c r="AA76" s="17">
        <f t="shared" si="10"/>
        <v>0.6812944594729986</v>
      </c>
      <c r="AE76" s="28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U76" s="28"/>
      <c r="AV76" s="32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31"/>
      <c r="BH76" s="28"/>
      <c r="BI76" s="26"/>
      <c r="BM76" s="26"/>
      <c r="BN76" s="26"/>
      <c r="BO76" s="26"/>
      <c r="BT76" s="26"/>
      <c r="BU76" s="28"/>
      <c r="BV76" s="28"/>
      <c r="BW76" s="32"/>
      <c r="BY76" s="26"/>
      <c r="BZ76" s="31"/>
      <c r="CA76" s="28"/>
      <c r="CB76" s="28"/>
      <c r="CC76" s="28"/>
      <c r="CD76" s="28"/>
      <c r="CF76" s="28"/>
      <c r="CH76" s="28"/>
      <c r="CI76" s="28"/>
    </row>
    <row r="77" spans="1:93" s="51" customFormat="1">
      <c r="A77" s="23" t="s">
        <v>148</v>
      </c>
      <c r="B77" s="19"/>
      <c r="C77" s="12">
        <f t="shared" si="11"/>
        <v>1473</v>
      </c>
      <c r="D77" s="50">
        <v>1017</v>
      </c>
      <c r="E77" s="27">
        <v>808</v>
      </c>
      <c r="F77" s="29">
        <v>0.79874337663818085</v>
      </c>
      <c r="G77" s="12" t="s">
        <v>139</v>
      </c>
      <c r="H77" s="12">
        <v>48.86</v>
      </c>
      <c r="I77" s="12">
        <v>1.73</v>
      </c>
      <c r="J77" s="12">
        <v>16.77</v>
      </c>
      <c r="K77" s="12">
        <v>9.7100000000000009</v>
      </c>
      <c r="L77" s="12">
        <v>6.65</v>
      </c>
      <c r="M77" s="12">
        <v>9.86</v>
      </c>
      <c r="N77" s="12">
        <v>3.62</v>
      </c>
      <c r="O77" s="12">
        <v>1.93</v>
      </c>
      <c r="P77" s="12">
        <v>0.68</v>
      </c>
      <c r="Q77" s="30">
        <f t="shared" si="8"/>
        <v>99.810000000000016</v>
      </c>
      <c r="R77" s="12"/>
      <c r="S77" s="17">
        <f t="shared" si="10"/>
        <v>48.953010720368688</v>
      </c>
      <c r="T77" s="17">
        <f t="shared" si="10"/>
        <v>1.7332932571886581</v>
      </c>
      <c r="U77" s="17">
        <f t="shared" si="10"/>
        <v>16.801923654944392</v>
      </c>
      <c r="V77" s="17">
        <f t="shared" si="10"/>
        <v>9.7284841198276713</v>
      </c>
      <c r="W77" s="17">
        <f t="shared" si="10"/>
        <v>6.662659052199178</v>
      </c>
      <c r="X77" s="17">
        <f t="shared" si="10"/>
        <v>9.8787696623584793</v>
      </c>
      <c r="Y77" s="17">
        <f t="shared" si="10"/>
        <v>3.6268910930768459</v>
      </c>
      <c r="Z77" s="17">
        <f t="shared" si="10"/>
        <v>1.9336739805630696</v>
      </c>
      <c r="AA77" s="17">
        <f t="shared" si="10"/>
        <v>0.6812944594729986</v>
      </c>
      <c r="AC77" s="19"/>
      <c r="AE77" s="52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19"/>
      <c r="AU77" s="52"/>
      <c r="AV77" s="54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3"/>
      <c r="BH77" s="52"/>
      <c r="BI77" s="55"/>
      <c r="BJ77" s="55"/>
      <c r="BL77" s="56"/>
      <c r="BM77" s="55"/>
      <c r="BN77" s="55"/>
      <c r="BO77" s="55"/>
      <c r="BT77" s="55"/>
      <c r="BU77" s="52"/>
      <c r="BV77" s="52"/>
      <c r="BW77" s="54"/>
      <c r="BY77" s="55"/>
      <c r="BZ77" s="53"/>
      <c r="CA77" s="52"/>
      <c r="CB77" s="52"/>
      <c r="CC77" s="52"/>
      <c r="CD77" s="52"/>
      <c r="CF77" s="52"/>
      <c r="CG77" s="56"/>
      <c r="CH77" s="52"/>
      <c r="CI77" s="52"/>
      <c r="CO77" s="55"/>
    </row>
    <row r="78" spans="1:93" s="51" customFormat="1">
      <c r="A78" s="23" t="s">
        <v>148</v>
      </c>
      <c r="B78" s="19"/>
      <c r="C78" s="12">
        <f t="shared" si="11"/>
        <v>1473</v>
      </c>
      <c r="D78" s="50">
        <v>2055</v>
      </c>
      <c r="E78" s="27">
        <v>1706</v>
      </c>
      <c r="F78" s="29">
        <v>0.86778741412719762</v>
      </c>
      <c r="G78" s="12" t="s">
        <v>139</v>
      </c>
      <c r="H78" s="12">
        <v>48.86</v>
      </c>
      <c r="I78" s="12">
        <v>1.73</v>
      </c>
      <c r="J78" s="12">
        <v>16.77</v>
      </c>
      <c r="K78" s="12">
        <v>9.7100000000000009</v>
      </c>
      <c r="L78" s="12">
        <v>6.65</v>
      </c>
      <c r="M78" s="12">
        <v>9.86</v>
      </c>
      <c r="N78" s="12">
        <v>3.62</v>
      </c>
      <c r="O78" s="12">
        <v>1.93</v>
      </c>
      <c r="P78" s="12">
        <v>0.68</v>
      </c>
      <c r="Q78" s="30">
        <f t="shared" si="8"/>
        <v>99.810000000000016</v>
      </c>
      <c r="R78" s="12"/>
      <c r="S78" s="17">
        <f t="shared" si="10"/>
        <v>48.953010720368688</v>
      </c>
      <c r="T78" s="17">
        <f t="shared" si="10"/>
        <v>1.7332932571886581</v>
      </c>
      <c r="U78" s="17">
        <f t="shared" si="10"/>
        <v>16.801923654944392</v>
      </c>
      <c r="V78" s="17">
        <f t="shared" si="10"/>
        <v>9.7284841198276713</v>
      </c>
      <c r="W78" s="17">
        <f t="shared" si="10"/>
        <v>6.662659052199178</v>
      </c>
      <c r="X78" s="17">
        <f t="shared" si="10"/>
        <v>9.8787696623584793</v>
      </c>
      <c r="Y78" s="17">
        <f t="shared" si="10"/>
        <v>3.6268910930768459</v>
      </c>
      <c r="Z78" s="17">
        <f t="shared" si="10"/>
        <v>1.9336739805630696</v>
      </c>
      <c r="AA78" s="17">
        <f t="shared" si="10"/>
        <v>0.6812944594729986</v>
      </c>
      <c r="AC78" s="19"/>
      <c r="AE78" s="52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19"/>
      <c r="AU78" s="52"/>
      <c r="AV78" s="54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3"/>
      <c r="BH78" s="52"/>
      <c r="BI78" s="55"/>
      <c r="BJ78" s="55"/>
      <c r="BL78" s="56"/>
      <c r="BM78" s="55"/>
      <c r="BN78" s="55"/>
      <c r="BO78" s="55"/>
      <c r="BT78" s="55"/>
      <c r="BU78" s="52"/>
      <c r="BV78" s="52"/>
      <c r="BW78" s="54"/>
      <c r="BY78" s="55"/>
      <c r="BZ78" s="53"/>
      <c r="CA78" s="52"/>
      <c r="CB78" s="52"/>
      <c r="CC78" s="52"/>
      <c r="CD78" s="52"/>
      <c r="CF78" s="52"/>
      <c r="CG78" s="56"/>
      <c r="CH78" s="52"/>
      <c r="CI78" s="52"/>
      <c r="CO78" s="55"/>
    </row>
    <row r="79" spans="1:93" s="51" customFormat="1">
      <c r="A79" s="23" t="s">
        <v>148</v>
      </c>
      <c r="B79" s="19"/>
      <c r="C79" s="12">
        <f t="shared" si="11"/>
        <v>1473</v>
      </c>
      <c r="D79" s="50">
        <v>2047</v>
      </c>
      <c r="E79" s="27">
        <v>1853</v>
      </c>
      <c r="F79" s="29">
        <v>1.1399999999999999</v>
      </c>
      <c r="G79" s="12" t="s">
        <v>139</v>
      </c>
      <c r="H79" s="12">
        <v>48.86</v>
      </c>
      <c r="I79" s="12">
        <v>1.73</v>
      </c>
      <c r="J79" s="12">
        <v>16.77</v>
      </c>
      <c r="K79" s="12">
        <v>9.7100000000000009</v>
      </c>
      <c r="L79" s="12">
        <v>6.65</v>
      </c>
      <c r="M79" s="12">
        <v>9.86</v>
      </c>
      <c r="N79" s="12">
        <v>3.62</v>
      </c>
      <c r="O79" s="12">
        <v>1.93</v>
      </c>
      <c r="P79" s="12">
        <v>0.68</v>
      </c>
      <c r="Q79" s="30">
        <f t="shared" si="8"/>
        <v>99.810000000000016</v>
      </c>
      <c r="R79" s="12"/>
      <c r="S79" s="17">
        <f t="shared" si="10"/>
        <v>48.953010720368688</v>
      </c>
      <c r="T79" s="17">
        <f t="shared" si="10"/>
        <v>1.7332932571886581</v>
      </c>
      <c r="U79" s="17">
        <f t="shared" si="10"/>
        <v>16.801923654944392</v>
      </c>
      <c r="V79" s="17">
        <f t="shared" si="10"/>
        <v>9.7284841198276713</v>
      </c>
      <c r="W79" s="17">
        <f t="shared" si="10"/>
        <v>6.662659052199178</v>
      </c>
      <c r="X79" s="17">
        <f t="shared" si="10"/>
        <v>9.8787696623584793</v>
      </c>
      <c r="Y79" s="17">
        <f t="shared" si="10"/>
        <v>3.6268910930768459</v>
      </c>
      <c r="Z79" s="17">
        <f t="shared" si="10"/>
        <v>1.9336739805630696</v>
      </c>
      <c r="AA79" s="17">
        <f t="shared" si="10"/>
        <v>0.6812944594729986</v>
      </c>
      <c r="AC79" s="19"/>
      <c r="AE79" s="52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19"/>
      <c r="AU79" s="52"/>
      <c r="AV79" s="54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3"/>
      <c r="BH79" s="52"/>
      <c r="BI79" s="55"/>
      <c r="BJ79" s="55"/>
      <c r="BL79" s="56"/>
      <c r="BM79" s="55"/>
      <c r="BN79" s="55"/>
      <c r="BO79" s="55"/>
      <c r="BT79" s="55"/>
      <c r="BU79" s="52"/>
      <c r="BV79" s="52"/>
      <c r="BW79" s="54"/>
      <c r="BY79" s="55"/>
      <c r="BZ79" s="53"/>
      <c r="CA79" s="52"/>
      <c r="CB79" s="52"/>
      <c r="CC79" s="52"/>
      <c r="CD79" s="52"/>
      <c r="CF79" s="52"/>
      <c r="CG79" s="56"/>
      <c r="CH79" s="52"/>
      <c r="CI79" s="52"/>
      <c r="CO79" s="55"/>
    </row>
    <row r="80" spans="1:93" s="51" customFormat="1">
      <c r="A80" s="23" t="s">
        <v>148</v>
      </c>
      <c r="B80" s="19"/>
      <c r="C80" s="12">
        <f t="shared" si="11"/>
        <v>1473</v>
      </c>
      <c r="D80" s="50">
        <v>3080</v>
      </c>
      <c r="E80" s="27">
        <v>2816</v>
      </c>
      <c r="F80" s="29">
        <v>1.04</v>
      </c>
      <c r="G80" s="12" t="s">
        <v>139</v>
      </c>
      <c r="H80" s="12">
        <v>48.86</v>
      </c>
      <c r="I80" s="12">
        <v>1.73</v>
      </c>
      <c r="J80" s="12">
        <v>16.77</v>
      </c>
      <c r="K80" s="12">
        <v>9.7100000000000009</v>
      </c>
      <c r="L80" s="12">
        <v>6.65</v>
      </c>
      <c r="M80" s="12">
        <v>9.86</v>
      </c>
      <c r="N80" s="12">
        <v>3.62</v>
      </c>
      <c r="O80" s="12">
        <v>1.93</v>
      </c>
      <c r="P80" s="12">
        <v>0.68</v>
      </c>
      <c r="Q80" s="30">
        <f t="shared" si="8"/>
        <v>99.810000000000016</v>
      </c>
      <c r="R80" s="12"/>
      <c r="S80" s="17">
        <f t="shared" si="10"/>
        <v>48.953010720368688</v>
      </c>
      <c r="T80" s="17">
        <f t="shared" si="10"/>
        <v>1.7332932571886581</v>
      </c>
      <c r="U80" s="17">
        <f t="shared" si="10"/>
        <v>16.801923654944392</v>
      </c>
      <c r="V80" s="17">
        <f t="shared" si="10"/>
        <v>9.7284841198276713</v>
      </c>
      <c r="W80" s="17">
        <f t="shared" si="10"/>
        <v>6.662659052199178</v>
      </c>
      <c r="X80" s="17">
        <f t="shared" si="10"/>
        <v>9.8787696623584793</v>
      </c>
      <c r="Y80" s="17">
        <f t="shared" si="10"/>
        <v>3.6268910930768459</v>
      </c>
      <c r="Z80" s="17">
        <f t="shared" si="10"/>
        <v>1.9336739805630696</v>
      </c>
      <c r="AA80" s="17">
        <f t="shared" si="10"/>
        <v>0.6812944594729986</v>
      </c>
      <c r="AC80" s="19"/>
      <c r="AE80" s="52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19"/>
      <c r="AU80" s="52"/>
      <c r="AV80" s="54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3"/>
      <c r="BH80" s="52"/>
      <c r="BI80" s="55"/>
      <c r="BJ80" s="55"/>
      <c r="BL80" s="56"/>
      <c r="BM80" s="55"/>
      <c r="BN80" s="55"/>
      <c r="BO80" s="55"/>
      <c r="BT80" s="55"/>
      <c r="BU80" s="52"/>
      <c r="BV80" s="52"/>
      <c r="BW80" s="54"/>
      <c r="BY80" s="55"/>
      <c r="BZ80" s="53"/>
      <c r="CA80" s="52"/>
      <c r="CB80" s="52"/>
      <c r="CC80" s="52"/>
      <c r="CD80" s="52"/>
      <c r="CF80" s="52"/>
      <c r="CG80" s="56"/>
      <c r="CH80" s="52"/>
      <c r="CI80" s="52"/>
      <c r="CO80" s="55"/>
    </row>
    <row r="81" spans="1:93" s="51" customFormat="1">
      <c r="A81" s="23" t="s">
        <v>148</v>
      </c>
      <c r="B81" s="19"/>
      <c r="C81" s="12">
        <f t="shared" si="11"/>
        <v>1473</v>
      </c>
      <c r="D81" s="50">
        <v>1015</v>
      </c>
      <c r="E81" s="27">
        <v>843</v>
      </c>
      <c r="F81" s="29">
        <v>0.9873751145213252</v>
      </c>
      <c r="G81" s="12" t="s">
        <v>139</v>
      </c>
      <c r="H81" s="12">
        <v>48.86</v>
      </c>
      <c r="I81" s="12">
        <v>1.73</v>
      </c>
      <c r="J81" s="12">
        <v>16.77</v>
      </c>
      <c r="K81" s="12">
        <v>9.7100000000000009</v>
      </c>
      <c r="L81" s="12">
        <v>6.65</v>
      </c>
      <c r="M81" s="12">
        <v>9.86</v>
      </c>
      <c r="N81" s="12">
        <v>3.62</v>
      </c>
      <c r="O81" s="12">
        <v>1.93</v>
      </c>
      <c r="P81" s="12">
        <v>0.68</v>
      </c>
      <c r="Q81" s="30">
        <f t="shared" si="8"/>
        <v>99.810000000000016</v>
      </c>
      <c r="R81" s="12"/>
      <c r="S81" s="17">
        <f t="shared" si="10"/>
        <v>48.953010720368688</v>
      </c>
      <c r="T81" s="17">
        <f t="shared" si="10"/>
        <v>1.7332932571886581</v>
      </c>
      <c r="U81" s="17">
        <f t="shared" si="10"/>
        <v>16.801923654944392</v>
      </c>
      <c r="V81" s="17">
        <f t="shared" si="10"/>
        <v>9.7284841198276713</v>
      </c>
      <c r="W81" s="17">
        <f t="shared" si="10"/>
        <v>6.662659052199178</v>
      </c>
      <c r="X81" s="17">
        <f t="shared" si="10"/>
        <v>9.8787696623584793</v>
      </c>
      <c r="Y81" s="17">
        <f t="shared" si="10"/>
        <v>3.6268910930768459</v>
      </c>
      <c r="Z81" s="17">
        <f t="shared" si="10"/>
        <v>1.9336739805630696</v>
      </c>
      <c r="AA81" s="17">
        <f t="shared" si="10"/>
        <v>0.6812944594729986</v>
      </c>
      <c r="AC81" s="19"/>
      <c r="AE81" s="52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19"/>
      <c r="AU81" s="52"/>
      <c r="AV81" s="54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3"/>
      <c r="BH81" s="52"/>
      <c r="BI81" s="55"/>
      <c r="BJ81" s="55"/>
      <c r="BL81" s="56"/>
      <c r="BM81" s="55"/>
      <c r="BN81" s="55"/>
      <c r="BO81" s="55"/>
      <c r="BT81" s="55"/>
      <c r="BU81" s="52"/>
      <c r="BV81" s="52"/>
      <c r="BW81" s="54"/>
      <c r="BY81" s="55"/>
      <c r="BZ81" s="53"/>
      <c r="CA81" s="52"/>
      <c r="CB81" s="52"/>
      <c r="CC81" s="52"/>
      <c r="CD81" s="52"/>
      <c r="CF81" s="52"/>
      <c r="CG81" s="56"/>
      <c r="CH81" s="52"/>
      <c r="CI81" s="52"/>
      <c r="CO81" s="55"/>
    </row>
    <row r="82" spans="1:93" s="51" customFormat="1">
      <c r="A82" s="23" t="s">
        <v>148</v>
      </c>
      <c r="B82" s="19"/>
      <c r="C82" s="12">
        <f t="shared" si="11"/>
        <v>1473</v>
      </c>
      <c r="D82" s="50">
        <v>485</v>
      </c>
      <c r="E82" s="27">
        <v>306</v>
      </c>
      <c r="F82" s="29">
        <v>0.95</v>
      </c>
      <c r="G82" s="12" t="s">
        <v>139</v>
      </c>
      <c r="H82" s="12">
        <v>48.86</v>
      </c>
      <c r="I82" s="12">
        <v>1.73</v>
      </c>
      <c r="J82" s="12">
        <v>16.77</v>
      </c>
      <c r="K82" s="12">
        <v>9.7100000000000009</v>
      </c>
      <c r="L82" s="12">
        <v>6.65</v>
      </c>
      <c r="M82" s="12">
        <v>9.86</v>
      </c>
      <c r="N82" s="12">
        <v>3.62</v>
      </c>
      <c r="O82" s="12">
        <v>1.93</v>
      </c>
      <c r="P82" s="12">
        <v>0.68</v>
      </c>
      <c r="Q82" s="30">
        <f t="shared" si="8"/>
        <v>99.810000000000016</v>
      </c>
      <c r="R82" s="12"/>
      <c r="S82" s="17">
        <f t="shared" si="10"/>
        <v>48.953010720368688</v>
      </c>
      <c r="T82" s="17">
        <f t="shared" si="10"/>
        <v>1.7332932571886581</v>
      </c>
      <c r="U82" s="17">
        <f t="shared" si="10"/>
        <v>16.801923654944392</v>
      </c>
      <c r="V82" s="17">
        <f t="shared" si="10"/>
        <v>9.7284841198276713</v>
      </c>
      <c r="W82" s="17">
        <f t="shared" si="10"/>
        <v>6.662659052199178</v>
      </c>
      <c r="X82" s="17">
        <f t="shared" si="10"/>
        <v>9.8787696623584793</v>
      </c>
      <c r="Y82" s="17">
        <f t="shared" si="10"/>
        <v>3.6268910930768459</v>
      </c>
      <c r="Z82" s="17">
        <f t="shared" si="10"/>
        <v>1.9336739805630696</v>
      </c>
      <c r="AA82" s="17">
        <f t="shared" si="10"/>
        <v>0.6812944594729986</v>
      </c>
      <c r="AC82" s="19"/>
      <c r="AE82" s="52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19"/>
      <c r="AU82" s="52"/>
      <c r="AV82" s="54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3"/>
      <c r="BH82" s="52"/>
      <c r="BI82" s="55"/>
      <c r="BJ82" s="55"/>
      <c r="BL82" s="56"/>
      <c r="BM82" s="55"/>
      <c r="BN82" s="55"/>
      <c r="BO82" s="55"/>
      <c r="BT82" s="55"/>
      <c r="BU82" s="52"/>
      <c r="BV82" s="52"/>
      <c r="BW82" s="54"/>
      <c r="BY82" s="55"/>
      <c r="BZ82" s="53"/>
      <c r="CA82" s="52"/>
      <c r="CB82" s="52"/>
      <c r="CC82" s="52"/>
      <c r="CD82" s="52"/>
      <c r="CF82" s="52"/>
      <c r="CG82" s="56"/>
      <c r="CH82" s="52"/>
      <c r="CI82" s="52"/>
      <c r="CO82" s="55"/>
    </row>
    <row r="83" spans="1:93" s="51" customFormat="1">
      <c r="A83" s="23" t="s">
        <v>148</v>
      </c>
      <c r="B83" s="19"/>
      <c r="C83" s="12">
        <f t="shared" si="11"/>
        <v>1473</v>
      </c>
      <c r="D83" s="50">
        <v>1017</v>
      </c>
      <c r="E83" s="27">
        <v>534</v>
      </c>
      <c r="F83" s="29">
        <v>2.0785175378465297</v>
      </c>
      <c r="G83" s="12" t="s">
        <v>139</v>
      </c>
      <c r="H83" s="12">
        <v>48.86</v>
      </c>
      <c r="I83" s="12">
        <v>1.73</v>
      </c>
      <c r="J83" s="12">
        <v>16.77</v>
      </c>
      <c r="K83" s="12">
        <v>9.7100000000000009</v>
      </c>
      <c r="L83" s="12">
        <v>6.65</v>
      </c>
      <c r="M83" s="12">
        <v>9.86</v>
      </c>
      <c r="N83" s="12">
        <v>3.62</v>
      </c>
      <c r="O83" s="12">
        <v>1.93</v>
      </c>
      <c r="P83" s="12">
        <v>0.68</v>
      </c>
      <c r="Q83" s="30">
        <f t="shared" si="8"/>
        <v>99.810000000000016</v>
      </c>
      <c r="R83" s="12"/>
      <c r="S83" s="17">
        <f t="shared" si="10"/>
        <v>48.953010720368688</v>
      </c>
      <c r="T83" s="17">
        <f t="shared" si="10"/>
        <v>1.7332932571886581</v>
      </c>
      <c r="U83" s="17">
        <f t="shared" si="10"/>
        <v>16.801923654944392</v>
      </c>
      <c r="V83" s="17">
        <f t="shared" si="10"/>
        <v>9.7284841198276713</v>
      </c>
      <c r="W83" s="17">
        <f t="shared" si="10"/>
        <v>6.662659052199178</v>
      </c>
      <c r="X83" s="17">
        <f t="shared" si="10"/>
        <v>9.8787696623584793</v>
      </c>
      <c r="Y83" s="17">
        <f t="shared" si="10"/>
        <v>3.6268910930768459</v>
      </c>
      <c r="Z83" s="17">
        <f t="shared" si="10"/>
        <v>1.9336739805630696</v>
      </c>
      <c r="AA83" s="17">
        <f t="shared" si="10"/>
        <v>0.6812944594729986</v>
      </c>
      <c r="AC83" s="19"/>
      <c r="AE83" s="52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19"/>
      <c r="AU83" s="52"/>
      <c r="AV83" s="54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3"/>
      <c r="BH83" s="52"/>
      <c r="BI83" s="55"/>
      <c r="BJ83" s="55"/>
      <c r="BL83" s="56"/>
      <c r="BM83" s="55"/>
      <c r="BN83" s="55"/>
      <c r="BO83" s="55"/>
      <c r="BT83" s="55"/>
      <c r="BU83" s="52"/>
      <c r="BV83" s="52"/>
      <c r="BW83" s="54"/>
      <c r="BY83" s="55"/>
      <c r="BZ83" s="53"/>
      <c r="CA83" s="52"/>
      <c r="CB83" s="52"/>
      <c r="CC83" s="52"/>
      <c r="CD83" s="52"/>
      <c r="CF83" s="52"/>
      <c r="CG83" s="56"/>
      <c r="CH83" s="52"/>
      <c r="CI83" s="52"/>
      <c r="CO83" s="55"/>
    </row>
    <row r="84" spans="1:93" s="51" customFormat="1">
      <c r="A84" s="23" t="s">
        <v>148</v>
      </c>
      <c r="B84" s="19"/>
      <c r="C84" s="12">
        <f t="shared" si="11"/>
        <v>1473</v>
      </c>
      <c r="D84" s="50">
        <v>2055</v>
      </c>
      <c r="E84" s="27">
        <v>1408</v>
      </c>
      <c r="F84" s="29">
        <v>3.453686057192372</v>
      </c>
      <c r="G84" s="12" t="s">
        <v>139</v>
      </c>
      <c r="H84" s="12">
        <v>48.86</v>
      </c>
      <c r="I84" s="12">
        <v>1.73</v>
      </c>
      <c r="J84" s="12">
        <v>16.77</v>
      </c>
      <c r="K84" s="12">
        <v>9.7100000000000009</v>
      </c>
      <c r="L84" s="12">
        <v>6.65</v>
      </c>
      <c r="M84" s="12">
        <v>9.86</v>
      </c>
      <c r="N84" s="12">
        <v>3.62</v>
      </c>
      <c r="O84" s="12">
        <v>1.93</v>
      </c>
      <c r="P84" s="12">
        <v>0.68</v>
      </c>
      <c r="Q84" s="30">
        <f t="shared" si="8"/>
        <v>99.810000000000016</v>
      </c>
      <c r="R84" s="12"/>
      <c r="S84" s="17">
        <f t="shared" ref="S84:AA99" si="12">H84/$Q84*100</f>
        <v>48.953010720368688</v>
      </c>
      <c r="T84" s="17">
        <f t="shared" si="12"/>
        <v>1.7332932571886581</v>
      </c>
      <c r="U84" s="17">
        <f t="shared" si="12"/>
        <v>16.801923654944392</v>
      </c>
      <c r="V84" s="17">
        <f t="shared" si="12"/>
        <v>9.7284841198276713</v>
      </c>
      <c r="W84" s="17">
        <f t="shared" si="12"/>
        <v>6.662659052199178</v>
      </c>
      <c r="X84" s="17">
        <f t="shared" si="12"/>
        <v>9.8787696623584793</v>
      </c>
      <c r="Y84" s="17">
        <f t="shared" si="12"/>
        <v>3.6268910930768459</v>
      </c>
      <c r="Z84" s="17">
        <f t="shared" si="12"/>
        <v>1.9336739805630696</v>
      </c>
      <c r="AA84" s="17">
        <f t="shared" si="12"/>
        <v>0.6812944594729986</v>
      </c>
      <c r="AC84" s="19"/>
      <c r="AE84" s="52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19"/>
      <c r="AU84" s="52"/>
      <c r="AV84" s="54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3"/>
      <c r="BH84" s="52"/>
      <c r="BI84" s="55"/>
      <c r="BJ84" s="55"/>
      <c r="BL84" s="56"/>
      <c r="BM84" s="55"/>
      <c r="BN84" s="55"/>
      <c r="BO84" s="55"/>
      <c r="BT84" s="55"/>
      <c r="BU84" s="52"/>
      <c r="BV84" s="52"/>
      <c r="BW84" s="54"/>
      <c r="BY84" s="55"/>
      <c r="BZ84" s="53"/>
      <c r="CA84" s="52"/>
      <c r="CB84" s="52"/>
      <c r="CC84" s="52"/>
      <c r="CD84" s="52"/>
      <c r="CF84" s="52"/>
      <c r="CG84" s="56"/>
      <c r="CH84" s="52"/>
      <c r="CI84" s="52"/>
      <c r="CO84" s="55"/>
    </row>
    <row r="85" spans="1:93" s="51" customFormat="1">
      <c r="A85" s="23" t="s">
        <v>148</v>
      </c>
      <c r="B85" s="19"/>
      <c r="C85" s="12">
        <f t="shared" si="11"/>
        <v>1473</v>
      </c>
      <c r="D85" s="50">
        <v>2047</v>
      </c>
      <c r="E85" s="27">
        <v>1489</v>
      </c>
      <c r="F85" s="29">
        <v>2.8154841476620849</v>
      </c>
      <c r="G85" s="12" t="s">
        <v>139</v>
      </c>
      <c r="H85" s="12">
        <v>48.86</v>
      </c>
      <c r="I85" s="12">
        <v>1.73</v>
      </c>
      <c r="J85" s="12">
        <v>16.77</v>
      </c>
      <c r="K85" s="12">
        <v>9.7100000000000009</v>
      </c>
      <c r="L85" s="12">
        <v>6.65</v>
      </c>
      <c r="M85" s="12">
        <v>9.86</v>
      </c>
      <c r="N85" s="12">
        <v>3.62</v>
      </c>
      <c r="O85" s="12">
        <v>1.93</v>
      </c>
      <c r="P85" s="12">
        <v>0.68</v>
      </c>
      <c r="Q85" s="30">
        <f t="shared" si="8"/>
        <v>99.810000000000016</v>
      </c>
      <c r="R85" s="12"/>
      <c r="S85" s="17">
        <f t="shared" si="12"/>
        <v>48.953010720368688</v>
      </c>
      <c r="T85" s="17">
        <f t="shared" si="12"/>
        <v>1.7332932571886581</v>
      </c>
      <c r="U85" s="17">
        <f t="shared" si="12"/>
        <v>16.801923654944392</v>
      </c>
      <c r="V85" s="17">
        <f t="shared" si="12"/>
        <v>9.7284841198276713</v>
      </c>
      <c r="W85" s="17">
        <f t="shared" si="12"/>
        <v>6.662659052199178</v>
      </c>
      <c r="X85" s="17">
        <f t="shared" si="12"/>
        <v>9.8787696623584793</v>
      </c>
      <c r="Y85" s="17">
        <f t="shared" si="12"/>
        <v>3.6268910930768459</v>
      </c>
      <c r="Z85" s="17">
        <f t="shared" si="12"/>
        <v>1.9336739805630696</v>
      </c>
      <c r="AA85" s="17">
        <f t="shared" si="12"/>
        <v>0.6812944594729986</v>
      </c>
      <c r="AC85" s="19"/>
      <c r="AE85" s="52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19"/>
      <c r="AU85" s="52"/>
      <c r="AV85" s="54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3"/>
      <c r="BH85" s="52"/>
      <c r="BI85" s="55"/>
      <c r="BJ85" s="55"/>
      <c r="BL85" s="56"/>
      <c r="BM85" s="55"/>
      <c r="BN85" s="55"/>
      <c r="BO85" s="55"/>
      <c r="BT85" s="55"/>
      <c r="BU85" s="52"/>
      <c r="BV85" s="52"/>
      <c r="BW85" s="54"/>
      <c r="BY85" s="55"/>
      <c r="BZ85" s="53"/>
      <c r="CA85" s="52"/>
      <c r="CB85" s="52"/>
      <c r="CC85" s="52"/>
      <c r="CD85" s="52"/>
      <c r="CF85" s="52"/>
      <c r="CG85" s="56"/>
      <c r="CH85" s="52"/>
      <c r="CI85" s="52"/>
      <c r="CO85" s="55"/>
    </row>
    <row r="86" spans="1:93" s="51" customFormat="1">
      <c r="A86" s="23" t="s">
        <v>148</v>
      </c>
      <c r="B86" s="19"/>
      <c r="C86" s="12">
        <f t="shared" si="11"/>
        <v>1473</v>
      </c>
      <c r="D86" s="50">
        <v>3080</v>
      </c>
      <c r="E86" s="27">
        <v>2416</v>
      </c>
      <c r="F86" s="29">
        <v>3.536622548554782</v>
      </c>
      <c r="G86" s="12" t="s">
        <v>139</v>
      </c>
      <c r="H86" s="12">
        <v>48.86</v>
      </c>
      <c r="I86" s="12">
        <v>1.73</v>
      </c>
      <c r="J86" s="12">
        <v>16.77</v>
      </c>
      <c r="K86" s="12">
        <v>9.7100000000000009</v>
      </c>
      <c r="L86" s="12">
        <v>6.65</v>
      </c>
      <c r="M86" s="12">
        <v>9.86</v>
      </c>
      <c r="N86" s="12">
        <v>3.62</v>
      </c>
      <c r="O86" s="12">
        <v>1.93</v>
      </c>
      <c r="P86" s="12">
        <v>0.68</v>
      </c>
      <c r="Q86" s="30">
        <f t="shared" si="8"/>
        <v>99.810000000000016</v>
      </c>
      <c r="R86" s="12"/>
      <c r="S86" s="17">
        <f t="shared" si="12"/>
        <v>48.953010720368688</v>
      </c>
      <c r="T86" s="17">
        <f t="shared" si="12"/>
        <v>1.7332932571886581</v>
      </c>
      <c r="U86" s="17">
        <f t="shared" si="12"/>
        <v>16.801923654944392</v>
      </c>
      <c r="V86" s="17">
        <f t="shared" si="12"/>
        <v>9.7284841198276713</v>
      </c>
      <c r="W86" s="17">
        <f t="shared" si="12"/>
        <v>6.662659052199178</v>
      </c>
      <c r="X86" s="17">
        <f t="shared" si="12"/>
        <v>9.8787696623584793</v>
      </c>
      <c r="Y86" s="17">
        <f t="shared" si="12"/>
        <v>3.6268910930768459</v>
      </c>
      <c r="Z86" s="17">
        <f t="shared" si="12"/>
        <v>1.9336739805630696</v>
      </c>
      <c r="AA86" s="17">
        <f t="shared" si="12"/>
        <v>0.6812944594729986</v>
      </c>
      <c r="AC86" s="19"/>
      <c r="AE86" s="52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19"/>
      <c r="AU86" s="52"/>
      <c r="AV86" s="54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3"/>
      <c r="BH86" s="52"/>
      <c r="BI86" s="55"/>
      <c r="BJ86" s="55"/>
      <c r="BL86" s="56"/>
      <c r="BM86" s="55"/>
      <c r="BN86" s="55"/>
      <c r="BO86" s="55"/>
      <c r="BT86" s="55"/>
      <c r="BU86" s="52"/>
      <c r="BV86" s="52"/>
      <c r="BW86" s="54"/>
      <c r="BY86" s="55"/>
      <c r="BZ86" s="53"/>
      <c r="CA86" s="52"/>
      <c r="CB86" s="52"/>
      <c r="CC86" s="52"/>
      <c r="CD86" s="52"/>
      <c r="CF86" s="52"/>
      <c r="CG86" s="56"/>
      <c r="CH86" s="52"/>
      <c r="CI86" s="52"/>
      <c r="CO86" s="55"/>
    </row>
    <row r="87" spans="1:93" s="51" customFormat="1">
      <c r="A87" s="23" t="s">
        <v>148</v>
      </c>
      <c r="B87" s="19"/>
      <c r="C87" s="12">
        <f t="shared" si="11"/>
        <v>1473</v>
      </c>
      <c r="D87" s="50">
        <v>1015</v>
      </c>
      <c r="E87" s="27">
        <v>548</v>
      </c>
      <c r="F87" s="29">
        <v>2.1158113686840099</v>
      </c>
      <c r="G87" s="12" t="s">
        <v>139</v>
      </c>
      <c r="H87" s="12">
        <v>48.86</v>
      </c>
      <c r="I87" s="12">
        <v>1.73</v>
      </c>
      <c r="J87" s="12">
        <v>16.77</v>
      </c>
      <c r="K87" s="12">
        <v>9.7100000000000009</v>
      </c>
      <c r="L87" s="12">
        <v>6.65</v>
      </c>
      <c r="M87" s="12">
        <v>9.86</v>
      </c>
      <c r="N87" s="12">
        <v>3.62</v>
      </c>
      <c r="O87" s="12">
        <v>1.93</v>
      </c>
      <c r="P87" s="12">
        <v>0.68</v>
      </c>
      <c r="Q87" s="30">
        <f t="shared" si="8"/>
        <v>99.810000000000016</v>
      </c>
      <c r="R87" s="12"/>
      <c r="S87" s="17">
        <f t="shared" si="12"/>
        <v>48.953010720368688</v>
      </c>
      <c r="T87" s="17">
        <f t="shared" si="12"/>
        <v>1.7332932571886581</v>
      </c>
      <c r="U87" s="17">
        <f t="shared" si="12"/>
        <v>16.801923654944392</v>
      </c>
      <c r="V87" s="17">
        <f t="shared" si="12"/>
        <v>9.7284841198276713</v>
      </c>
      <c r="W87" s="17">
        <f t="shared" si="12"/>
        <v>6.662659052199178</v>
      </c>
      <c r="X87" s="17">
        <f t="shared" si="12"/>
        <v>9.8787696623584793</v>
      </c>
      <c r="Y87" s="17">
        <f t="shared" si="12"/>
        <v>3.6268910930768459</v>
      </c>
      <c r="Z87" s="17">
        <f t="shared" si="12"/>
        <v>1.9336739805630696</v>
      </c>
      <c r="AA87" s="17">
        <f t="shared" si="12"/>
        <v>0.6812944594729986</v>
      </c>
      <c r="AC87" s="19"/>
      <c r="AE87" s="52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19"/>
      <c r="AU87" s="52"/>
      <c r="AV87" s="54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3"/>
      <c r="BH87" s="52"/>
      <c r="BI87" s="55"/>
      <c r="BJ87" s="55"/>
      <c r="BL87" s="56"/>
      <c r="BM87" s="55"/>
      <c r="BN87" s="55"/>
      <c r="BO87" s="55"/>
      <c r="BT87" s="55"/>
      <c r="BU87" s="52"/>
      <c r="BV87" s="52"/>
      <c r="BW87" s="54"/>
      <c r="BY87" s="55"/>
      <c r="BZ87" s="53"/>
      <c r="CA87" s="52"/>
      <c r="CB87" s="52"/>
      <c r="CC87" s="52"/>
      <c r="CD87" s="52"/>
      <c r="CF87" s="52"/>
      <c r="CG87" s="56"/>
      <c r="CH87" s="52"/>
      <c r="CI87" s="52"/>
      <c r="CO87" s="55"/>
    </row>
    <row r="88" spans="1:93" s="51" customFormat="1">
      <c r="A88" s="23" t="s">
        <v>148</v>
      </c>
      <c r="B88" s="19"/>
      <c r="C88" s="12">
        <f t="shared" si="11"/>
        <v>1473</v>
      </c>
      <c r="D88" s="50">
        <v>4185</v>
      </c>
      <c r="E88" s="27">
        <v>3673</v>
      </c>
      <c r="F88" s="29">
        <v>1.3623921585745011</v>
      </c>
      <c r="G88" s="12" t="s">
        <v>139</v>
      </c>
      <c r="H88" s="12">
        <v>48.86</v>
      </c>
      <c r="I88" s="12">
        <v>1.73</v>
      </c>
      <c r="J88" s="12">
        <v>16.77</v>
      </c>
      <c r="K88" s="12">
        <v>9.7100000000000009</v>
      </c>
      <c r="L88" s="12">
        <v>6.65</v>
      </c>
      <c r="M88" s="12">
        <v>9.86</v>
      </c>
      <c r="N88" s="12">
        <v>3.62</v>
      </c>
      <c r="O88" s="12">
        <v>1.93</v>
      </c>
      <c r="P88" s="12">
        <v>0.68</v>
      </c>
      <c r="Q88" s="30">
        <f t="shared" si="8"/>
        <v>99.810000000000016</v>
      </c>
      <c r="R88" s="12"/>
      <c r="S88" s="17">
        <f t="shared" si="12"/>
        <v>48.953010720368688</v>
      </c>
      <c r="T88" s="17">
        <f t="shared" si="12"/>
        <v>1.7332932571886581</v>
      </c>
      <c r="U88" s="17">
        <f t="shared" si="12"/>
        <v>16.801923654944392</v>
      </c>
      <c r="V88" s="17">
        <f t="shared" si="12"/>
        <v>9.7284841198276713</v>
      </c>
      <c r="W88" s="17">
        <f t="shared" si="12"/>
        <v>6.662659052199178</v>
      </c>
      <c r="X88" s="17">
        <f t="shared" si="12"/>
        <v>9.8787696623584793</v>
      </c>
      <c r="Y88" s="17">
        <f t="shared" si="12"/>
        <v>3.6268910930768459</v>
      </c>
      <c r="Z88" s="17">
        <f t="shared" si="12"/>
        <v>1.9336739805630696</v>
      </c>
      <c r="AA88" s="17">
        <f t="shared" si="12"/>
        <v>0.6812944594729986</v>
      </c>
      <c r="AC88" s="19"/>
      <c r="AE88" s="52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19"/>
      <c r="AU88" s="52"/>
      <c r="AV88" s="54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3"/>
      <c r="BH88" s="52"/>
      <c r="BI88" s="55"/>
      <c r="BJ88" s="55"/>
      <c r="BL88" s="56"/>
      <c r="BM88" s="55"/>
      <c r="BN88" s="55"/>
      <c r="BO88" s="55"/>
      <c r="BT88" s="55"/>
      <c r="BU88" s="52"/>
      <c r="BV88" s="52"/>
      <c r="BW88" s="54"/>
      <c r="BY88" s="55"/>
      <c r="BZ88" s="53"/>
      <c r="CA88" s="52"/>
      <c r="CB88" s="52"/>
      <c r="CC88" s="52"/>
      <c r="CD88" s="52"/>
      <c r="CF88" s="52"/>
      <c r="CG88" s="56"/>
      <c r="CH88" s="52"/>
      <c r="CI88" s="52"/>
      <c r="CO88" s="55"/>
    </row>
    <row r="89" spans="1:93" s="51" customFormat="1">
      <c r="A89" s="23" t="s">
        <v>148</v>
      </c>
      <c r="B89" s="19"/>
      <c r="C89" s="12">
        <f t="shared" si="11"/>
        <v>1473</v>
      </c>
      <c r="D89" s="50">
        <v>4185</v>
      </c>
      <c r="E89" s="27">
        <v>3965</v>
      </c>
      <c r="F89" s="29">
        <v>1.4659323608183079</v>
      </c>
      <c r="G89" s="12" t="s">
        <v>139</v>
      </c>
      <c r="H89" s="12">
        <v>48.86</v>
      </c>
      <c r="I89" s="12">
        <v>1.73</v>
      </c>
      <c r="J89" s="12">
        <v>16.77</v>
      </c>
      <c r="K89" s="12">
        <v>9.7100000000000009</v>
      </c>
      <c r="L89" s="12">
        <v>6.65</v>
      </c>
      <c r="M89" s="12">
        <v>9.86</v>
      </c>
      <c r="N89" s="12">
        <v>3.62</v>
      </c>
      <c r="O89" s="12">
        <v>1.93</v>
      </c>
      <c r="P89" s="12">
        <v>0.68</v>
      </c>
      <c r="Q89" s="30">
        <f t="shared" si="8"/>
        <v>99.810000000000016</v>
      </c>
      <c r="R89" s="12"/>
      <c r="S89" s="17">
        <f t="shared" si="12"/>
        <v>48.953010720368688</v>
      </c>
      <c r="T89" s="17">
        <f t="shared" si="12"/>
        <v>1.7332932571886581</v>
      </c>
      <c r="U89" s="17">
        <f t="shared" si="12"/>
        <v>16.801923654944392</v>
      </c>
      <c r="V89" s="17">
        <f t="shared" si="12"/>
        <v>9.7284841198276713</v>
      </c>
      <c r="W89" s="17">
        <f t="shared" si="12"/>
        <v>6.662659052199178</v>
      </c>
      <c r="X89" s="17">
        <f t="shared" si="12"/>
        <v>9.8787696623584793</v>
      </c>
      <c r="Y89" s="17">
        <f t="shared" si="12"/>
        <v>3.6268910930768459</v>
      </c>
      <c r="Z89" s="17">
        <f t="shared" si="12"/>
        <v>1.9336739805630696</v>
      </c>
      <c r="AA89" s="17">
        <f t="shared" si="12"/>
        <v>0.6812944594729986</v>
      </c>
      <c r="AC89" s="19"/>
      <c r="AE89" s="52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19"/>
      <c r="AU89" s="52"/>
      <c r="AV89" s="54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3"/>
      <c r="BH89" s="52"/>
      <c r="BI89" s="55"/>
      <c r="BJ89" s="55"/>
      <c r="BL89" s="56"/>
      <c r="BM89" s="55"/>
      <c r="BN89" s="55"/>
      <c r="BO89" s="55"/>
      <c r="BT89" s="55"/>
      <c r="BU89" s="52"/>
      <c r="BV89" s="52"/>
      <c r="BW89" s="54"/>
      <c r="BY89" s="55"/>
      <c r="BZ89" s="53"/>
      <c r="CA89" s="52"/>
      <c r="CB89" s="52"/>
      <c r="CC89" s="52"/>
      <c r="CD89" s="52"/>
      <c r="CF89" s="52"/>
      <c r="CG89" s="56"/>
      <c r="CH89" s="52"/>
      <c r="CI89" s="52"/>
      <c r="CO89" s="55"/>
    </row>
    <row r="90" spans="1:93" s="51" customFormat="1">
      <c r="A90" s="23" t="s">
        <v>148</v>
      </c>
      <c r="B90" s="19"/>
      <c r="C90" s="12">
        <f t="shared" si="11"/>
        <v>1473</v>
      </c>
      <c r="D90" s="50">
        <v>4185</v>
      </c>
      <c r="E90" s="27">
        <v>4061</v>
      </c>
      <c r="F90" s="29">
        <v>3.3061210747806355</v>
      </c>
      <c r="G90" s="12" t="s">
        <v>139</v>
      </c>
      <c r="H90" s="12">
        <v>48.86</v>
      </c>
      <c r="I90" s="12">
        <v>1.73</v>
      </c>
      <c r="J90" s="12">
        <v>16.77</v>
      </c>
      <c r="K90" s="12">
        <v>9.7100000000000009</v>
      </c>
      <c r="L90" s="12">
        <v>6.65</v>
      </c>
      <c r="M90" s="12">
        <v>9.86</v>
      </c>
      <c r="N90" s="12">
        <v>3.62</v>
      </c>
      <c r="O90" s="12">
        <v>1.93</v>
      </c>
      <c r="P90" s="12">
        <v>0.68</v>
      </c>
      <c r="Q90" s="30">
        <f t="shared" si="8"/>
        <v>99.810000000000016</v>
      </c>
      <c r="R90" s="12"/>
      <c r="S90" s="17">
        <f t="shared" si="12"/>
        <v>48.953010720368688</v>
      </c>
      <c r="T90" s="17">
        <f t="shared" si="12"/>
        <v>1.7332932571886581</v>
      </c>
      <c r="U90" s="17">
        <f t="shared" si="12"/>
        <v>16.801923654944392</v>
      </c>
      <c r="V90" s="17">
        <f t="shared" si="12"/>
        <v>9.7284841198276713</v>
      </c>
      <c r="W90" s="17">
        <f t="shared" si="12"/>
        <v>6.662659052199178</v>
      </c>
      <c r="X90" s="17">
        <f t="shared" si="12"/>
        <v>9.8787696623584793</v>
      </c>
      <c r="Y90" s="17">
        <f t="shared" si="12"/>
        <v>3.6268910930768459</v>
      </c>
      <c r="Z90" s="17">
        <f t="shared" si="12"/>
        <v>1.9336739805630696</v>
      </c>
      <c r="AA90" s="17">
        <f t="shared" si="12"/>
        <v>0.6812944594729986</v>
      </c>
      <c r="AC90" s="19"/>
      <c r="AE90" s="52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19"/>
      <c r="AU90" s="52"/>
      <c r="AV90" s="54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3"/>
      <c r="BH90" s="52"/>
      <c r="BI90" s="55"/>
      <c r="BJ90" s="55"/>
      <c r="BL90" s="56"/>
      <c r="BM90" s="55"/>
      <c r="BN90" s="55"/>
      <c r="BO90" s="55"/>
      <c r="BT90" s="55"/>
      <c r="BU90" s="52"/>
      <c r="BV90" s="52"/>
      <c r="BW90" s="54"/>
      <c r="BY90" s="55"/>
      <c r="BZ90" s="53"/>
      <c r="CA90" s="52"/>
      <c r="CB90" s="52"/>
      <c r="CC90" s="52"/>
      <c r="CD90" s="52"/>
      <c r="CF90" s="52"/>
      <c r="CG90" s="56"/>
      <c r="CH90" s="52"/>
      <c r="CI90" s="52"/>
      <c r="CO90" s="55"/>
    </row>
    <row r="91" spans="1:93" s="51" customFormat="1">
      <c r="A91" s="23" t="s">
        <v>148</v>
      </c>
      <c r="B91" s="19"/>
      <c r="C91" s="12">
        <f t="shared" si="11"/>
        <v>1473</v>
      </c>
      <c r="D91" s="50">
        <v>4185</v>
      </c>
      <c r="E91" s="27">
        <v>4230</v>
      </c>
      <c r="F91" s="29">
        <v>2.1568867803709026</v>
      </c>
      <c r="G91" s="12" t="s">
        <v>139</v>
      </c>
      <c r="H91" s="12">
        <v>48.86</v>
      </c>
      <c r="I91" s="12">
        <v>1.73</v>
      </c>
      <c r="J91" s="12">
        <v>16.77</v>
      </c>
      <c r="K91" s="12">
        <v>9.7100000000000009</v>
      </c>
      <c r="L91" s="12">
        <v>6.65</v>
      </c>
      <c r="M91" s="12">
        <v>9.86</v>
      </c>
      <c r="N91" s="12">
        <v>3.62</v>
      </c>
      <c r="O91" s="12">
        <v>1.93</v>
      </c>
      <c r="P91" s="12">
        <v>0.68</v>
      </c>
      <c r="Q91" s="30">
        <f t="shared" si="8"/>
        <v>99.810000000000016</v>
      </c>
      <c r="R91" s="12"/>
      <c r="S91" s="17">
        <f t="shared" si="12"/>
        <v>48.953010720368688</v>
      </c>
      <c r="T91" s="17">
        <f t="shared" si="12"/>
        <v>1.7332932571886581</v>
      </c>
      <c r="U91" s="17">
        <f t="shared" si="12"/>
        <v>16.801923654944392</v>
      </c>
      <c r="V91" s="17">
        <f t="shared" si="12"/>
        <v>9.7284841198276713</v>
      </c>
      <c r="W91" s="17">
        <f t="shared" si="12"/>
        <v>6.662659052199178</v>
      </c>
      <c r="X91" s="17">
        <f t="shared" si="12"/>
        <v>9.8787696623584793</v>
      </c>
      <c r="Y91" s="17">
        <f t="shared" si="12"/>
        <v>3.6268910930768459</v>
      </c>
      <c r="Z91" s="17">
        <f t="shared" si="12"/>
        <v>1.9336739805630696</v>
      </c>
      <c r="AA91" s="17">
        <f t="shared" si="12"/>
        <v>0.6812944594729986</v>
      </c>
      <c r="AC91" s="19"/>
      <c r="AE91" s="52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19"/>
      <c r="AU91" s="52"/>
      <c r="AV91" s="54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3"/>
      <c r="BH91" s="52"/>
      <c r="BI91" s="55"/>
      <c r="BJ91" s="55"/>
      <c r="BL91" s="56"/>
      <c r="BM91" s="55"/>
      <c r="BN91" s="55"/>
      <c r="BO91" s="55"/>
      <c r="BT91" s="55"/>
      <c r="BU91" s="52"/>
      <c r="BV91" s="52"/>
      <c r="BW91" s="54"/>
      <c r="BY91" s="55"/>
      <c r="BZ91" s="53"/>
      <c r="CA91" s="52"/>
      <c r="CB91" s="52"/>
      <c r="CC91" s="52"/>
      <c r="CD91" s="52"/>
      <c r="CF91" s="52"/>
      <c r="CG91" s="56"/>
      <c r="CH91" s="52"/>
      <c r="CI91" s="52"/>
      <c r="CO91" s="55"/>
    </row>
    <row r="92" spans="1:93">
      <c r="A92" s="23" t="s">
        <v>148</v>
      </c>
      <c r="C92" s="12">
        <v>1473</v>
      </c>
      <c r="D92" s="12">
        <v>3510</v>
      </c>
      <c r="E92" s="27">
        <v>3176</v>
      </c>
      <c r="F92" s="29">
        <v>3.0781205311536142</v>
      </c>
      <c r="G92" s="48" t="s">
        <v>149</v>
      </c>
      <c r="H92" s="28">
        <v>54.6694228682763</v>
      </c>
      <c r="I92" s="28">
        <v>1.3874365676450244</v>
      </c>
      <c r="J92" s="28">
        <v>13.046199179471685</v>
      </c>
      <c r="K92" s="28">
        <v>5.3325120234226286</v>
      </c>
      <c r="L92" s="28">
        <v>8.4561769805183271</v>
      </c>
      <c r="M92" s="28">
        <v>8.096445860978557</v>
      </c>
      <c r="N92" s="57">
        <v>0.85992664546321329</v>
      </c>
      <c r="O92" s="16">
        <v>7.8948574261022211</v>
      </c>
      <c r="P92" s="28">
        <v>0.6</v>
      </c>
      <c r="Q92" s="30">
        <f>SUM(H92:P92)</f>
        <v>100.34297755187795</v>
      </c>
      <c r="R92" s="12"/>
      <c r="S92" s="17">
        <f t="shared" si="12"/>
        <v>54.482559918068873</v>
      </c>
      <c r="T92" s="17">
        <f t="shared" si="12"/>
        <v>1.3826942368016844</v>
      </c>
      <c r="U92" s="17">
        <f t="shared" si="12"/>
        <v>13.0016065874931</v>
      </c>
      <c r="V92" s="17">
        <f t="shared" si="12"/>
        <v>5.3142852180818396</v>
      </c>
      <c r="W92" s="17">
        <f t="shared" si="12"/>
        <v>8.4272733247789358</v>
      </c>
      <c r="X92" s="17">
        <f t="shared" si="12"/>
        <v>8.0687717850435945</v>
      </c>
      <c r="Y92" s="17">
        <f t="shared" si="12"/>
        <v>0.8569873711577134</v>
      </c>
      <c r="Z92" s="17">
        <f t="shared" si="12"/>
        <v>7.8678723899941376</v>
      </c>
      <c r="AA92" s="17">
        <f t="shared" si="12"/>
        <v>0.59794916858012925</v>
      </c>
      <c r="AE92" s="28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U92" s="28"/>
      <c r="AV92" s="32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31"/>
      <c r="BH92" s="28"/>
      <c r="BI92" s="26"/>
      <c r="BM92" s="26"/>
      <c r="BN92" s="26"/>
      <c r="BO92" s="26"/>
      <c r="BT92" s="26"/>
      <c r="BU92" s="28"/>
      <c r="BV92" s="28"/>
      <c r="BW92" s="32"/>
      <c r="BY92" s="26"/>
      <c r="BZ92" s="31"/>
      <c r="CA92" s="28"/>
      <c r="CB92" s="28"/>
      <c r="CC92" s="28"/>
      <c r="CD92" s="28"/>
      <c r="CF92" s="28"/>
      <c r="CH92" s="28"/>
      <c r="CI92" s="28"/>
    </row>
    <row r="93" spans="1:93">
      <c r="A93" s="23" t="s">
        <v>148</v>
      </c>
      <c r="C93" s="12">
        <v>1473</v>
      </c>
      <c r="D93" s="12">
        <v>3510</v>
      </c>
      <c r="E93" s="27">
        <v>5367</v>
      </c>
      <c r="F93" s="29">
        <v>2.2922923825084718</v>
      </c>
      <c r="G93" s="48" t="s">
        <v>149</v>
      </c>
      <c r="H93" s="28">
        <v>52.006095214075323</v>
      </c>
      <c r="I93" s="28">
        <v>1.2256187201524469</v>
      </c>
      <c r="J93" s="28">
        <v>12.451561350855613</v>
      </c>
      <c r="K93" s="28">
        <v>5.4123148219146815</v>
      </c>
      <c r="L93" s="28">
        <v>9.3254620515305842</v>
      </c>
      <c r="M93" s="28">
        <v>11.47729365836789</v>
      </c>
      <c r="N93" s="28">
        <v>0.82116773237401952</v>
      </c>
      <c r="O93" s="30">
        <v>7.2503613237344284</v>
      </c>
      <c r="P93" s="28">
        <v>0.6</v>
      </c>
      <c r="Q93" s="30">
        <f>SUM(H93:P93)</f>
        <v>100.56987487300496</v>
      </c>
      <c r="R93" s="12"/>
      <c r="S93" s="17">
        <f t="shared" si="12"/>
        <v>51.71140491100963</v>
      </c>
      <c r="T93" s="17">
        <f t="shared" si="12"/>
        <v>1.2186738043575196</v>
      </c>
      <c r="U93" s="17">
        <f t="shared" si="12"/>
        <v>12.38100511368725</v>
      </c>
      <c r="V93" s="17">
        <f t="shared" si="12"/>
        <v>5.3816461726228706</v>
      </c>
      <c r="W93" s="17">
        <f t="shared" si="12"/>
        <v>9.2726197216674979</v>
      </c>
      <c r="X93" s="17">
        <f t="shared" si="12"/>
        <v>11.412258067200433</v>
      </c>
      <c r="Y93" s="17">
        <f t="shared" si="12"/>
        <v>0.81651462071614644</v>
      </c>
      <c r="Z93" s="17">
        <f t="shared" si="12"/>
        <v>7.2092774629478784</v>
      </c>
      <c r="AA93" s="17">
        <f t="shared" si="12"/>
        <v>0.59660012579080213</v>
      </c>
      <c r="AE93" s="28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U93" s="28"/>
      <c r="AV93" s="32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31"/>
      <c r="BH93" s="28"/>
      <c r="BI93" s="26"/>
      <c r="BM93" s="26"/>
      <c r="BN93" s="26"/>
      <c r="BO93" s="26"/>
      <c r="BT93" s="26"/>
      <c r="BU93" s="28"/>
      <c r="BV93" s="28"/>
      <c r="BW93" s="32"/>
      <c r="BY93" s="26"/>
      <c r="BZ93" s="31"/>
      <c r="CA93" s="28"/>
      <c r="CB93" s="28"/>
      <c r="CC93" s="28"/>
      <c r="CD93" s="28"/>
      <c r="CF93" s="28"/>
      <c r="CH93" s="28"/>
      <c r="CI93" s="28"/>
    </row>
    <row r="94" spans="1:93">
      <c r="A94" s="23" t="s">
        <v>148</v>
      </c>
      <c r="C94" s="12">
        <v>1473</v>
      </c>
      <c r="D94" s="12">
        <v>3510</v>
      </c>
      <c r="E94" s="27">
        <v>9749</v>
      </c>
      <c r="F94" s="29">
        <v>1.8293198829221402</v>
      </c>
      <c r="G94" s="48" t="s">
        <v>149</v>
      </c>
      <c r="H94" s="28">
        <v>47.583633130072144</v>
      </c>
      <c r="I94" s="28">
        <v>1.2293858626310246</v>
      </c>
      <c r="J94" s="57">
        <v>11.608583979905855</v>
      </c>
      <c r="K94" s="28">
        <v>5.0606318176109433</v>
      </c>
      <c r="L94" s="57">
        <v>10.953270976472194</v>
      </c>
      <c r="M94" s="57">
        <v>15.994517462644044</v>
      </c>
      <c r="N94" s="57">
        <v>0.83749032837797688</v>
      </c>
      <c r="O94" s="30">
        <v>6.6141504287352628</v>
      </c>
      <c r="P94" s="19">
        <v>0.6</v>
      </c>
      <c r="Q94" s="30">
        <f t="shared" ref="Q94:Q157" si="13">SUM(H94:P94)</f>
        <v>100.48166398644943</v>
      </c>
      <c r="R94" s="12"/>
      <c r="S94" s="17">
        <f t="shared" si="12"/>
        <v>47.355538555262271</v>
      </c>
      <c r="T94" s="17">
        <f t="shared" si="12"/>
        <v>1.22349273873173</v>
      </c>
      <c r="U94" s="17">
        <f t="shared" si="12"/>
        <v>11.552937639917413</v>
      </c>
      <c r="V94" s="17">
        <f t="shared" si="12"/>
        <v>5.036373420620702</v>
      </c>
      <c r="W94" s="17">
        <f t="shared" si="12"/>
        <v>10.900765912822969</v>
      </c>
      <c r="X94" s="17">
        <f t="shared" si="12"/>
        <v>15.917846926580559</v>
      </c>
      <c r="Y94" s="17">
        <f t="shared" si="12"/>
        <v>0.83347577573050291</v>
      </c>
      <c r="Z94" s="17">
        <f t="shared" si="12"/>
        <v>6.5824451609671017</v>
      </c>
      <c r="AA94" s="17">
        <f t="shared" si="12"/>
        <v>0.59712386936676687</v>
      </c>
      <c r="AE94" s="28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U94" s="28"/>
      <c r="AV94" s="32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31"/>
      <c r="BH94" s="28"/>
      <c r="BI94" s="26"/>
      <c r="BM94" s="26"/>
      <c r="BN94" s="26"/>
      <c r="BO94" s="26"/>
      <c r="BT94" s="26"/>
      <c r="BU94" s="28"/>
      <c r="BV94" s="28"/>
      <c r="BW94" s="32"/>
      <c r="BY94" s="26"/>
      <c r="BZ94" s="31"/>
      <c r="CA94" s="28"/>
      <c r="CB94" s="28"/>
      <c r="CC94" s="28"/>
      <c r="CD94" s="28"/>
      <c r="CF94" s="28"/>
      <c r="CH94" s="28"/>
      <c r="CI94" s="28"/>
    </row>
    <row r="95" spans="1:93">
      <c r="A95" s="23" t="s">
        <v>148</v>
      </c>
      <c r="C95" s="12">
        <v>1473</v>
      </c>
      <c r="D95" s="12">
        <v>3510</v>
      </c>
      <c r="E95" s="27">
        <v>3176</v>
      </c>
      <c r="F95" s="29">
        <v>3.0781205311536142</v>
      </c>
      <c r="G95" s="48" t="s">
        <v>149</v>
      </c>
      <c r="H95" s="28">
        <v>54.6694228682763</v>
      </c>
      <c r="I95" s="28">
        <v>1.3874365676450244</v>
      </c>
      <c r="J95" s="28">
        <v>13.046199179471685</v>
      </c>
      <c r="K95" s="28">
        <v>5.3325120234226286</v>
      </c>
      <c r="L95" s="28">
        <v>8.4561769805183271</v>
      </c>
      <c r="M95" s="28">
        <v>8.096445860978557</v>
      </c>
      <c r="N95" s="57">
        <v>0.85992664546321329</v>
      </c>
      <c r="O95" s="16">
        <v>7.8948574261022211</v>
      </c>
      <c r="P95" s="28">
        <v>0.6</v>
      </c>
      <c r="Q95" s="30">
        <f t="shared" si="13"/>
        <v>100.34297755187795</v>
      </c>
      <c r="R95" s="12"/>
      <c r="S95" s="17">
        <f t="shared" si="12"/>
        <v>54.482559918068873</v>
      </c>
      <c r="T95" s="17">
        <f t="shared" si="12"/>
        <v>1.3826942368016844</v>
      </c>
      <c r="U95" s="17">
        <f t="shared" si="12"/>
        <v>13.0016065874931</v>
      </c>
      <c r="V95" s="17">
        <f t="shared" si="12"/>
        <v>5.3142852180818396</v>
      </c>
      <c r="W95" s="17">
        <f t="shared" si="12"/>
        <v>8.4272733247789358</v>
      </c>
      <c r="X95" s="17">
        <f t="shared" si="12"/>
        <v>8.0687717850435945</v>
      </c>
      <c r="Y95" s="17">
        <f t="shared" si="12"/>
        <v>0.8569873711577134</v>
      </c>
      <c r="Z95" s="17">
        <f t="shared" si="12"/>
        <v>7.8678723899941376</v>
      </c>
      <c r="AA95" s="17">
        <f t="shared" si="12"/>
        <v>0.59794916858012925</v>
      </c>
      <c r="AE95" s="28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U95" s="28"/>
      <c r="AV95" s="32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31"/>
      <c r="BH95" s="28"/>
      <c r="BI95" s="26"/>
      <c r="BM95" s="26"/>
      <c r="BN95" s="26"/>
      <c r="BO95" s="26"/>
      <c r="BT95" s="26"/>
      <c r="BU95" s="28"/>
      <c r="BV95" s="28"/>
      <c r="BW95" s="32"/>
      <c r="BY95" s="26"/>
      <c r="BZ95" s="31"/>
      <c r="CA95" s="28"/>
      <c r="CB95" s="28"/>
      <c r="CC95" s="28"/>
      <c r="CD95" s="28"/>
      <c r="CF95" s="28"/>
      <c r="CH95" s="28"/>
      <c r="CI95" s="28"/>
    </row>
    <row r="96" spans="1:93">
      <c r="A96" s="23" t="s">
        <v>148</v>
      </c>
      <c r="C96" s="12">
        <v>1473</v>
      </c>
      <c r="D96" s="12">
        <v>3510</v>
      </c>
      <c r="E96" s="27">
        <v>5367</v>
      </c>
      <c r="F96" s="29">
        <v>2.2922923825084718</v>
      </c>
      <c r="G96" s="48" t="s">
        <v>149</v>
      </c>
      <c r="H96" s="28">
        <v>52.006095214075323</v>
      </c>
      <c r="I96" s="28">
        <v>1.2256187201524469</v>
      </c>
      <c r="J96" s="28">
        <v>12.451561350855613</v>
      </c>
      <c r="K96" s="28">
        <v>5.4123148219146815</v>
      </c>
      <c r="L96" s="28">
        <v>9.3254620515305842</v>
      </c>
      <c r="M96" s="28">
        <v>11.47729365836789</v>
      </c>
      <c r="N96" s="28">
        <v>0.82116773237401952</v>
      </c>
      <c r="O96" s="30">
        <v>7.2503613237344284</v>
      </c>
      <c r="P96" s="28">
        <v>0.6</v>
      </c>
      <c r="Q96" s="30">
        <f t="shared" si="13"/>
        <v>100.56987487300496</v>
      </c>
      <c r="R96" s="12"/>
      <c r="S96" s="17">
        <f t="shared" si="12"/>
        <v>51.71140491100963</v>
      </c>
      <c r="T96" s="17">
        <f t="shared" si="12"/>
        <v>1.2186738043575196</v>
      </c>
      <c r="U96" s="17">
        <f t="shared" si="12"/>
        <v>12.38100511368725</v>
      </c>
      <c r="V96" s="17">
        <f t="shared" si="12"/>
        <v>5.3816461726228706</v>
      </c>
      <c r="W96" s="17">
        <f t="shared" si="12"/>
        <v>9.2726197216674979</v>
      </c>
      <c r="X96" s="17">
        <f t="shared" si="12"/>
        <v>11.412258067200433</v>
      </c>
      <c r="Y96" s="17">
        <f t="shared" si="12"/>
        <v>0.81651462071614644</v>
      </c>
      <c r="Z96" s="17">
        <f t="shared" si="12"/>
        <v>7.2092774629478784</v>
      </c>
      <c r="AA96" s="17">
        <f t="shared" si="12"/>
        <v>0.59660012579080213</v>
      </c>
      <c r="AE96" s="28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U96" s="28"/>
      <c r="AV96" s="32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31"/>
      <c r="BH96" s="28"/>
      <c r="BI96" s="26"/>
      <c r="BM96" s="26"/>
      <c r="BN96" s="26"/>
      <c r="BO96" s="26"/>
      <c r="BT96" s="26"/>
      <c r="BU96" s="28"/>
      <c r="BV96" s="28"/>
      <c r="BW96" s="32"/>
      <c r="BY96" s="26"/>
      <c r="BZ96" s="31"/>
      <c r="CA96" s="28"/>
      <c r="CB96" s="28"/>
      <c r="CC96" s="28"/>
      <c r="CD96" s="28"/>
      <c r="CF96" s="28"/>
      <c r="CH96" s="28"/>
      <c r="CI96" s="28"/>
    </row>
    <row r="97" spans="1:93" s="36" customFormat="1">
      <c r="A97" s="35" t="s">
        <v>148</v>
      </c>
      <c r="C97" s="37">
        <v>1473</v>
      </c>
      <c r="D97" s="37">
        <v>3510</v>
      </c>
      <c r="E97" s="38">
        <v>9749</v>
      </c>
      <c r="F97" s="47">
        <v>1.8293198829221402</v>
      </c>
      <c r="G97" s="49" t="s">
        <v>149</v>
      </c>
      <c r="H97" s="42">
        <v>47.583633130072144</v>
      </c>
      <c r="I97" s="42">
        <v>1.2293858626310246</v>
      </c>
      <c r="J97" s="58">
        <v>11.608583979905855</v>
      </c>
      <c r="K97" s="42">
        <v>5.0606318176109433</v>
      </c>
      <c r="L97" s="58">
        <v>10.953270976472194</v>
      </c>
      <c r="M97" s="58">
        <v>15.994517462644044</v>
      </c>
      <c r="N97" s="58">
        <v>0.83749032837797688</v>
      </c>
      <c r="O97" s="40">
        <v>6.6141504287352628</v>
      </c>
      <c r="P97" s="36">
        <v>0.6</v>
      </c>
      <c r="Q97" s="40">
        <f t="shared" si="13"/>
        <v>100.48166398644943</v>
      </c>
      <c r="R97" s="37"/>
      <c r="S97" s="41">
        <f t="shared" si="12"/>
        <v>47.355538555262271</v>
      </c>
      <c r="T97" s="41">
        <f t="shared" si="12"/>
        <v>1.22349273873173</v>
      </c>
      <c r="U97" s="41">
        <f t="shared" si="12"/>
        <v>11.552937639917413</v>
      </c>
      <c r="V97" s="41">
        <f t="shared" si="12"/>
        <v>5.036373420620702</v>
      </c>
      <c r="W97" s="41">
        <f t="shared" si="12"/>
        <v>10.900765912822969</v>
      </c>
      <c r="X97" s="41">
        <f t="shared" si="12"/>
        <v>15.917846926580559</v>
      </c>
      <c r="Y97" s="41">
        <f t="shared" si="12"/>
        <v>0.83347577573050291</v>
      </c>
      <c r="Z97" s="41">
        <f t="shared" si="12"/>
        <v>6.5824451609671017</v>
      </c>
      <c r="AA97" s="41">
        <f t="shared" si="12"/>
        <v>0.59712386936676687</v>
      </c>
      <c r="AE97" s="42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U97" s="42"/>
      <c r="AV97" s="44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3"/>
      <c r="BH97" s="42"/>
      <c r="BI97" s="45"/>
      <c r="BJ97" s="45"/>
      <c r="BL97" s="46"/>
      <c r="BM97" s="45"/>
      <c r="BN97" s="45"/>
      <c r="BO97" s="45"/>
      <c r="BT97" s="45"/>
      <c r="BU97" s="42"/>
      <c r="BV97" s="42"/>
      <c r="BW97" s="44"/>
      <c r="BY97" s="45"/>
      <c r="BZ97" s="43"/>
      <c r="CA97" s="42"/>
      <c r="CB97" s="42"/>
      <c r="CC97" s="42"/>
      <c r="CD97" s="42"/>
      <c r="CF97" s="42"/>
      <c r="CG97" s="46"/>
      <c r="CH97" s="42"/>
      <c r="CI97" s="42"/>
      <c r="CO97" s="45"/>
    </row>
    <row r="98" spans="1:93">
      <c r="A98" s="23" t="s">
        <v>150</v>
      </c>
      <c r="B98" s="19" t="s">
        <v>151</v>
      </c>
      <c r="C98" s="12">
        <f>1200+273</f>
        <v>1473</v>
      </c>
      <c r="D98" s="12">
        <v>5000</v>
      </c>
      <c r="E98" s="27">
        <v>9040</v>
      </c>
      <c r="F98" s="29">
        <v>0.94</v>
      </c>
      <c r="G98" s="48" t="s">
        <v>152</v>
      </c>
      <c r="H98" s="12">
        <v>49.89</v>
      </c>
      <c r="I98" s="12">
        <v>0.89</v>
      </c>
      <c r="J98" s="12">
        <v>15.57</v>
      </c>
      <c r="K98" s="12">
        <v>7.82</v>
      </c>
      <c r="L98" s="12">
        <v>5.75</v>
      </c>
      <c r="M98" s="12">
        <v>11.4</v>
      </c>
      <c r="N98" s="12">
        <v>1.95</v>
      </c>
      <c r="O98" s="12">
        <v>7.72</v>
      </c>
      <c r="P98" s="12"/>
      <c r="Q98" s="30">
        <f t="shared" si="13"/>
        <v>100.99</v>
      </c>
      <c r="R98" s="12"/>
      <c r="S98" s="17">
        <f t="shared" si="12"/>
        <v>49.400930785226265</v>
      </c>
      <c r="T98" s="17">
        <f t="shared" si="12"/>
        <v>0.88127537379938614</v>
      </c>
      <c r="U98" s="17">
        <f t="shared" si="12"/>
        <v>15.417368056243195</v>
      </c>
      <c r="V98" s="17">
        <f t="shared" si="12"/>
        <v>7.7433409248440448</v>
      </c>
      <c r="W98" s="17">
        <f t="shared" si="12"/>
        <v>5.6936330329735618</v>
      </c>
      <c r="X98" s="17">
        <f t="shared" si="12"/>
        <v>11.288246361025847</v>
      </c>
      <c r="Y98" s="17">
        <f t="shared" si="12"/>
        <v>1.9308842459649471</v>
      </c>
      <c r="Z98" s="17">
        <f t="shared" si="12"/>
        <v>7.6443212199227641</v>
      </c>
      <c r="AA98" s="17">
        <f t="shared" si="12"/>
        <v>0</v>
      </c>
      <c r="AE98" s="28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U98" s="28"/>
      <c r="AV98" s="32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31"/>
      <c r="BH98" s="28"/>
      <c r="BI98" s="26"/>
      <c r="BM98" s="26"/>
      <c r="BN98" s="26"/>
      <c r="BO98" s="26"/>
      <c r="BT98" s="26"/>
      <c r="BU98" s="28"/>
      <c r="BV98" s="28"/>
      <c r="BW98" s="32"/>
      <c r="BY98" s="26"/>
      <c r="BZ98" s="31"/>
      <c r="CA98" s="28"/>
      <c r="CB98" s="28"/>
      <c r="CC98" s="28"/>
      <c r="CD98" s="28"/>
      <c r="CF98" s="28"/>
      <c r="CH98" s="28"/>
      <c r="CI98" s="28"/>
    </row>
    <row r="99" spans="1:93">
      <c r="A99" s="23" t="s">
        <v>150</v>
      </c>
      <c r="B99" s="19" t="s">
        <v>153</v>
      </c>
      <c r="C99" s="12">
        <f>1250+273</f>
        <v>1523</v>
      </c>
      <c r="D99" s="12">
        <v>2000</v>
      </c>
      <c r="E99" s="27">
        <v>2860</v>
      </c>
      <c r="F99" s="29">
        <v>0.87</v>
      </c>
      <c r="G99" s="48" t="s">
        <v>152</v>
      </c>
      <c r="H99" s="12">
        <v>49.89</v>
      </c>
      <c r="I99" s="12">
        <v>0.89</v>
      </c>
      <c r="J99" s="12">
        <v>15.57</v>
      </c>
      <c r="K99" s="12">
        <v>7.82</v>
      </c>
      <c r="L99" s="12">
        <v>5.75</v>
      </c>
      <c r="M99" s="12">
        <v>11.4</v>
      </c>
      <c r="N99" s="12">
        <v>1.95</v>
      </c>
      <c r="O99" s="12">
        <v>7.72</v>
      </c>
      <c r="P99" s="12"/>
      <c r="Q99" s="30">
        <f t="shared" si="13"/>
        <v>100.99</v>
      </c>
      <c r="R99" s="12"/>
      <c r="S99" s="17">
        <f t="shared" si="12"/>
        <v>49.400930785226265</v>
      </c>
      <c r="T99" s="17">
        <f t="shared" si="12"/>
        <v>0.88127537379938614</v>
      </c>
      <c r="U99" s="17">
        <f t="shared" si="12"/>
        <v>15.417368056243195</v>
      </c>
      <c r="V99" s="17">
        <f t="shared" si="12"/>
        <v>7.7433409248440448</v>
      </c>
      <c r="W99" s="17">
        <f t="shared" si="12"/>
        <v>5.6936330329735618</v>
      </c>
      <c r="X99" s="17">
        <f t="shared" si="12"/>
        <v>11.288246361025847</v>
      </c>
      <c r="Y99" s="17">
        <f t="shared" si="12"/>
        <v>1.9308842459649471</v>
      </c>
      <c r="Z99" s="17">
        <f t="shared" si="12"/>
        <v>7.6443212199227641</v>
      </c>
      <c r="AA99" s="17">
        <f t="shared" si="12"/>
        <v>0</v>
      </c>
      <c r="AE99" s="28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U99" s="28"/>
      <c r="AV99" s="32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31"/>
      <c r="BH99" s="28"/>
      <c r="BI99" s="26"/>
      <c r="BM99" s="26"/>
      <c r="BN99" s="26"/>
      <c r="BO99" s="26"/>
      <c r="BT99" s="26"/>
      <c r="BU99" s="28"/>
      <c r="BV99" s="28"/>
      <c r="BW99" s="32"/>
      <c r="BY99" s="26"/>
      <c r="BZ99" s="31"/>
      <c r="CA99" s="28"/>
      <c r="CB99" s="28"/>
      <c r="CC99" s="28"/>
      <c r="CD99" s="28"/>
      <c r="CF99" s="28"/>
      <c r="CH99" s="28"/>
      <c r="CI99" s="28"/>
    </row>
    <row r="100" spans="1:93">
      <c r="A100" s="23" t="s">
        <v>150</v>
      </c>
      <c r="B100" s="19" t="s">
        <v>154</v>
      </c>
      <c r="C100" s="12">
        <f>1250+273</f>
        <v>1523</v>
      </c>
      <c r="D100" s="12">
        <v>2000</v>
      </c>
      <c r="E100" s="27">
        <v>2650</v>
      </c>
      <c r="F100" s="29">
        <v>1.37</v>
      </c>
      <c r="G100" s="48" t="s">
        <v>152</v>
      </c>
      <c r="H100" s="12">
        <v>49.89</v>
      </c>
      <c r="I100" s="12">
        <v>0.89</v>
      </c>
      <c r="J100" s="12">
        <v>15.57</v>
      </c>
      <c r="K100" s="12">
        <v>7.82</v>
      </c>
      <c r="L100" s="12">
        <v>5.75</v>
      </c>
      <c r="M100" s="12">
        <v>11.4</v>
      </c>
      <c r="N100" s="12">
        <v>1.95</v>
      </c>
      <c r="O100" s="12">
        <v>7.72</v>
      </c>
      <c r="P100" s="12"/>
      <c r="Q100" s="30">
        <f t="shared" si="13"/>
        <v>100.99</v>
      </c>
      <c r="R100" s="12"/>
      <c r="S100" s="17">
        <f t="shared" ref="S100:AA115" si="14">H100/$Q100*100</f>
        <v>49.400930785226265</v>
      </c>
      <c r="T100" s="17">
        <f t="shared" si="14"/>
        <v>0.88127537379938614</v>
      </c>
      <c r="U100" s="17">
        <f t="shared" si="14"/>
        <v>15.417368056243195</v>
      </c>
      <c r="V100" s="17">
        <f t="shared" si="14"/>
        <v>7.7433409248440448</v>
      </c>
      <c r="W100" s="17">
        <f t="shared" si="14"/>
        <v>5.6936330329735618</v>
      </c>
      <c r="X100" s="17">
        <f t="shared" si="14"/>
        <v>11.288246361025847</v>
      </c>
      <c r="Y100" s="17">
        <f t="shared" si="14"/>
        <v>1.9308842459649471</v>
      </c>
      <c r="Z100" s="17">
        <f t="shared" si="14"/>
        <v>7.6443212199227641</v>
      </c>
      <c r="AA100" s="17">
        <f t="shared" si="14"/>
        <v>0</v>
      </c>
      <c r="AE100" s="28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U100" s="28"/>
      <c r="AV100" s="32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31"/>
      <c r="BH100" s="28"/>
      <c r="BI100" s="26"/>
      <c r="BM100" s="26"/>
      <c r="BN100" s="26"/>
      <c r="BO100" s="26"/>
      <c r="BT100" s="26"/>
      <c r="BU100" s="28"/>
      <c r="BV100" s="28"/>
      <c r="BW100" s="32"/>
      <c r="BY100" s="26"/>
      <c r="BZ100" s="31"/>
      <c r="CA100" s="28"/>
      <c r="CB100" s="28"/>
      <c r="CC100" s="28"/>
      <c r="CD100" s="28"/>
      <c r="CF100" s="28"/>
      <c r="CH100" s="28"/>
      <c r="CI100" s="28"/>
    </row>
    <row r="101" spans="1:93">
      <c r="A101" s="23" t="s">
        <v>150</v>
      </c>
      <c r="B101" s="19" t="s">
        <v>155</v>
      </c>
      <c r="C101" s="12">
        <f>1250+273</f>
        <v>1523</v>
      </c>
      <c r="D101" s="12">
        <v>5000</v>
      </c>
      <c r="E101" s="27">
        <v>8240</v>
      </c>
      <c r="F101" s="29">
        <v>2.2799999999999998</v>
      </c>
      <c r="G101" s="48" t="s">
        <v>152</v>
      </c>
      <c r="H101" s="12">
        <v>49.89</v>
      </c>
      <c r="I101" s="12">
        <v>0.89</v>
      </c>
      <c r="J101" s="12">
        <v>15.57</v>
      </c>
      <c r="K101" s="12">
        <v>7.82</v>
      </c>
      <c r="L101" s="12">
        <v>5.75</v>
      </c>
      <c r="M101" s="12">
        <v>11.4</v>
      </c>
      <c r="N101" s="12">
        <v>1.95</v>
      </c>
      <c r="O101" s="12">
        <v>7.72</v>
      </c>
      <c r="P101" s="12"/>
      <c r="Q101" s="30">
        <f t="shared" si="13"/>
        <v>100.99</v>
      </c>
      <c r="R101" s="12"/>
      <c r="S101" s="17">
        <f t="shared" si="14"/>
        <v>49.400930785226265</v>
      </c>
      <c r="T101" s="17">
        <f t="shared" si="14"/>
        <v>0.88127537379938614</v>
      </c>
      <c r="U101" s="17">
        <f t="shared" si="14"/>
        <v>15.417368056243195</v>
      </c>
      <c r="V101" s="17">
        <f t="shared" si="14"/>
        <v>7.7433409248440448</v>
      </c>
      <c r="W101" s="17">
        <f t="shared" si="14"/>
        <v>5.6936330329735618</v>
      </c>
      <c r="X101" s="17">
        <f t="shared" si="14"/>
        <v>11.288246361025847</v>
      </c>
      <c r="Y101" s="17">
        <f t="shared" si="14"/>
        <v>1.9308842459649471</v>
      </c>
      <c r="Z101" s="17">
        <f t="shared" si="14"/>
        <v>7.6443212199227641</v>
      </c>
      <c r="AA101" s="17">
        <f t="shared" si="14"/>
        <v>0</v>
      </c>
      <c r="AE101" s="28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U101" s="28"/>
      <c r="AV101" s="32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31"/>
      <c r="BH101" s="28"/>
      <c r="BI101" s="26"/>
      <c r="BM101" s="26"/>
      <c r="BN101" s="26"/>
      <c r="BO101" s="26"/>
      <c r="BT101" s="26"/>
      <c r="BU101" s="28"/>
      <c r="BV101" s="28"/>
      <c r="BW101" s="32"/>
      <c r="BY101" s="26"/>
      <c r="BZ101" s="31"/>
      <c r="CA101" s="28"/>
      <c r="CB101" s="28"/>
      <c r="CC101" s="28"/>
      <c r="CD101" s="28"/>
      <c r="CF101" s="28"/>
      <c r="CH101" s="28"/>
      <c r="CI101" s="28"/>
    </row>
    <row r="102" spans="1:93">
      <c r="A102" s="23" t="s">
        <v>150</v>
      </c>
      <c r="B102" s="19" t="s">
        <v>156</v>
      </c>
      <c r="C102" s="12">
        <f>1200+273</f>
        <v>1473</v>
      </c>
      <c r="D102" s="12">
        <v>5000</v>
      </c>
      <c r="E102" s="27">
        <v>9150</v>
      </c>
      <c r="F102" s="29">
        <v>2.82</v>
      </c>
      <c r="G102" s="48" t="s">
        <v>152</v>
      </c>
      <c r="H102" s="12">
        <v>49.89</v>
      </c>
      <c r="I102" s="12">
        <v>0.89</v>
      </c>
      <c r="J102" s="12">
        <v>15.57</v>
      </c>
      <c r="K102" s="12">
        <v>7.82</v>
      </c>
      <c r="L102" s="12">
        <v>5.75</v>
      </c>
      <c r="M102" s="12">
        <v>11.4</v>
      </c>
      <c r="N102" s="12">
        <v>1.95</v>
      </c>
      <c r="O102" s="12">
        <v>7.72</v>
      </c>
      <c r="P102" s="12"/>
      <c r="Q102" s="30">
        <f t="shared" si="13"/>
        <v>100.99</v>
      </c>
      <c r="R102" s="12"/>
      <c r="S102" s="17">
        <f t="shared" si="14"/>
        <v>49.400930785226265</v>
      </c>
      <c r="T102" s="17">
        <f t="shared" si="14"/>
        <v>0.88127537379938614</v>
      </c>
      <c r="U102" s="17">
        <f t="shared" si="14"/>
        <v>15.417368056243195</v>
      </c>
      <c r="V102" s="17">
        <f t="shared" si="14"/>
        <v>7.7433409248440448</v>
      </c>
      <c r="W102" s="17">
        <f t="shared" si="14"/>
        <v>5.6936330329735618</v>
      </c>
      <c r="X102" s="17">
        <f t="shared" si="14"/>
        <v>11.288246361025847</v>
      </c>
      <c r="Y102" s="17">
        <f t="shared" si="14"/>
        <v>1.9308842459649471</v>
      </c>
      <c r="Z102" s="17">
        <f t="shared" si="14"/>
        <v>7.6443212199227641</v>
      </c>
      <c r="AA102" s="17">
        <f t="shared" si="14"/>
        <v>0</v>
      </c>
      <c r="AE102" s="28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U102" s="28"/>
      <c r="AV102" s="32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31"/>
      <c r="BH102" s="28"/>
      <c r="BI102" s="26"/>
      <c r="BM102" s="26"/>
      <c r="BN102" s="26"/>
      <c r="BO102" s="26"/>
      <c r="BT102" s="26"/>
      <c r="BU102" s="28"/>
      <c r="BV102" s="28"/>
      <c r="BW102" s="32"/>
      <c r="BY102" s="26"/>
      <c r="BZ102" s="31"/>
      <c r="CA102" s="28"/>
      <c r="CB102" s="28"/>
      <c r="CC102" s="28"/>
      <c r="CD102" s="28"/>
      <c r="CF102" s="28"/>
      <c r="CH102" s="28"/>
      <c r="CI102" s="28"/>
    </row>
    <row r="103" spans="1:93">
      <c r="A103" s="23" t="s">
        <v>150</v>
      </c>
      <c r="B103" s="19" t="s">
        <v>157</v>
      </c>
      <c r="C103" s="12">
        <f>1250+273</f>
        <v>1523</v>
      </c>
      <c r="D103" s="12">
        <v>5000</v>
      </c>
      <c r="E103" s="27">
        <v>7340</v>
      </c>
      <c r="F103" s="29">
        <v>3.21</v>
      </c>
      <c r="G103" s="48" t="s">
        <v>152</v>
      </c>
      <c r="H103" s="12">
        <v>49.89</v>
      </c>
      <c r="I103" s="12">
        <v>0.89</v>
      </c>
      <c r="J103" s="12">
        <v>15.57</v>
      </c>
      <c r="K103" s="12">
        <v>7.82</v>
      </c>
      <c r="L103" s="12">
        <v>5.75</v>
      </c>
      <c r="M103" s="12">
        <v>11.4</v>
      </c>
      <c r="N103" s="12">
        <v>1.95</v>
      </c>
      <c r="O103" s="12">
        <v>7.72</v>
      </c>
      <c r="P103" s="12"/>
      <c r="Q103" s="30">
        <f t="shared" si="13"/>
        <v>100.99</v>
      </c>
      <c r="R103" s="12"/>
      <c r="S103" s="17">
        <f t="shared" si="14"/>
        <v>49.400930785226265</v>
      </c>
      <c r="T103" s="17">
        <f t="shared" si="14"/>
        <v>0.88127537379938614</v>
      </c>
      <c r="U103" s="17">
        <f t="shared" si="14"/>
        <v>15.417368056243195</v>
      </c>
      <c r="V103" s="17">
        <f t="shared" si="14"/>
        <v>7.7433409248440448</v>
      </c>
      <c r="W103" s="17">
        <f t="shared" si="14"/>
        <v>5.6936330329735618</v>
      </c>
      <c r="X103" s="17">
        <f t="shared" si="14"/>
        <v>11.288246361025847</v>
      </c>
      <c r="Y103" s="17">
        <f t="shared" si="14"/>
        <v>1.9308842459649471</v>
      </c>
      <c r="Z103" s="17">
        <f t="shared" si="14"/>
        <v>7.6443212199227641</v>
      </c>
      <c r="AA103" s="17">
        <f t="shared" si="14"/>
        <v>0</v>
      </c>
      <c r="AE103" s="28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U103" s="28"/>
      <c r="AV103" s="32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31"/>
      <c r="BH103" s="28"/>
      <c r="BI103" s="26"/>
      <c r="BM103" s="26"/>
      <c r="BN103" s="26"/>
      <c r="BO103" s="26"/>
      <c r="BT103" s="26"/>
      <c r="BU103" s="28"/>
      <c r="BV103" s="28"/>
      <c r="BW103" s="32"/>
      <c r="BY103" s="26"/>
      <c r="BZ103" s="31"/>
      <c r="CA103" s="28"/>
      <c r="CB103" s="28"/>
      <c r="CC103" s="28"/>
      <c r="CD103" s="28"/>
      <c r="CF103" s="28"/>
      <c r="CH103" s="28"/>
      <c r="CI103" s="28"/>
    </row>
    <row r="104" spans="1:93">
      <c r="A104" s="23" t="s">
        <v>150</v>
      </c>
      <c r="B104" s="19" t="s">
        <v>158</v>
      </c>
      <c r="C104" s="12">
        <f>1250+273</f>
        <v>1523</v>
      </c>
      <c r="D104" s="12">
        <v>2000</v>
      </c>
      <c r="E104" s="27">
        <v>960</v>
      </c>
      <c r="F104" s="29">
        <v>3.55</v>
      </c>
      <c r="G104" s="48" t="s">
        <v>152</v>
      </c>
      <c r="H104" s="12">
        <v>49.89</v>
      </c>
      <c r="I104" s="12">
        <v>0.89</v>
      </c>
      <c r="J104" s="12">
        <v>15.57</v>
      </c>
      <c r="K104" s="12">
        <v>7.82</v>
      </c>
      <c r="L104" s="12">
        <v>5.75</v>
      </c>
      <c r="M104" s="12">
        <v>11.4</v>
      </c>
      <c r="N104" s="12">
        <v>1.95</v>
      </c>
      <c r="O104" s="12">
        <v>7.72</v>
      </c>
      <c r="P104" s="12"/>
      <c r="Q104" s="30">
        <f t="shared" si="13"/>
        <v>100.99</v>
      </c>
      <c r="R104" s="12"/>
      <c r="S104" s="17">
        <f t="shared" si="14"/>
        <v>49.400930785226265</v>
      </c>
      <c r="T104" s="17">
        <f t="shared" si="14"/>
        <v>0.88127537379938614</v>
      </c>
      <c r="U104" s="17">
        <f t="shared" si="14"/>
        <v>15.417368056243195</v>
      </c>
      <c r="V104" s="17">
        <f t="shared" si="14"/>
        <v>7.7433409248440448</v>
      </c>
      <c r="W104" s="17">
        <f t="shared" si="14"/>
        <v>5.6936330329735618</v>
      </c>
      <c r="X104" s="17">
        <f t="shared" si="14"/>
        <v>11.288246361025847</v>
      </c>
      <c r="Y104" s="17">
        <f t="shared" si="14"/>
        <v>1.9308842459649471</v>
      </c>
      <c r="Z104" s="17">
        <f t="shared" si="14"/>
        <v>7.6443212199227641</v>
      </c>
      <c r="AA104" s="17">
        <f t="shared" si="14"/>
        <v>0</v>
      </c>
      <c r="AE104" s="28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U104" s="28"/>
      <c r="AV104" s="32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31"/>
      <c r="BH104" s="28"/>
      <c r="BI104" s="26"/>
      <c r="BM104" s="26"/>
      <c r="BN104" s="26"/>
      <c r="BO104" s="26"/>
      <c r="BT104" s="26"/>
      <c r="BU104" s="28"/>
      <c r="BV104" s="28"/>
      <c r="BW104" s="32"/>
      <c r="BY104" s="26"/>
      <c r="BZ104" s="31"/>
      <c r="CA104" s="28"/>
      <c r="CB104" s="28"/>
      <c r="CC104" s="28"/>
      <c r="CD104" s="28"/>
      <c r="CF104" s="28"/>
      <c r="CH104" s="28"/>
      <c r="CI104" s="28"/>
    </row>
    <row r="105" spans="1:93">
      <c r="A105" s="23" t="s">
        <v>150</v>
      </c>
      <c r="B105" s="19" t="s">
        <v>159</v>
      </c>
      <c r="C105" s="12">
        <f>1200+273</f>
        <v>1473</v>
      </c>
      <c r="D105" s="12">
        <v>5000</v>
      </c>
      <c r="E105" s="27">
        <v>7360</v>
      </c>
      <c r="F105" s="29">
        <v>5.54</v>
      </c>
      <c r="G105" s="48" t="s">
        <v>152</v>
      </c>
      <c r="H105" s="12">
        <v>49.89</v>
      </c>
      <c r="I105" s="12">
        <v>0.89</v>
      </c>
      <c r="J105" s="12">
        <v>15.57</v>
      </c>
      <c r="K105" s="12">
        <v>7.82</v>
      </c>
      <c r="L105" s="12">
        <v>5.75</v>
      </c>
      <c r="M105" s="12">
        <v>11.4</v>
      </c>
      <c r="N105" s="12">
        <v>1.95</v>
      </c>
      <c r="O105" s="12">
        <v>7.72</v>
      </c>
      <c r="P105" s="12"/>
      <c r="Q105" s="30">
        <f t="shared" si="13"/>
        <v>100.99</v>
      </c>
      <c r="R105" s="12"/>
      <c r="S105" s="17">
        <f t="shared" si="14"/>
        <v>49.400930785226265</v>
      </c>
      <c r="T105" s="17">
        <f t="shared" si="14"/>
        <v>0.88127537379938614</v>
      </c>
      <c r="U105" s="17">
        <f t="shared" si="14"/>
        <v>15.417368056243195</v>
      </c>
      <c r="V105" s="17">
        <f t="shared" si="14"/>
        <v>7.7433409248440448</v>
      </c>
      <c r="W105" s="17">
        <f t="shared" si="14"/>
        <v>5.6936330329735618</v>
      </c>
      <c r="X105" s="17">
        <f t="shared" si="14"/>
        <v>11.288246361025847</v>
      </c>
      <c r="Y105" s="17">
        <f t="shared" si="14"/>
        <v>1.9308842459649471</v>
      </c>
      <c r="Z105" s="17">
        <f t="shared" si="14"/>
        <v>7.6443212199227641</v>
      </c>
      <c r="AA105" s="17">
        <f t="shared" si="14"/>
        <v>0</v>
      </c>
      <c r="AE105" s="28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U105" s="28"/>
      <c r="AV105" s="32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31"/>
      <c r="BH105" s="28"/>
      <c r="BI105" s="26"/>
      <c r="BM105" s="26"/>
      <c r="BN105" s="26"/>
      <c r="BO105" s="26"/>
      <c r="BT105" s="26"/>
      <c r="BU105" s="28"/>
      <c r="BV105" s="28"/>
      <c r="BW105" s="32"/>
      <c r="BY105" s="26"/>
      <c r="BZ105" s="31"/>
      <c r="CA105" s="28"/>
      <c r="CB105" s="28"/>
      <c r="CC105" s="28"/>
      <c r="CD105" s="28"/>
      <c r="CF105" s="28"/>
      <c r="CH105" s="28"/>
      <c r="CI105" s="28"/>
    </row>
    <row r="106" spans="1:93">
      <c r="A106" s="23" t="s">
        <v>150</v>
      </c>
      <c r="B106" s="19" t="s">
        <v>160</v>
      </c>
      <c r="C106" s="12">
        <f>1250+273</f>
        <v>1523</v>
      </c>
      <c r="D106" s="12">
        <v>5000</v>
      </c>
      <c r="E106" s="27">
        <v>6180</v>
      </c>
      <c r="F106" s="29">
        <v>5.59</v>
      </c>
      <c r="G106" s="48" t="s">
        <v>152</v>
      </c>
      <c r="H106" s="12">
        <v>49.89</v>
      </c>
      <c r="I106" s="12">
        <v>0.89</v>
      </c>
      <c r="J106" s="12">
        <v>15.57</v>
      </c>
      <c r="K106" s="12">
        <v>7.82</v>
      </c>
      <c r="L106" s="12">
        <v>5.75</v>
      </c>
      <c r="M106" s="12">
        <v>11.4</v>
      </c>
      <c r="N106" s="12">
        <v>1.95</v>
      </c>
      <c r="O106" s="12">
        <v>7.72</v>
      </c>
      <c r="P106" s="12"/>
      <c r="Q106" s="30">
        <f t="shared" si="13"/>
        <v>100.99</v>
      </c>
      <c r="R106" s="12"/>
      <c r="S106" s="17">
        <f t="shared" si="14"/>
        <v>49.400930785226265</v>
      </c>
      <c r="T106" s="17">
        <f t="shared" si="14"/>
        <v>0.88127537379938614</v>
      </c>
      <c r="U106" s="17">
        <f t="shared" si="14"/>
        <v>15.417368056243195</v>
      </c>
      <c r="V106" s="17">
        <f t="shared" si="14"/>
        <v>7.7433409248440448</v>
      </c>
      <c r="W106" s="17">
        <f t="shared" si="14"/>
        <v>5.6936330329735618</v>
      </c>
      <c r="X106" s="17">
        <f t="shared" si="14"/>
        <v>11.288246361025847</v>
      </c>
      <c r="Y106" s="17">
        <f t="shared" si="14"/>
        <v>1.9308842459649471</v>
      </c>
      <c r="Z106" s="17">
        <f t="shared" si="14"/>
        <v>7.6443212199227641</v>
      </c>
      <c r="AA106" s="17">
        <f t="shared" si="14"/>
        <v>0</v>
      </c>
      <c r="AE106" s="28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U106" s="28"/>
      <c r="AV106" s="32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31"/>
      <c r="BH106" s="28"/>
      <c r="BI106" s="26"/>
      <c r="BM106" s="26"/>
      <c r="BN106" s="26"/>
      <c r="BO106" s="26"/>
      <c r="BT106" s="26"/>
      <c r="BU106" s="28"/>
      <c r="BV106" s="28"/>
      <c r="BW106" s="32"/>
      <c r="BY106" s="26"/>
      <c r="BZ106" s="31"/>
      <c r="CA106" s="28"/>
      <c r="CB106" s="28"/>
      <c r="CC106" s="28"/>
      <c r="CD106" s="28"/>
      <c r="CF106" s="28"/>
      <c r="CH106" s="28"/>
      <c r="CI106" s="28"/>
    </row>
    <row r="107" spans="1:93">
      <c r="A107" s="23" t="s">
        <v>150</v>
      </c>
      <c r="B107" s="19" t="s">
        <v>161</v>
      </c>
      <c r="C107" s="12">
        <f>1250+273</f>
        <v>1523</v>
      </c>
      <c r="D107" s="12">
        <v>5000</v>
      </c>
      <c r="E107" s="27">
        <v>5300</v>
      </c>
      <c r="F107" s="29">
        <v>6.91</v>
      </c>
      <c r="G107" s="48" t="s">
        <v>152</v>
      </c>
      <c r="H107" s="12">
        <v>49.89</v>
      </c>
      <c r="I107" s="12">
        <v>0.89</v>
      </c>
      <c r="J107" s="12">
        <v>15.57</v>
      </c>
      <c r="K107" s="12">
        <v>7.82</v>
      </c>
      <c r="L107" s="12">
        <v>5.75</v>
      </c>
      <c r="M107" s="12">
        <v>11.4</v>
      </c>
      <c r="N107" s="12">
        <v>1.95</v>
      </c>
      <c r="O107" s="12">
        <v>7.72</v>
      </c>
      <c r="P107" s="12"/>
      <c r="Q107" s="30">
        <f t="shared" si="13"/>
        <v>100.99</v>
      </c>
      <c r="R107" s="12"/>
      <c r="S107" s="17">
        <f t="shared" si="14"/>
        <v>49.400930785226265</v>
      </c>
      <c r="T107" s="17">
        <f t="shared" si="14"/>
        <v>0.88127537379938614</v>
      </c>
      <c r="U107" s="17">
        <f t="shared" si="14"/>
        <v>15.417368056243195</v>
      </c>
      <c r="V107" s="17">
        <f t="shared" si="14"/>
        <v>7.7433409248440448</v>
      </c>
      <c r="W107" s="17">
        <f t="shared" si="14"/>
        <v>5.6936330329735618</v>
      </c>
      <c r="X107" s="17">
        <f t="shared" si="14"/>
        <v>11.288246361025847</v>
      </c>
      <c r="Y107" s="17">
        <f t="shared" si="14"/>
        <v>1.9308842459649471</v>
      </c>
      <c r="Z107" s="17">
        <f t="shared" si="14"/>
        <v>7.6443212199227641</v>
      </c>
      <c r="AA107" s="17">
        <f t="shared" si="14"/>
        <v>0</v>
      </c>
      <c r="AE107" s="28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U107" s="28"/>
      <c r="AV107" s="32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31"/>
      <c r="BH107" s="28"/>
      <c r="BI107" s="26"/>
      <c r="BM107" s="26"/>
      <c r="BN107" s="26"/>
      <c r="BO107" s="26"/>
      <c r="BT107" s="26"/>
      <c r="BU107" s="28"/>
      <c r="BV107" s="28"/>
      <c r="BW107" s="32"/>
      <c r="BY107" s="26"/>
      <c r="BZ107" s="31"/>
      <c r="CA107" s="28"/>
      <c r="CB107" s="28"/>
      <c r="CC107" s="28"/>
      <c r="CD107" s="28"/>
      <c r="CF107" s="28"/>
      <c r="CH107" s="28"/>
      <c r="CI107" s="28"/>
    </row>
    <row r="108" spans="1:93">
      <c r="A108" s="23" t="s">
        <v>150</v>
      </c>
      <c r="B108" s="19" t="s">
        <v>162</v>
      </c>
      <c r="C108" s="12">
        <f>1250+273</f>
        <v>1523</v>
      </c>
      <c r="D108" s="12">
        <v>5000</v>
      </c>
      <c r="E108" s="27">
        <v>4800</v>
      </c>
      <c r="F108" s="29">
        <v>6.87</v>
      </c>
      <c r="G108" s="48" t="s">
        <v>152</v>
      </c>
      <c r="H108" s="12">
        <v>49.89</v>
      </c>
      <c r="I108" s="12">
        <v>0.89</v>
      </c>
      <c r="J108" s="12">
        <v>15.57</v>
      </c>
      <c r="K108" s="12">
        <v>7.82</v>
      </c>
      <c r="L108" s="12">
        <v>5.75</v>
      </c>
      <c r="M108" s="12">
        <v>11.4</v>
      </c>
      <c r="N108" s="12">
        <v>1.95</v>
      </c>
      <c r="O108" s="12">
        <v>7.72</v>
      </c>
      <c r="P108" s="12"/>
      <c r="Q108" s="30">
        <f t="shared" si="13"/>
        <v>100.99</v>
      </c>
      <c r="R108" s="12"/>
      <c r="S108" s="17">
        <f t="shared" si="14"/>
        <v>49.400930785226265</v>
      </c>
      <c r="T108" s="17">
        <f t="shared" si="14"/>
        <v>0.88127537379938614</v>
      </c>
      <c r="U108" s="17">
        <f t="shared" si="14"/>
        <v>15.417368056243195</v>
      </c>
      <c r="V108" s="17">
        <f t="shared" si="14"/>
        <v>7.7433409248440448</v>
      </c>
      <c r="W108" s="17">
        <f t="shared" si="14"/>
        <v>5.6936330329735618</v>
      </c>
      <c r="X108" s="17">
        <f t="shared" si="14"/>
        <v>11.288246361025847</v>
      </c>
      <c r="Y108" s="17">
        <f t="shared" si="14"/>
        <v>1.9308842459649471</v>
      </c>
      <c r="Z108" s="17">
        <f t="shared" si="14"/>
        <v>7.6443212199227641</v>
      </c>
      <c r="AA108" s="17">
        <f t="shared" si="14"/>
        <v>0</v>
      </c>
      <c r="AE108" s="28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U108" s="28"/>
      <c r="AV108" s="32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31"/>
      <c r="BH108" s="28"/>
      <c r="BI108" s="26"/>
      <c r="BM108" s="26"/>
      <c r="BN108" s="26"/>
      <c r="BO108" s="26"/>
      <c r="BT108" s="26"/>
      <c r="BU108" s="28"/>
      <c r="BV108" s="28"/>
      <c r="BW108" s="32"/>
      <c r="BY108" s="26"/>
      <c r="BZ108" s="31"/>
      <c r="CA108" s="28"/>
      <c r="CB108" s="28"/>
      <c r="CC108" s="28"/>
      <c r="CD108" s="28"/>
      <c r="CF108" s="28"/>
      <c r="CH108" s="28"/>
      <c r="CI108" s="28"/>
    </row>
    <row r="109" spans="1:93">
      <c r="A109" s="23" t="s">
        <v>150</v>
      </c>
      <c r="B109" s="19" t="s">
        <v>163</v>
      </c>
      <c r="C109" s="12">
        <f t="shared" ref="C109:C116" si="15">1200+273</f>
        <v>1473</v>
      </c>
      <c r="D109" s="12">
        <v>5000</v>
      </c>
      <c r="E109" s="27">
        <v>3990</v>
      </c>
      <c r="F109" s="29">
        <v>9.27</v>
      </c>
      <c r="G109" s="48" t="s">
        <v>152</v>
      </c>
      <c r="H109" s="12">
        <v>49.89</v>
      </c>
      <c r="I109" s="12">
        <v>0.89</v>
      </c>
      <c r="J109" s="12">
        <v>15.57</v>
      </c>
      <c r="K109" s="12">
        <v>7.82</v>
      </c>
      <c r="L109" s="12">
        <v>5.75</v>
      </c>
      <c r="M109" s="12">
        <v>11.4</v>
      </c>
      <c r="N109" s="12">
        <v>1.95</v>
      </c>
      <c r="O109" s="12">
        <v>7.72</v>
      </c>
      <c r="P109" s="12"/>
      <c r="Q109" s="30">
        <f>SUM(H109:P109)</f>
        <v>100.99</v>
      </c>
      <c r="R109" s="12"/>
      <c r="S109" s="17">
        <f t="shared" si="14"/>
        <v>49.400930785226265</v>
      </c>
      <c r="T109" s="17">
        <f t="shared" si="14"/>
        <v>0.88127537379938614</v>
      </c>
      <c r="U109" s="17">
        <f t="shared" si="14"/>
        <v>15.417368056243195</v>
      </c>
      <c r="V109" s="17">
        <f t="shared" si="14"/>
        <v>7.7433409248440448</v>
      </c>
      <c r="W109" s="17">
        <f t="shared" si="14"/>
        <v>5.6936330329735618</v>
      </c>
      <c r="X109" s="17">
        <f t="shared" si="14"/>
        <v>11.288246361025847</v>
      </c>
      <c r="Y109" s="17">
        <f>N109/$Q109*100</f>
        <v>1.9308842459649471</v>
      </c>
      <c r="Z109" s="17">
        <f>O109/$Q109*100</f>
        <v>7.6443212199227641</v>
      </c>
      <c r="AA109" s="17">
        <f>P109/$Q109*100</f>
        <v>0</v>
      </c>
      <c r="AE109" s="28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U109" s="28"/>
      <c r="AV109" s="32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31"/>
      <c r="BH109" s="28"/>
      <c r="BI109" s="26"/>
      <c r="BM109" s="26"/>
      <c r="BN109" s="26"/>
      <c r="BO109" s="26"/>
      <c r="BT109" s="26"/>
      <c r="BU109" s="28"/>
      <c r="BV109" s="28"/>
      <c r="BW109" s="32"/>
      <c r="BY109" s="26"/>
      <c r="BZ109" s="31"/>
      <c r="CA109" s="28"/>
      <c r="CB109" s="28"/>
      <c r="CC109" s="28"/>
      <c r="CD109" s="28"/>
      <c r="CF109" s="28"/>
      <c r="CH109" s="28"/>
      <c r="CI109" s="28"/>
    </row>
    <row r="110" spans="1:93">
      <c r="A110" s="23" t="s">
        <v>150</v>
      </c>
      <c r="B110" s="19" t="s">
        <v>164</v>
      </c>
      <c r="C110" s="12">
        <f t="shared" si="15"/>
        <v>1473</v>
      </c>
      <c r="D110" s="12">
        <v>2000</v>
      </c>
      <c r="E110" s="27">
        <v>2760</v>
      </c>
      <c r="F110" s="29">
        <v>2.67</v>
      </c>
      <c r="G110" s="48" t="s">
        <v>152</v>
      </c>
      <c r="H110" s="12">
        <v>49.89</v>
      </c>
      <c r="I110" s="12">
        <v>0.89</v>
      </c>
      <c r="J110" s="12">
        <v>15.57</v>
      </c>
      <c r="K110" s="12">
        <v>7.82</v>
      </c>
      <c r="L110" s="12">
        <v>5.75</v>
      </c>
      <c r="M110" s="12">
        <v>11.4</v>
      </c>
      <c r="N110" s="12">
        <v>1.95</v>
      </c>
      <c r="O110" s="12">
        <v>7.72</v>
      </c>
      <c r="P110" s="12"/>
      <c r="Q110" s="30">
        <f t="shared" si="13"/>
        <v>100.99</v>
      </c>
      <c r="R110" s="12"/>
      <c r="S110" s="17">
        <f t="shared" si="14"/>
        <v>49.400930785226265</v>
      </c>
      <c r="T110" s="17">
        <f t="shared" si="14"/>
        <v>0.88127537379938614</v>
      </c>
      <c r="U110" s="17">
        <f t="shared" si="14"/>
        <v>15.417368056243195</v>
      </c>
      <c r="V110" s="17">
        <f t="shared" si="14"/>
        <v>7.7433409248440448</v>
      </c>
      <c r="W110" s="17">
        <f t="shared" si="14"/>
        <v>5.6936330329735618</v>
      </c>
      <c r="X110" s="17">
        <f t="shared" si="14"/>
        <v>11.288246361025847</v>
      </c>
      <c r="Y110" s="17">
        <f t="shared" si="14"/>
        <v>1.9308842459649471</v>
      </c>
      <c r="Z110" s="17">
        <f t="shared" si="14"/>
        <v>7.6443212199227641</v>
      </c>
      <c r="AA110" s="17">
        <f t="shared" si="14"/>
        <v>0</v>
      </c>
      <c r="AE110" s="28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U110" s="28"/>
      <c r="AV110" s="32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31"/>
      <c r="BH110" s="28"/>
      <c r="BI110" s="26"/>
      <c r="BM110" s="26"/>
      <c r="BN110" s="26"/>
      <c r="BO110" s="26"/>
      <c r="BT110" s="26"/>
      <c r="BU110" s="28"/>
      <c r="BV110" s="28"/>
      <c r="BW110" s="32"/>
      <c r="BY110" s="26"/>
      <c r="BZ110" s="31"/>
      <c r="CA110" s="28"/>
      <c r="CB110" s="28"/>
      <c r="CC110" s="28"/>
      <c r="CD110" s="28"/>
      <c r="CF110" s="28"/>
      <c r="CH110" s="28"/>
      <c r="CI110" s="28"/>
    </row>
    <row r="111" spans="1:93">
      <c r="A111" s="23" t="s">
        <v>150</v>
      </c>
      <c r="B111" s="19" t="s">
        <v>165</v>
      </c>
      <c r="C111" s="12">
        <f t="shared" si="15"/>
        <v>1473</v>
      </c>
      <c r="D111" s="12">
        <v>2000</v>
      </c>
      <c r="E111" s="27">
        <v>3640</v>
      </c>
      <c r="F111" s="29">
        <v>1.41</v>
      </c>
      <c r="G111" s="48" t="s">
        <v>152</v>
      </c>
      <c r="H111" s="12">
        <v>49.89</v>
      </c>
      <c r="I111" s="12">
        <v>0.89</v>
      </c>
      <c r="J111" s="12">
        <v>15.57</v>
      </c>
      <c r="K111" s="12">
        <v>7.82</v>
      </c>
      <c r="L111" s="12">
        <v>5.75</v>
      </c>
      <c r="M111" s="12">
        <v>11.4</v>
      </c>
      <c r="N111" s="12">
        <v>1.95</v>
      </c>
      <c r="O111" s="12">
        <v>7.72</v>
      </c>
      <c r="P111" s="12"/>
      <c r="Q111" s="30">
        <f t="shared" si="13"/>
        <v>100.99</v>
      </c>
      <c r="R111" s="12"/>
      <c r="S111" s="17">
        <f t="shared" si="14"/>
        <v>49.400930785226265</v>
      </c>
      <c r="T111" s="17">
        <f t="shared" si="14"/>
        <v>0.88127537379938614</v>
      </c>
      <c r="U111" s="17">
        <f t="shared" si="14"/>
        <v>15.417368056243195</v>
      </c>
      <c r="V111" s="17">
        <f t="shared" si="14"/>
        <v>7.7433409248440448</v>
      </c>
      <c r="W111" s="17">
        <f t="shared" si="14"/>
        <v>5.6936330329735618</v>
      </c>
      <c r="X111" s="17">
        <f t="shared" si="14"/>
        <v>11.288246361025847</v>
      </c>
      <c r="Y111" s="17">
        <f t="shared" si="14"/>
        <v>1.9308842459649471</v>
      </c>
      <c r="Z111" s="17">
        <f t="shared" si="14"/>
        <v>7.6443212199227641</v>
      </c>
      <c r="AA111" s="17">
        <f t="shared" si="14"/>
        <v>0</v>
      </c>
      <c r="AE111" s="28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U111" s="28"/>
      <c r="AV111" s="32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31"/>
      <c r="BH111" s="28"/>
      <c r="BI111" s="26"/>
      <c r="BM111" s="26"/>
      <c r="BN111" s="26"/>
      <c r="BO111" s="26"/>
      <c r="BT111" s="26"/>
      <c r="BU111" s="28"/>
      <c r="BV111" s="28"/>
      <c r="BW111" s="32"/>
      <c r="BY111" s="26"/>
      <c r="BZ111" s="31"/>
      <c r="CA111" s="28"/>
      <c r="CB111" s="28"/>
      <c r="CC111" s="28"/>
      <c r="CD111" s="28"/>
      <c r="CF111" s="28"/>
      <c r="CH111" s="28"/>
      <c r="CI111" s="28"/>
    </row>
    <row r="112" spans="1:93">
      <c r="A112" s="23" t="s">
        <v>150</v>
      </c>
      <c r="B112" s="19" t="s">
        <v>166</v>
      </c>
      <c r="C112" s="12">
        <f t="shared" si="15"/>
        <v>1473</v>
      </c>
      <c r="D112" s="12">
        <v>2000</v>
      </c>
      <c r="E112" s="27">
        <v>760</v>
      </c>
      <c r="F112" s="29">
        <v>4.6399999999999997</v>
      </c>
      <c r="G112" s="48" t="s">
        <v>152</v>
      </c>
      <c r="H112" s="12">
        <v>49.89</v>
      </c>
      <c r="I112" s="12">
        <v>0.89</v>
      </c>
      <c r="J112" s="12">
        <v>15.57</v>
      </c>
      <c r="K112" s="12">
        <v>7.82</v>
      </c>
      <c r="L112" s="12">
        <v>5.75</v>
      </c>
      <c r="M112" s="12">
        <v>11.4</v>
      </c>
      <c r="N112" s="12">
        <v>1.95</v>
      </c>
      <c r="O112" s="12">
        <v>7.72</v>
      </c>
      <c r="P112" s="12"/>
      <c r="Q112" s="30">
        <f t="shared" si="13"/>
        <v>100.99</v>
      </c>
      <c r="R112" s="12"/>
      <c r="S112" s="17">
        <f t="shared" si="14"/>
        <v>49.400930785226265</v>
      </c>
      <c r="T112" s="17">
        <f t="shared" si="14"/>
        <v>0.88127537379938614</v>
      </c>
      <c r="U112" s="17">
        <f t="shared" si="14"/>
        <v>15.417368056243195</v>
      </c>
      <c r="V112" s="17">
        <f t="shared" si="14"/>
        <v>7.7433409248440448</v>
      </c>
      <c r="W112" s="17">
        <f t="shared" si="14"/>
        <v>5.6936330329735618</v>
      </c>
      <c r="X112" s="17">
        <f t="shared" si="14"/>
        <v>11.288246361025847</v>
      </c>
      <c r="Y112" s="17">
        <f t="shared" si="14"/>
        <v>1.9308842459649471</v>
      </c>
      <c r="Z112" s="17">
        <f t="shared" si="14"/>
        <v>7.6443212199227641</v>
      </c>
      <c r="AA112" s="17">
        <f t="shared" si="14"/>
        <v>0</v>
      </c>
      <c r="AE112" s="28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U112" s="28"/>
      <c r="AV112" s="32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31"/>
      <c r="BH112" s="28"/>
      <c r="BI112" s="26"/>
      <c r="BM112" s="26"/>
      <c r="BN112" s="26"/>
      <c r="BO112" s="26"/>
      <c r="BT112" s="26"/>
      <c r="BU112" s="28"/>
      <c r="BV112" s="28"/>
      <c r="BW112" s="32"/>
      <c r="BY112" s="26"/>
      <c r="BZ112" s="31"/>
      <c r="CA112" s="28"/>
      <c r="CB112" s="28"/>
      <c r="CC112" s="28"/>
      <c r="CD112" s="28"/>
      <c r="CF112" s="28"/>
      <c r="CH112" s="28"/>
      <c r="CI112" s="28"/>
    </row>
    <row r="113" spans="1:87">
      <c r="A113" s="23" t="s">
        <v>150</v>
      </c>
      <c r="B113" s="19" t="s">
        <v>167</v>
      </c>
      <c r="C113" s="12">
        <f t="shared" si="15"/>
        <v>1473</v>
      </c>
      <c r="D113" s="12">
        <v>2000</v>
      </c>
      <c r="E113" s="27">
        <v>2570</v>
      </c>
      <c r="F113" s="29">
        <v>2.78</v>
      </c>
      <c r="G113" s="48" t="s">
        <v>152</v>
      </c>
      <c r="H113" s="12">
        <v>49.89</v>
      </c>
      <c r="I113" s="12">
        <v>0.89</v>
      </c>
      <c r="J113" s="12">
        <v>15.57</v>
      </c>
      <c r="K113" s="12">
        <v>7.82</v>
      </c>
      <c r="L113" s="12">
        <v>5.75</v>
      </c>
      <c r="M113" s="12">
        <v>11.4</v>
      </c>
      <c r="N113" s="12">
        <v>1.95</v>
      </c>
      <c r="O113" s="12">
        <v>7.72</v>
      </c>
      <c r="P113" s="12"/>
      <c r="Q113" s="30">
        <f t="shared" si="13"/>
        <v>100.99</v>
      </c>
      <c r="R113" s="12"/>
      <c r="S113" s="17">
        <f t="shared" si="14"/>
        <v>49.400930785226265</v>
      </c>
      <c r="T113" s="17">
        <f t="shared" si="14"/>
        <v>0.88127537379938614</v>
      </c>
      <c r="U113" s="17">
        <f t="shared" si="14"/>
        <v>15.417368056243195</v>
      </c>
      <c r="V113" s="17">
        <f t="shared" si="14"/>
        <v>7.7433409248440448</v>
      </c>
      <c r="W113" s="17">
        <f t="shared" si="14"/>
        <v>5.6936330329735618</v>
      </c>
      <c r="X113" s="17">
        <f t="shared" si="14"/>
        <v>11.288246361025847</v>
      </c>
      <c r="Y113" s="17">
        <f t="shared" si="14"/>
        <v>1.9308842459649471</v>
      </c>
      <c r="Z113" s="17">
        <f t="shared" si="14"/>
        <v>7.6443212199227641</v>
      </c>
      <c r="AA113" s="17">
        <f t="shared" si="14"/>
        <v>0</v>
      </c>
      <c r="AE113" s="28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U113" s="28"/>
      <c r="AV113" s="32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31"/>
      <c r="BH113" s="28"/>
      <c r="BI113" s="26"/>
      <c r="BM113" s="26"/>
      <c r="BN113" s="26"/>
      <c r="BO113" s="26"/>
      <c r="BT113" s="26"/>
      <c r="BU113" s="28"/>
      <c r="BV113" s="28"/>
      <c r="BW113" s="32"/>
      <c r="BY113" s="26"/>
      <c r="BZ113" s="31"/>
      <c r="CA113" s="28"/>
      <c r="CB113" s="28"/>
      <c r="CC113" s="28"/>
      <c r="CD113" s="28"/>
      <c r="CF113" s="28"/>
      <c r="CH113" s="28"/>
      <c r="CI113" s="28"/>
    </row>
    <row r="114" spans="1:87">
      <c r="A114" s="23" t="s">
        <v>150</v>
      </c>
      <c r="B114" s="19" t="s">
        <v>168</v>
      </c>
      <c r="C114" s="12">
        <f t="shared" si="15"/>
        <v>1473</v>
      </c>
      <c r="D114" s="12">
        <v>2000</v>
      </c>
      <c r="E114" s="27">
        <v>3030</v>
      </c>
      <c r="F114" s="29">
        <v>1.97</v>
      </c>
      <c r="G114" s="48" t="s">
        <v>152</v>
      </c>
      <c r="H114" s="12">
        <v>49.89</v>
      </c>
      <c r="I114" s="12">
        <v>0.89</v>
      </c>
      <c r="J114" s="12">
        <v>15.57</v>
      </c>
      <c r="K114" s="12">
        <v>7.82</v>
      </c>
      <c r="L114" s="12">
        <v>5.75</v>
      </c>
      <c r="M114" s="12">
        <v>11.4</v>
      </c>
      <c r="N114" s="12">
        <v>1.95</v>
      </c>
      <c r="O114" s="12">
        <v>7.72</v>
      </c>
      <c r="P114" s="12"/>
      <c r="Q114" s="30">
        <f t="shared" si="13"/>
        <v>100.99</v>
      </c>
      <c r="R114" s="12"/>
      <c r="S114" s="17">
        <f t="shared" si="14"/>
        <v>49.400930785226265</v>
      </c>
      <c r="T114" s="17">
        <f t="shared" si="14"/>
        <v>0.88127537379938614</v>
      </c>
      <c r="U114" s="17">
        <f t="shared" si="14"/>
        <v>15.417368056243195</v>
      </c>
      <c r="V114" s="17">
        <f t="shared" si="14"/>
        <v>7.7433409248440448</v>
      </c>
      <c r="W114" s="17">
        <f t="shared" si="14"/>
        <v>5.6936330329735618</v>
      </c>
      <c r="X114" s="17">
        <f t="shared" si="14"/>
        <v>11.288246361025847</v>
      </c>
      <c r="Y114" s="17">
        <f t="shared" si="14"/>
        <v>1.9308842459649471</v>
      </c>
      <c r="Z114" s="17">
        <f t="shared" si="14"/>
        <v>7.6443212199227641</v>
      </c>
      <c r="AA114" s="17">
        <f t="shared" si="14"/>
        <v>0</v>
      </c>
      <c r="AE114" s="28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U114" s="28"/>
      <c r="AV114" s="32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31"/>
      <c r="BH114" s="28"/>
      <c r="BI114" s="26"/>
      <c r="BM114" s="26"/>
      <c r="BN114" s="26"/>
      <c r="BO114" s="26"/>
      <c r="BT114" s="26"/>
      <c r="BU114" s="28"/>
      <c r="BV114" s="28"/>
      <c r="BW114" s="32"/>
      <c r="BY114" s="26"/>
      <c r="BZ114" s="31"/>
      <c r="CA114" s="28"/>
      <c r="CB114" s="28"/>
      <c r="CC114" s="28"/>
      <c r="CD114" s="28"/>
      <c r="CF114" s="28"/>
      <c r="CH114" s="28"/>
      <c r="CI114" s="28"/>
    </row>
    <row r="115" spans="1:87">
      <c r="A115" s="23" t="s">
        <v>150</v>
      </c>
      <c r="B115" s="19" t="s">
        <v>169</v>
      </c>
      <c r="C115" s="12">
        <f t="shared" si="15"/>
        <v>1473</v>
      </c>
      <c r="D115" s="12">
        <v>2000</v>
      </c>
      <c r="E115" s="27">
        <v>2870</v>
      </c>
      <c r="F115" s="29">
        <v>1.57</v>
      </c>
      <c r="G115" s="48" t="s">
        <v>152</v>
      </c>
      <c r="H115" s="12">
        <v>49.89</v>
      </c>
      <c r="I115" s="12">
        <v>0.89</v>
      </c>
      <c r="J115" s="12">
        <v>15.57</v>
      </c>
      <c r="K115" s="12">
        <v>7.82</v>
      </c>
      <c r="L115" s="12">
        <v>5.75</v>
      </c>
      <c r="M115" s="12">
        <v>11.4</v>
      </c>
      <c r="N115" s="12">
        <v>1.95</v>
      </c>
      <c r="O115" s="12">
        <v>7.72</v>
      </c>
      <c r="P115" s="12"/>
      <c r="Q115" s="30">
        <f t="shared" si="13"/>
        <v>100.99</v>
      </c>
      <c r="R115" s="12"/>
      <c r="S115" s="17">
        <f t="shared" si="14"/>
        <v>49.400930785226265</v>
      </c>
      <c r="T115" s="17">
        <f t="shared" si="14"/>
        <v>0.88127537379938614</v>
      </c>
      <c r="U115" s="17">
        <f t="shared" si="14"/>
        <v>15.417368056243195</v>
      </c>
      <c r="V115" s="17">
        <f t="shared" si="14"/>
        <v>7.7433409248440448</v>
      </c>
      <c r="W115" s="17">
        <f t="shared" si="14"/>
        <v>5.6936330329735618</v>
      </c>
      <c r="X115" s="17">
        <f t="shared" si="14"/>
        <v>11.288246361025847</v>
      </c>
      <c r="Y115" s="17">
        <f t="shared" si="14"/>
        <v>1.9308842459649471</v>
      </c>
      <c r="Z115" s="17">
        <f t="shared" si="14"/>
        <v>7.6443212199227641</v>
      </c>
      <c r="AA115" s="17">
        <f t="shared" si="14"/>
        <v>0</v>
      </c>
      <c r="AE115" s="28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U115" s="28"/>
      <c r="AV115" s="32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31"/>
      <c r="BH115" s="28"/>
      <c r="BI115" s="26"/>
      <c r="BM115" s="26"/>
      <c r="BN115" s="26"/>
      <c r="BO115" s="26"/>
      <c r="BT115" s="26"/>
      <c r="BU115" s="28"/>
      <c r="BV115" s="28"/>
      <c r="BW115" s="32"/>
      <c r="BY115" s="26"/>
      <c r="BZ115" s="31"/>
      <c r="CA115" s="28"/>
      <c r="CB115" s="28"/>
      <c r="CC115" s="28"/>
      <c r="CD115" s="28"/>
      <c r="CF115" s="28"/>
      <c r="CH115" s="28"/>
      <c r="CI115" s="28"/>
    </row>
    <row r="116" spans="1:87">
      <c r="A116" s="23" t="s">
        <v>150</v>
      </c>
      <c r="B116" s="19" t="s">
        <v>170</v>
      </c>
      <c r="C116" s="12">
        <f t="shared" si="15"/>
        <v>1473</v>
      </c>
      <c r="D116" s="12">
        <v>2000</v>
      </c>
      <c r="E116" s="27">
        <v>2640</v>
      </c>
      <c r="F116" s="29">
        <v>2.84</v>
      </c>
      <c r="G116" s="48" t="s">
        <v>152</v>
      </c>
      <c r="H116" s="12">
        <v>49.89</v>
      </c>
      <c r="I116" s="12">
        <v>0.89</v>
      </c>
      <c r="J116" s="12">
        <v>15.57</v>
      </c>
      <c r="K116" s="12">
        <v>7.82</v>
      </c>
      <c r="L116" s="12">
        <v>5.75</v>
      </c>
      <c r="M116" s="12">
        <v>11.4</v>
      </c>
      <c r="N116" s="12">
        <v>1.95</v>
      </c>
      <c r="O116" s="12">
        <v>7.72</v>
      </c>
      <c r="P116" s="12"/>
      <c r="Q116" s="30">
        <f t="shared" si="13"/>
        <v>100.99</v>
      </c>
      <c r="R116" s="12"/>
      <c r="S116" s="17">
        <f t="shared" ref="S116:AA131" si="16">H116/$Q116*100</f>
        <v>49.400930785226265</v>
      </c>
      <c r="T116" s="17">
        <f t="shared" si="16"/>
        <v>0.88127537379938614</v>
      </c>
      <c r="U116" s="17">
        <f t="shared" si="16"/>
        <v>15.417368056243195</v>
      </c>
      <c r="V116" s="17">
        <f t="shared" si="16"/>
        <v>7.7433409248440448</v>
      </c>
      <c r="W116" s="17">
        <f t="shared" si="16"/>
        <v>5.6936330329735618</v>
      </c>
      <c r="X116" s="17">
        <f t="shared" si="16"/>
        <v>11.288246361025847</v>
      </c>
      <c r="Y116" s="17">
        <f>N116/$Q116*100</f>
        <v>1.9308842459649471</v>
      </c>
      <c r="Z116" s="17">
        <f>O116/$Q116*100</f>
        <v>7.6443212199227641</v>
      </c>
      <c r="AA116" s="17">
        <f>P116/$Q116*100</f>
        <v>0</v>
      </c>
      <c r="AE116" s="28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U116" s="28"/>
      <c r="AV116" s="32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31"/>
      <c r="BH116" s="28"/>
      <c r="BI116" s="26"/>
      <c r="BM116" s="26"/>
      <c r="BN116" s="26"/>
      <c r="BO116" s="26"/>
      <c r="BT116" s="26"/>
      <c r="BU116" s="28"/>
      <c r="BV116" s="28"/>
      <c r="BW116" s="32"/>
      <c r="BY116" s="26"/>
      <c r="BZ116" s="31"/>
      <c r="CA116" s="28"/>
      <c r="CB116" s="28"/>
      <c r="CC116" s="28"/>
      <c r="CD116" s="28"/>
      <c r="CF116" s="28"/>
      <c r="CH116" s="28"/>
      <c r="CI116" s="28"/>
    </row>
    <row r="117" spans="1:87">
      <c r="A117" s="23" t="s">
        <v>150</v>
      </c>
      <c r="B117" s="19" t="s">
        <v>151</v>
      </c>
      <c r="C117" s="12">
        <f>1200+273</f>
        <v>1473</v>
      </c>
      <c r="D117" s="12">
        <v>5000</v>
      </c>
      <c r="E117" s="27">
        <v>9040</v>
      </c>
      <c r="F117" s="29">
        <v>0.94</v>
      </c>
      <c r="G117" s="48" t="s">
        <v>152</v>
      </c>
      <c r="H117" s="12">
        <v>49.89</v>
      </c>
      <c r="I117" s="12">
        <v>0.89</v>
      </c>
      <c r="J117" s="12">
        <v>15.57</v>
      </c>
      <c r="K117" s="12">
        <v>7.82</v>
      </c>
      <c r="L117" s="12">
        <v>5.75</v>
      </c>
      <c r="M117" s="12">
        <v>11.4</v>
      </c>
      <c r="N117" s="12">
        <v>1.95</v>
      </c>
      <c r="O117" s="12">
        <v>7.72</v>
      </c>
      <c r="P117" s="12"/>
      <c r="Q117" s="30">
        <f t="shared" si="13"/>
        <v>100.99</v>
      </c>
      <c r="R117" s="12"/>
      <c r="S117" s="17">
        <f t="shared" si="16"/>
        <v>49.400930785226265</v>
      </c>
      <c r="T117" s="17">
        <f t="shared" si="16"/>
        <v>0.88127537379938614</v>
      </c>
      <c r="U117" s="17">
        <f t="shared" si="16"/>
        <v>15.417368056243195</v>
      </c>
      <c r="V117" s="17">
        <f t="shared" si="16"/>
        <v>7.7433409248440448</v>
      </c>
      <c r="W117" s="17">
        <f t="shared" si="16"/>
        <v>5.6936330329735618</v>
      </c>
      <c r="X117" s="17">
        <f t="shared" si="16"/>
        <v>11.288246361025847</v>
      </c>
      <c r="Y117" s="17">
        <f t="shared" si="16"/>
        <v>1.9308842459649471</v>
      </c>
      <c r="Z117" s="17">
        <f t="shared" si="16"/>
        <v>7.6443212199227641</v>
      </c>
      <c r="AA117" s="17">
        <f t="shared" si="16"/>
        <v>0</v>
      </c>
      <c r="AE117" s="28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U117" s="28"/>
      <c r="AV117" s="32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31"/>
      <c r="BH117" s="28"/>
      <c r="BI117" s="26"/>
      <c r="BM117" s="26"/>
      <c r="BN117" s="26"/>
      <c r="BO117" s="26"/>
      <c r="BT117" s="26"/>
      <c r="BU117" s="28"/>
      <c r="BV117" s="28"/>
      <c r="BW117" s="32"/>
      <c r="BY117" s="26"/>
      <c r="BZ117" s="31"/>
      <c r="CA117" s="28"/>
      <c r="CB117" s="28"/>
      <c r="CC117" s="28"/>
      <c r="CD117" s="28"/>
      <c r="CF117" s="28"/>
      <c r="CH117" s="28"/>
      <c r="CI117" s="28"/>
    </row>
    <row r="118" spans="1:87">
      <c r="A118" s="23" t="s">
        <v>150</v>
      </c>
      <c r="B118" s="19" t="s">
        <v>151</v>
      </c>
      <c r="C118" s="12">
        <f>1200+273</f>
        <v>1473</v>
      </c>
      <c r="D118" s="12">
        <v>5000</v>
      </c>
      <c r="E118" s="27">
        <v>9040</v>
      </c>
      <c r="F118" s="29">
        <v>0.94</v>
      </c>
      <c r="G118" s="48" t="s">
        <v>152</v>
      </c>
      <c r="H118" s="12">
        <v>49.89</v>
      </c>
      <c r="I118" s="12">
        <v>0.89</v>
      </c>
      <c r="J118" s="12">
        <v>15.57</v>
      </c>
      <c r="K118" s="12">
        <v>7.82</v>
      </c>
      <c r="L118" s="12">
        <v>5.75</v>
      </c>
      <c r="M118" s="12">
        <v>11.4</v>
      </c>
      <c r="N118" s="12">
        <v>1.95</v>
      </c>
      <c r="O118" s="12">
        <v>7.72</v>
      </c>
      <c r="P118" s="12"/>
      <c r="Q118" s="30">
        <f t="shared" si="13"/>
        <v>100.99</v>
      </c>
      <c r="R118" s="12"/>
      <c r="S118" s="17">
        <f t="shared" si="16"/>
        <v>49.400930785226265</v>
      </c>
      <c r="T118" s="17">
        <f t="shared" si="16"/>
        <v>0.88127537379938614</v>
      </c>
      <c r="U118" s="17">
        <f t="shared" si="16"/>
        <v>15.417368056243195</v>
      </c>
      <c r="V118" s="17">
        <f t="shared" si="16"/>
        <v>7.7433409248440448</v>
      </c>
      <c r="W118" s="17">
        <f t="shared" si="16"/>
        <v>5.6936330329735618</v>
      </c>
      <c r="X118" s="17">
        <f t="shared" si="16"/>
        <v>11.288246361025847</v>
      </c>
      <c r="Y118" s="17">
        <f t="shared" si="16"/>
        <v>1.9308842459649471</v>
      </c>
      <c r="Z118" s="17">
        <f t="shared" si="16"/>
        <v>7.6443212199227641</v>
      </c>
      <c r="AA118" s="17">
        <f t="shared" si="16"/>
        <v>0</v>
      </c>
      <c r="AE118" s="28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U118" s="28"/>
      <c r="AV118" s="32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31"/>
      <c r="BH118" s="28"/>
      <c r="BI118" s="26"/>
      <c r="BM118" s="26"/>
      <c r="BN118" s="26"/>
      <c r="BO118" s="26"/>
      <c r="BT118" s="26"/>
      <c r="BU118" s="28"/>
      <c r="BV118" s="28"/>
      <c r="BW118" s="32"/>
      <c r="BY118" s="26"/>
      <c r="BZ118" s="31"/>
      <c r="CA118" s="28"/>
      <c r="CB118" s="28"/>
      <c r="CC118" s="28"/>
      <c r="CD118" s="28"/>
      <c r="CF118" s="28"/>
      <c r="CH118" s="28"/>
      <c r="CI118" s="28"/>
    </row>
    <row r="119" spans="1:87">
      <c r="A119" s="23" t="s">
        <v>150</v>
      </c>
      <c r="B119" s="19" t="s">
        <v>153</v>
      </c>
      <c r="C119" s="12">
        <f>1250+273</f>
        <v>1523</v>
      </c>
      <c r="D119" s="12">
        <v>2000</v>
      </c>
      <c r="E119" s="27">
        <v>2860</v>
      </c>
      <c r="F119" s="29">
        <v>0.87</v>
      </c>
      <c r="G119" s="48" t="s">
        <v>152</v>
      </c>
      <c r="H119" s="12">
        <v>49.89</v>
      </c>
      <c r="I119" s="12">
        <v>0.89</v>
      </c>
      <c r="J119" s="12">
        <v>15.57</v>
      </c>
      <c r="K119" s="12">
        <v>7.82</v>
      </c>
      <c r="L119" s="12">
        <v>5.75</v>
      </c>
      <c r="M119" s="12">
        <v>11.4</v>
      </c>
      <c r="N119" s="12">
        <v>1.95</v>
      </c>
      <c r="O119" s="12">
        <v>7.72</v>
      </c>
      <c r="P119" s="12"/>
      <c r="Q119" s="30">
        <f t="shared" si="13"/>
        <v>100.99</v>
      </c>
      <c r="R119" s="12"/>
      <c r="S119" s="17">
        <f t="shared" si="16"/>
        <v>49.400930785226265</v>
      </c>
      <c r="T119" s="17">
        <f t="shared" si="16"/>
        <v>0.88127537379938614</v>
      </c>
      <c r="U119" s="17">
        <f t="shared" si="16"/>
        <v>15.417368056243195</v>
      </c>
      <c r="V119" s="17">
        <f t="shared" si="16"/>
        <v>7.7433409248440448</v>
      </c>
      <c r="W119" s="17">
        <f t="shared" si="16"/>
        <v>5.6936330329735618</v>
      </c>
      <c r="X119" s="17">
        <f t="shared" si="16"/>
        <v>11.288246361025847</v>
      </c>
      <c r="Y119" s="17">
        <f t="shared" si="16"/>
        <v>1.9308842459649471</v>
      </c>
      <c r="Z119" s="17">
        <f t="shared" si="16"/>
        <v>7.6443212199227641</v>
      </c>
      <c r="AA119" s="17">
        <f t="shared" si="16"/>
        <v>0</v>
      </c>
      <c r="AE119" s="28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U119" s="28"/>
      <c r="AV119" s="32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31"/>
      <c r="BH119" s="28"/>
      <c r="BI119" s="26"/>
      <c r="BM119" s="26"/>
      <c r="BN119" s="26"/>
      <c r="BO119" s="26"/>
      <c r="BT119" s="26"/>
      <c r="BU119" s="28"/>
      <c r="BV119" s="28"/>
      <c r="BW119" s="32"/>
      <c r="BY119" s="26"/>
      <c r="BZ119" s="31"/>
      <c r="CA119" s="28"/>
      <c r="CB119" s="28"/>
      <c r="CC119" s="28"/>
      <c r="CD119" s="28"/>
      <c r="CF119" s="28"/>
      <c r="CH119" s="28"/>
      <c r="CI119" s="28"/>
    </row>
    <row r="120" spans="1:87">
      <c r="A120" s="23" t="s">
        <v>150</v>
      </c>
      <c r="B120" s="19" t="s">
        <v>154</v>
      </c>
      <c r="C120" s="12">
        <f>1250+273</f>
        <v>1523</v>
      </c>
      <c r="D120" s="12">
        <v>2000</v>
      </c>
      <c r="E120" s="27">
        <v>2650</v>
      </c>
      <c r="F120" s="29">
        <v>1.37</v>
      </c>
      <c r="G120" s="48" t="s">
        <v>152</v>
      </c>
      <c r="H120" s="12">
        <v>49.89</v>
      </c>
      <c r="I120" s="12">
        <v>0.89</v>
      </c>
      <c r="J120" s="12">
        <v>15.57</v>
      </c>
      <c r="K120" s="12">
        <v>7.82</v>
      </c>
      <c r="L120" s="12">
        <v>5.75</v>
      </c>
      <c r="M120" s="12">
        <v>11.4</v>
      </c>
      <c r="N120" s="12">
        <v>1.95</v>
      </c>
      <c r="O120" s="12">
        <v>7.72</v>
      </c>
      <c r="P120" s="12"/>
      <c r="Q120" s="30">
        <f t="shared" si="13"/>
        <v>100.99</v>
      </c>
      <c r="R120" s="12"/>
      <c r="S120" s="17">
        <f t="shared" si="16"/>
        <v>49.400930785226265</v>
      </c>
      <c r="T120" s="17">
        <f t="shared" si="16"/>
        <v>0.88127537379938614</v>
      </c>
      <c r="U120" s="17">
        <f t="shared" si="16"/>
        <v>15.417368056243195</v>
      </c>
      <c r="V120" s="17">
        <f t="shared" si="16"/>
        <v>7.7433409248440448</v>
      </c>
      <c r="W120" s="17">
        <f t="shared" si="16"/>
        <v>5.6936330329735618</v>
      </c>
      <c r="X120" s="17">
        <f t="shared" si="16"/>
        <v>11.288246361025847</v>
      </c>
      <c r="Y120" s="17">
        <f t="shared" si="16"/>
        <v>1.9308842459649471</v>
      </c>
      <c r="Z120" s="17">
        <f t="shared" si="16"/>
        <v>7.6443212199227641</v>
      </c>
      <c r="AA120" s="17">
        <f t="shared" si="16"/>
        <v>0</v>
      </c>
      <c r="AE120" s="28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U120" s="28"/>
      <c r="AV120" s="32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31"/>
      <c r="BH120" s="28"/>
      <c r="BI120" s="26"/>
      <c r="BM120" s="26"/>
      <c r="BN120" s="26"/>
      <c r="BO120" s="26"/>
      <c r="BT120" s="26"/>
      <c r="BU120" s="28"/>
      <c r="BV120" s="28"/>
      <c r="BW120" s="32"/>
      <c r="BY120" s="26"/>
      <c r="BZ120" s="31"/>
      <c r="CA120" s="28"/>
      <c r="CB120" s="28"/>
      <c r="CC120" s="28"/>
      <c r="CD120" s="28"/>
      <c r="CF120" s="28"/>
      <c r="CH120" s="28"/>
      <c r="CI120" s="28"/>
    </row>
    <row r="121" spans="1:87">
      <c r="A121" s="23" t="s">
        <v>150</v>
      </c>
      <c r="B121" s="19" t="s">
        <v>155</v>
      </c>
      <c r="C121" s="12">
        <f>1250+273</f>
        <v>1523</v>
      </c>
      <c r="D121" s="12">
        <v>5000</v>
      </c>
      <c r="E121" s="27">
        <v>8240</v>
      </c>
      <c r="F121" s="29">
        <v>2.2799999999999998</v>
      </c>
      <c r="G121" s="48" t="s">
        <v>152</v>
      </c>
      <c r="H121" s="12">
        <v>49.89</v>
      </c>
      <c r="I121" s="12">
        <v>0.89</v>
      </c>
      <c r="J121" s="12">
        <v>15.57</v>
      </c>
      <c r="K121" s="12">
        <v>7.82</v>
      </c>
      <c r="L121" s="12">
        <v>5.75</v>
      </c>
      <c r="M121" s="12">
        <v>11.4</v>
      </c>
      <c r="N121" s="12">
        <v>1.95</v>
      </c>
      <c r="O121" s="12">
        <v>7.72</v>
      </c>
      <c r="P121" s="12"/>
      <c r="Q121" s="30">
        <f t="shared" si="13"/>
        <v>100.99</v>
      </c>
      <c r="R121" s="12"/>
      <c r="S121" s="17">
        <f t="shared" si="16"/>
        <v>49.400930785226265</v>
      </c>
      <c r="T121" s="17">
        <f t="shared" si="16"/>
        <v>0.88127537379938614</v>
      </c>
      <c r="U121" s="17">
        <f t="shared" si="16"/>
        <v>15.417368056243195</v>
      </c>
      <c r="V121" s="17">
        <f t="shared" si="16"/>
        <v>7.7433409248440448</v>
      </c>
      <c r="W121" s="17">
        <f t="shared" si="16"/>
        <v>5.6936330329735618</v>
      </c>
      <c r="X121" s="17">
        <f t="shared" si="16"/>
        <v>11.288246361025847</v>
      </c>
      <c r="Y121" s="17">
        <f t="shared" si="16"/>
        <v>1.9308842459649471</v>
      </c>
      <c r="Z121" s="17">
        <f t="shared" si="16"/>
        <v>7.6443212199227641</v>
      </c>
      <c r="AA121" s="17">
        <f t="shared" si="16"/>
        <v>0</v>
      </c>
      <c r="AE121" s="28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U121" s="28"/>
      <c r="AV121" s="32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31"/>
      <c r="BH121" s="28"/>
      <c r="BI121" s="26"/>
      <c r="BM121" s="26"/>
      <c r="BN121" s="26"/>
      <c r="BO121" s="26"/>
      <c r="BT121" s="26"/>
      <c r="BU121" s="28"/>
      <c r="BV121" s="28"/>
      <c r="BW121" s="32"/>
      <c r="BY121" s="26"/>
      <c r="BZ121" s="31"/>
      <c r="CA121" s="28"/>
      <c r="CB121" s="28"/>
      <c r="CC121" s="28"/>
      <c r="CD121" s="28"/>
      <c r="CF121" s="28"/>
      <c r="CH121" s="28"/>
      <c r="CI121" s="28"/>
    </row>
    <row r="122" spans="1:87">
      <c r="A122" s="23" t="s">
        <v>150</v>
      </c>
      <c r="B122" s="19" t="s">
        <v>156</v>
      </c>
      <c r="C122" s="12">
        <f>1200+273</f>
        <v>1473</v>
      </c>
      <c r="D122" s="12">
        <v>5000</v>
      </c>
      <c r="E122" s="27">
        <v>9150</v>
      </c>
      <c r="F122" s="29">
        <v>2.82</v>
      </c>
      <c r="G122" s="48" t="s">
        <v>152</v>
      </c>
      <c r="H122" s="12">
        <v>49.89</v>
      </c>
      <c r="I122" s="12">
        <v>0.89</v>
      </c>
      <c r="J122" s="12">
        <v>15.57</v>
      </c>
      <c r="K122" s="12">
        <v>7.82</v>
      </c>
      <c r="L122" s="12">
        <v>5.75</v>
      </c>
      <c r="M122" s="12">
        <v>11.4</v>
      </c>
      <c r="N122" s="12">
        <v>1.95</v>
      </c>
      <c r="O122" s="12">
        <v>7.72</v>
      </c>
      <c r="P122" s="12"/>
      <c r="Q122" s="30">
        <f>SUM(H122:P122)</f>
        <v>100.99</v>
      </c>
      <c r="R122" s="12"/>
      <c r="S122" s="17">
        <f t="shared" si="16"/>
        <v>49.400930785226265</v>
      </c>
      <c r="T122" s="17">
        <f t="shared" si="16"/>
        <v>0.88127537379938614</v>
      </c>
      <c r="U122" s="17">
        <f t="shared" si="16"/>
        <v>15.417368056243195</v>
      </c>
      <c r="V122" s="17">
        <f t="shared" si="16"/>
        <v>7.7433409248440448</v>
      </c>
      <c r="W122" s="17">
        <f t="shared" si="16"/>
        <v>5.6936330329735618</v>
      </c>
      <c r="X122" s="17">
        <f t="shared" si="16"/>
        <v>11.288246361025847</v>
      </c>
      <c r="Y122" s="17">
        <f t="shared" si="16"/>
        <v>1.9308842459649471</v>
      </c>
      <c r="Z122" s="17">
        <f t="shared" si="16"/>
        <v>7.6443212199227641</v>
      </c>
      <c r="AA122" s="17">
        <f t="shared" si="16"/>
        <v>0</v>
      </c>
      <c r="AE122" s="28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U122" s="28"/>
      <c r="AV122" s="32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31"/>
      <c r="BH122" s="28"/>
      <c r="BI122" s="26"/>
      <c r="BM122" s="26"/>
      <c r="BN122" s="26"/>
      <c r="BO122" s="26"/>
      <c r="BT122" s="26"/>
      <c r="BU122" s="28"/>
      <c r="BV122" s="28"/>
      <c r="BW122" s="32"/>
      <c r="BY122" s="26"/>
      <c r="BZ122" s="31"/>
      <c r="CA122" s="28"/>
      <c r="CB122" s="28"/>
      <c r="CC122" s="28"/>
      <c r="CD122" s="28"/>
      <c r="CF122" s="28"/>
      <c r="CH122" s="28"/>
      <c r="CI122" s="28"/>
    </row>
    <row r="123" spans="1:87">
      <c r="A123" s="23" t="s">
        <v>150</v>
      </c>
      <c r="B123" s="19" t="s">
        <v>157</v>
      </c>
      <c r="C123" s="12">
        <f>1250+273</f>
        <v>1523</v>
      </c>
      <c r="D123" s="12">
        <v>5000</v>
      </c>
      <c r="E123" s="27">
        <v>7340</v>
      </c>
      <c r="F123" s="29">
        <v>3.21</v>
      </c>
      <c r="G123" s="48" t="s">
        <v>152</v>
      </c>
      <c r="H123" s="12">
        <v>49.89</v>
      </c>
      <c r="I123" s="12">
        <v>0.89</v>
      </c>
      <c r="J123" s="12">
        <v>15.57</v>
      </c>
      <c r="K123" s="12">
        <v>7.82</v>
      </c>
      <c r="L123" s="12">
        <v>5.75</v>
      </c>
      <c r="M123" s="12">
        <v>11.4</v>
      </c>
      <c r="N123" s="12">
        <v>1.95</v>
      </c>
      <c r="O123" s="12">
        <v>7.72</v>
      </c>
      <c r="P123" s="12"/>
      <c r="Q123" s="30">
        <f t="shared" si="13"/>
        <v>100.99</v>
      </c>
      <c r="R123" s="12"/>
      <c r="S123" s="17">
        <f t="shared" si="16"/>
        <v>49.400930785226265</v>
      </c>
      <c r="T123" s="17">
        <f t="shared" si="16"/>
        <v>0.88127537379938614</v>
      </c>
      <c r="U123" s="17">
        <f t="shared" si="16"/>
        <v>15.417368056243195</v>
      </c>
      <c r="V123" s="17">
        <f t="shared" si="16"/>
        <v>7.7433409248440448</v>
      </c>
      <c r="W123" s="17">
        <f t="shared" si="16"/>
        <v>5.6936330329735618</v>
      </c>
      <c r="X123" s="17">
        <f t="shared" si="16"/>
        <v>11.288246361025847</v>
      </c>
      <c r="Y123" s="17">
        <f t="shared" si="16"/>
        <v>1.9308842459649471</v>
      </c>
      <c r="Z123" s="17">
        <f t="shared" si="16"/>
        <v>7.6443212199227641</v>
      </c>
      <c r="AA123" s="17">
        <f t="shared" si="16"/>
        <v>0</v>
      </c>
      <c r="AE123" s="28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U123" s="28"/>
      <c r="AV123" s="32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31"/>
      <c r="BH123" s="28"/>
      <c r="BI123" s="26"/>
      <c r="BM123" s="26"/>
      <c r="BN123" s="26"/>
      <c r="BO123" s="26"/>
      <c r="BT123" s="26"/>
      <c r="BU123" s="28"/>
      <c r="BV123" s="28"/>
      <c r="BW123" s="32"/>
      <c r="BY123" s="26"/>
      <c r="BZ123" s="31"/>
      <c r="CA123" s="28"/>
      <c r="CB123" s="28"/>
      <c r="CC123" s="28"/>
      <c r="CD123" s="28"/>
      <c r="CF123" s="28"/>
      <c r="CH123" s="28"/>
      <c r="CI123" s="28"/>
    </row>
    <row r="124" spans="1:87">
      <c r="A124" s="23" t="s">
        <v>150</v>
      </c>
      <c r="B124" s="19" t="s">
        <v>158</v>
      </c>
      <c r="C124" s="12">
        <f>1250+273</f>
        <v>1523</v>
      </c>
      <c r="D124" s="12">
        <v>2000</v>
      </c>
      <c r="E124" s="27">
        <v>960</v>
      </c>
      <c r="F124" s="29">
        <v>3.55</v>
      </c>
      <c r="G124" s="48" t="s">
        <v>152</v>
      </c>
      <c r="H124" s="12">
        <v>49.89</v>
      </c>
      <c r="I124" s="12">
        <v>0.89</v>
      </c>
      <c r="J124" s="12">
        <v>15.57</v>
      </c>
      <c r="K124" s="12">
        <v>7.82</v>
      </c>
      <c r="L124" s="12">
        <v>5.75</v>
      </c>
      <c r="M124" s="12">
        <v>11.4</v>
      </c>
      <c r="N124" s="12">
        <v>1.95</v>
      </c>
      <c r="O124" s="12">
        <v>7.72</v>
      </c>
      <c r="P124" s="12"/>
      <c r="Q124" s="30">
        <f t="shared" si="13"/>
        <v>100.99</v>
      </c>
      <c r="R124" s="12"/>
      <c r="S124" s="17">
        <f t="shared" si="16"/>
        <v>49.400930785226265</v>
      </c>
      <c r="T124" s="17">
        <f t="shared" si="16"/>
        <v>0.88127537379938614</v>
      </c>
      <c r="U124" s="17">
        <f t="shared" si="16"/>
        <v>15.417368056243195</v>
      </c>
      <c r="V124" s="17">
        <f t="shared" si="16"/>
        <v>7.7433409248440448</v>
      </c>
      <c r="W124" s="17">
        <f t="shared" si="16"/>
        <v>5.6936330329735618</v>
      </c>
      <c r="X124" s="17">
        <f t="shared" si="16"/>
        <v>11.288246361025847</v>
      </c>
      <c r="Y124" s="17">
        <f t="shared" si="16"/>
        <v>1.9308842459649471</v>
      </c>
      <c r="Z124" s="17">
        <f t="shared" si="16"/>
        <v>7.6443212199227641</v>
      </c>
      <c r="AA124" s="17">
        <f t="shared" si="16"/>
        <v>0</v>
      </c>
      <c r="AE124" s="28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U124" s="28"/>
      <c r="AV124" s="32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31"/>
      <c r="BH124" s="28"/>
      <c r="BI124" s="26"/>
      <c r="BM124" s="26"/>
      <c r="BN124" s="26"/>
      <c r="BO124" s="26"/>
      <c r="BT124" s="26"/>
      <c r="BU124" s="28"/>
      <c r="BV124" s="28"/>
      <c r="BW124" s="32"/>
      <c r="BY124" s="26"/>
      <c r="BZ124" s="31"/>
      <c r="CA124" s="28"/>
      <c r="CB124" s="28"/>
      <c r="CC124" s="28"/>
      <c r="CD124" s="28"/>
      <c r="CF124" s="28"/>
      <c r="CH124" s="28"/>
      <c r="CI124" s="28"/>
    </row>
    <row r="125" spans="1:87">
      <c r="A125" s="23" t="s">
        <v>150</v>
      </c>
      <c r="B125" s="19" t="s">
        <v>159</v>
      </c>
      <c r="C125" s="12">
        <f>1200+273</f>
        <v>1473</v>
      </c>
      <c r="D125" s="12">
        <v>5000</v>
      </c>
      <c r="E125" s="27">
        <v>7360</v>
      </c>
      <c r="F125" s="29">
        <v>5.54</v>
      </c>
      <c r="G125" s="48" t="s">
        <v>152</v>
      </c>
      <c r="H125" s="12">
        <v>49.89</v>
      </c>
      <c r="I125" s="12">
        <v>0.89</v>
      </c>
      <c r="J125" s="12">
        <v>15.57</v>
      </c>
      <c r="K125" s="12">
        <v>7.82</v>
      </c>
      <c r="L125" s="12">
        <v>5.75</v>
      </c>
      <c r="M125" s="12">
        <v>11.4</v>
      </c>
      <c r="N125" s="12">
        <v>1.95</v>
      </c>
      <c r="O125" s="12">
        <v>7.72</v>
      </c>
      <c r="P125" s="12"/>
      <c r="Q125" s="30">
        <f t="shared" si="13"/>
        <v>100.99</v>
      </c>
      <c r="R125" s="12"/>
      <c r="S125" s="17">
        <f t="shared" si="16"/>
        <v>49.400930785226265</v>
      </c>
      <c r="T125" s="17">
        <f t="shared" si="16"/>
        <v>0.88127537379938614</v>
      </c>
      <c r="U125" s="17">
        <f t="shared" si="16"/>
        <v>15.417368056243195</v>
      </c>
      <c r="V125" s="17">
        <f t="shared" si="16"/>
        <v>7.7433409248440448</v>
      </c>
      <c r="W125" s="17">
        <f t="shared" si="16"/>
        <v>5.6936330329735618</v>
      </c>
      <c r="X125" s="17">
        <f t="shared" si="16"/>
        <v>11.288246361025847</v>
      </c>
      <c r="Y125" s="17">
        <f t="shared" si="16"/>
        <v>1.9308842459649471</v>
      </c>
      <c r="Z125" s="17">
        <f t="shared" si="16"/>
        <v>7.6443212199227641</v>
      </c>
      <c r="AA125" s="17">
        <f t="shared" si="16"/>
        <v>0</v>
      </c>
      <c r="AE125" s="28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U125" s="28"/>
      <c r="AV125" s="32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31"/>
      <c r="BH125" s="28"/>
      <c r="BI125" s="26"/>
      <c r="BM125" s="26"/>
      <c r="BN125" s="26"/>
      <c r="BO125" s="26"/>
      <c r="BT125" s="26"/>
      <c r="BU125" s="28"/>
      <c r="BV125" s="28"/>
      <c r="BW125" s="32"/>
      <c r="BY125" s="26"/>
      <c r="BZ125" s="31"/>
      <c r="CA125" s="28"/>
      <c r="CB125" s="28"/>
      <c r="CC125" s="28"/>
      <c r="CD125" s="28"/>
      <c r="CF125" s="28"/>
      <c r="CH125" s="28"/>
      <c r="CI125" s="28"/>
    </row>
    <row r="126" spans="1:87">
      <c r="A126" s="23" t="s">
        <v>150</v>
      </c>
      <c r="B126" s="19" t="s">
        <v>160</v>
      </c>
      <c r="C126" s="12">
        <f>1250+273</f>
        <v>1523</v>
      </c>
      <c r="D126" s="12">
        <v>5000</v>
      </c>
      <c r="E126" s="27">
        <v>6180</v>
      </c>
      <c r="F126" s="29">
        <v>5.59</v>
      </c>
      <c r="G126" s="48" t="s">
        <v>152</v>
      </c>
      <c r="H126" s="12">
        <v>49.89</v>
      </c>
      <c r="I126" s="12">
        <v>0.89</v>
      </c>
      <c r="J126" s="12">
        <v>15.57</v>
      </c>
      <c r="K126" s="12">
        <v>7.82</v>
      </c>
      <c r="L126" s="12">
        <v>5.75</v>
      </c>
      <c r="M126" s="12">
        <v>11.4</v>
      </c>
      <c r="N126" s="12">
        <v>1.95</v>
      </c>
      <c r="O126" s="12">
        <v>7.72</v>
      </c>
      <c r="P126" s="12"/>
      <c r="Q126" s="30">
        <f>SUM(H126:P126)</f>
        <v>100.99</v>
      </c>
      <c r="R126" s="12"/>
      <c r="S126" s="17">
        <f t="shared" si="16"/>
        <v>49.400930785226265</v>
      </c>
      <c r="T126" s="17">
        <f t="shared" si="16"/>
        <v>0.88127537379938614</v>
      </c>
      <c r="U126" s="17">
        <f t="shared" si="16"/>
        <v>15.417368056243195</v>
      </c>
      <c r="V126" s="17">
        <f t="shared" si="16"/>
        <v>7.7433409248440448</v>
      </c>
      <c r="W126" s="17">
        <f t="shared" si="16"/>
        <v>5.6936330329735618</v>
      </c>
      <c r="X126" s="17">
        <f t="shared" si="16"/>
        <v>11.288246361025847</v>
      </c>
      <c r="Y126" s="17">
        <f t="shared" si="16"/>
        <v>1.9308842459649471</v>
      </c>
      <c r="Z126" s="17">
        <f t="shared" si="16"/>
        <v>7.6443212199227641</v>
      </c>
      <c r="AA126" s="17">
        <f t="shared" si="16"/>
        <v>0</v>
      </c>
      <c r="AE126" s="28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U126" s="28"/>
      <c r="AV126" s="32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31"/>
      <c r="BH126" s="28"/>
      <c r="BI126" s="26"/>
      <c r="BM126" s="26"/>
      <c r="BN126" s="26"/>
      <c r="BO126" s="26"/>
      <c r="BT126" s="26"/>
      <c r="BU126" s="28"/>
      <c r="BV126" s="28"/>
      <c r="BW126" s="32"/>
      <c r="BY126" s="26"/>
      <c r="BZ126" s="31"/>
      <c r="CA126" s="28"/>
      <c r="CB126" s="28"/>
      <c r="CC126" s="28"/>
      <c r="CD126" s="28"/>
      <c r="CF126" s="28"/>
      <c r="CH126" s="28"/>
      <c r="CI126" s="28"/>
    </row>
    <row r="127" spans="1:87">
      <c r="A127" s="23" t="s">
        <v>150</v>
      </c>
      <c r="B127" s="19" t="s">
        <v>161</v>
      </c>
      <c r="C127" s="12">
        <f>1250+273</f>
        <v>1523</v>
      </c>
      <c r="D127" s="12">
        <v>5000</v>
      </c>
      <c r="E127" s="27">
        <v>5300</v>
      </c>
      <c r="F127" s="29">
        <v>6.91</v>
      </c>
      <c r="G127" s="48" t="s">
        <v>152</v>
      </c>
      <c r="H127" s="12">
        <v>49.89</v>
      </c>
      <c r="I127" s="12">
        <v>0.89</v>
      </c>
      <c r="J127" s="12">
        <v>15.57</v>
      </c>
      <c r="K127" s="12">
        <v>7.82</v>
      </c>
      <c r="L127" s="12">
        <v>5.75</v>
      </c>
      <c r="M127" s="12">
        <v>11.4</v>
      </c>
      <c r="N127" s="12">
        <v>1.95</v>
      </c>
      <c r="O127" s="12">
        <v>7.72</v>
      </c>
      <c r="P127" s="12"/>
      <c r="Q127" s="30">
        <f t="shared" si="13"/>
        <v>100.99</v>
      </c>
      <c r="R127" s="12"/>
      <c r="S127" s="17">
        <f t="shared" si="16"/>
        <v>49.400930785226265</v>
      </c>
      <c r="T127" s="17">
        <f t="shared" si="16"/>
        <v>0.88127537379938614</v>
      </c>
      <c r="U127" s="17">
        <f t="shared" si="16"/>
        <v>15.417368056243195</v>
      </c>
      <c r="V127" s="17">
        <f t="shared" si="16"/>
        <v>7.7433409248440448</v>
      </c>
      <c r="W127" s="17">
        <f t="shared" si="16"/>
        <v>5.6936330329735618</v>
      </c>
      <c r="X127" s="17">
        <f t="shared" si="16"/>
        <v>11.288246361025847</v>
      </c>
      <c r="Y127" s="17">
        <f t="shared" si="16"/>
        <v>1.9308842459649471</v>
      </c>
      <c r="Z127" s="17">
        <f t="shared" si="16"/>
        <v>7.6443212199227641</v>
      </c>
      <c r="AA127" s="17">
        <f t="shared" si="16"/>
        <v>0</v>
      </c>
      <c r="AE127" s="28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U127" s="28"/>
      <c r="AV127" s="32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31"/>
      <c r="BH127" s="28"/>
      <c r="BI127" s="26"/>
      <c r="BM127" s="26"/>
      <c r="BN127" s="26"/>
      <c r="BO127" s="26"/>
      <c r="BT127" s="26"/>
      <c r="BU127" s="28"/>
      <c r="BV127" s="28"/>
      <c r="BW127" s="32"/>
      <c r="BY127" s="26"/>
      <c r="BZ127" s="31"/>
      <c r="CA127" s="28"/>
      <c r="CB127" s="28"/>
      <c r="CC127" s="28"/>
      <c r="CD127" s="28"/>
      <c r="CF127" s="28"/>
      <c r="CH127" s="28"/>
      <c r="CI127" s="28"/>
    </row>
    <row r="128" spans="1:87">
      <c r="A128" s="23" t="s">
        <v>150</v>
      </c>
      <c r="B128" s="19" t="s">
        <v>162</v>
      </c>
      <c r="C128" s="12">
        <f>1250+273</f>
        <v>1523</v>
      </c>
      <c r="D128" s="12">
        <v>5000</v>
      </c>
      <c r="E128" s="27">
        <v>4800</v>
      </c>
      <c r="F128" s="29">
        <v>6.87</v>
      </c>
      <c r="G128" s="48" t="s">
        <v>152</v>
      </c>
      <c r="H128" s="12">
        <v>49.89</v>
      </c>
      <c r="I128" s="12">
        <v>0.89</v>
      </c>
      <c r="J128" s="12">
        <v>15.57</v>
      </c>
      <c r="K128" s="12">
        <v>7.82</v>
      </c>
      <c r="L128" s="12">
        <v>5.75</v>
      </c>
      <c r="M128" s="12">
        <v>11.4</v>
      </c>
      <c r="N128" s="12">
        <v>1.95</v>
      </c>
      <c r="O128" s="12">
        <v>7.72</v>
      </c>
      <c r="P128" s="12"/>
      <c r="Q128" s="30">
        <f t="shared" si="13"/>
        <v>100.99</v>
      </c>
      <c r="R128" s="12"/>
      <c r="S128" s="17">
        <f t="shared" si="16"/>
        <v>49.400930785226265</v>
      </c>
      <c r="T128" s="17">
        <f t="shared" si="16"/>
        <v>0.88127537379938614</v>
      </c>
      <c r="U128" s="17">
        <f t="shared" si="16"/>
        <v>15.417368056243195</v>
      </c>
      <c r="V128" s="17">
        <f t="shared" si="16"/>
        <v>7.7433409248440448</v>
      </c>
      <c r="W128" s="17">
        <f t="shared" si="16"/>
        <v>5.6936330329735618</v>
      </c>
      <c r="X128" s="17">
        <f t="shared" si="16"/>
        <v>11.288246361025847</v>
      </c>
      <c r="Y128" s="17">
        <f t="shared" si="16"/>
        <v>1.9308842459649471</v>
      </c>
      <c r="Z128" s="17">
        <f t="shared" si="16"/>
        <v>7.6443212199227641</v>
      </c>
      <c r="AA128" s="17">
        <f t="shared" si="16"/>
        <v>0</v>
      </c>
      <c r="AE128" s="28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U128" s="28"/>
      <c r="AV128" s="32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31"/>
      <c r="BH128" s="28"/>
      <c r="BI128" s="26"/>
      <c r="BM128" s="26"/>
      <c r="BN128" s="26"/>
      <c r="BO128" s="26"/>
      <c r="BT128" s="26"/>
      <c r="BU128" s="28"/>
      <c r="BV128" s="28"/>
      <c r="BW128" s="32"/>
      <c r="BY128" s="26"/>
      <c r="BZ128" s="31"/>
      <c r="CA128" s="28"/>
      <c r="CB128" s="28"/>
      <c r="CC128" s="28"/>
      <c r="CD128" s="28"/>
      <c r="CF128" s="28"/>
      <c r="CH128" s="28"/>
      <c r="CI128" s="28"/>
    </row>
    <row r="129" spans="1:93">
      <c r="A129" s="23" t="s">
        <v>150</v>
      </c>
      <c r="B129" s="19" t="s">
        <v>163</v>
      </c>
      <c r="C129" s="12">
        <f t="shared" ref="C129:C136" si="17">1200+273</f>
        <v>1473</v>
      </c>
      <c r="D129" s="12">
        <v>5000</v>
      </c>
      <c r="E129" s="27">
        <v>3990</v>
      </c>
      <c r="F129" s="29">
        <v>9.27</v>
      </c>
      <c r="G129" s="48" t="s">
        <v>152</v>
      </c>
      <c r="H129" s="12">
        <v>49.89</v>
      </c>
      <c r="I129" s="12">
        <v>0.89</v>
      </c>
      <c r="J129" s="12">
        <v>15.57</v>
      </c>
      <c r="K129" s="12">
        <v>7.82</v>
      </c>
      <c r="L129" s="12">
        <v>5.75</v>
      </c>
      <c r="M129" s="12">
        <v>11.4</v>
      </c>
      <c r="N129" s="12">
        <v>1.95</v>
      </c>
      <c r="O129" s="12">
        <v>7.72</v>
      </c>
      <c r="P129" s="12"/>
      <c r="Q129" s="30">
        <f t="shared" si="13"/>
        <v>100.99</v>
      </c>
      <c r="R129" s="12"/>
      <c r="S129" s="17">
        <f t="shared" si="16"/>
        <v>49.400930785226265</v>
      </c>
      <c r="T129" s="17">
        <f t="shared" si="16"/>
        <v>0.88127537379938614</v>
      </c>
      <c r="U129" s="17">
        <f t="shared" si="16"/>
        <v>15.417368056243195</v>
      </c>
      <c r="V129" s="17">
        <f t="shared" si="16"/>
        <v>7.7433409248440448</v>
      </c>
      <c r="W129" s="17">
        <f t="shared" si="16"/>
        <v>5.6936330329735618</v>
      </c>
      <c r="X129" s="17">
        <f t="shared" si="16"/>
        <v>11.288246361025847</v>
      </c>
      <c r="Y129" s="17">
        <f t="shared" si="16"/>
        <v>1.9308842459649471</v>
      </c>
      <c r="Z129" s="17">
        <f t="shared" si="16"/>
        <v>7.6443212199227641</v>
      </c>
      <c r="AA129" s="17">
        <f t="shared" si="16"/>
        <v>0</v>
      </c>
      <c r="AE129" s="28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U129" s="28"/>
      <c r="AV129" s="32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31"/>
      <c r="BH129" s="28"/>
      <c r="BI129" s="26"/>
      <c r="BM129" s="26"/>
      <c r="BN129" s="26"/>
      <c r="BO129" s="26"/>
      <c r="BT129" s="26"/>
      <c r="BU129" s="28"/>
      <c r="BV129" s="28"/>
      <c r="BW129" s="32"/>
      <c r="BY129" s="26"/>
      <c r="BZ129" s="31"/>
      <c r="CA129" s="28"/>
      <c r="CB129" s="28"/>
      <c r="CC129" s="28"/>
      <c r="CD129" s="28"/>
      <c r="CF129" s="28"/>
      <c r="CH129" s="28"/>
      <c r="CI129" s="28"/>
    </row>
    <row r="130" spans="1:93">
      <c r="A130" s="23" t="s">
        <v>150</v>
      </c>
      <c r="B130" s="19" t="s">
        <v>164</v>
      </c>
      <c r="C130" s="12">
        <f t="shared" si="17"/>
        <v>1473</v>
      </c>
      <c r="D130" s="12">
        <v>2000</v>
      </c>
      <c r="E130" s="27">
        <v>2760</v>
      </c>
      <c r="F130" s="29">
        <v>2.67</v>
      </c>
      <c r="G130" s="48" t="s">
        <v>152</v>
      </c>
      <c r="H130" s="12">
        <v>49.89</v>
      </c>
      <c r="I130" s="12">
        <v>0.89</v>
      </c>
      <c r="J130" s="12">
        <v>15.57</v>
      </c>
      <c r="K130" s="12">
        <v>7.82</v>
      </c>
      <c r="L130" s="12">
        <v>5.75</v>
      </c>
      <c r="M130" s="12">
        <v>11.4</v>
      </c>
      <c r="N130" s="12">
        <v>1.95</v>
      </c>
      <c r="O130" s="12">
        <v>7.72</v>
      </c>
      <c r="P130" s="12"/>
      <c r="Q130" s="30">
        <f t="shared" si="13"/>
        <v>100.99</v>
      </c>
      <c r="R130" s="12"/>
      <c r="S130" s="17">
        <f t="shared" si="16"/>
        <v>49.400930785226265</v>
      </c>
      <c r="T130" s="17">
        <f t="shared" si="16"/>
        <v>0.88127537379938614</v>
      </c>
      <c r="U130" s="17">
        <f t="shared" si="16"/>
        <v>15.417368056243195</v>
      </c>
      <c r="V130" s="17">
        <f t="shared" si="16"/>
        <v>7.7433409248440448</v>
      </c>
      <c r="W130" s="17">
        <f t="shared" si="16"/>
        <v>5.6936330329735618</v>
      </c>
      <c r="X130" s="17">
        <f t="shared" si="16"/>
        <v>11.288246361025847</v>
      </c>
      <c r="Y130" s="17">
        <f t="shared" si="16"/>
        <v>1.9308842459649471</v>
      </c>
      <c r="Z130" s="17">
        <f t="shared" si="16"/>
        <v>7.6443212199227641</v>
      </c>
      <c r="AA130" s="17">
        <f t="shared" si="16"/>
        <v>0</v>
      </c>
      <c r="AE130" s="28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U130" s="28"/>
      <c r="AV130" s="32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31"/>
      <c r="BH130" s="28"/>
      <c r="BI130" s="26"/>
      <c r="BM130" s="26"/>
      <c r="BN130" s="26"/>
      <c r="BO130" s="26"/>
      <c r="BT130" s="26"/>
      <c r="BU130" s="28"/>
      <c r="BV130" s="28"/>
      <c r="BW130" s="32"/>
      <c r="BY130" s="26"/>
      <c r="BZ130" s="31"/>
      <c r="CA130" s="28"/>
      <c r="CB130" s="28"/>
      <c r="CC130" s="28"/>
      <c r="CD130" s="28"/>
      <c r="CF130" s="28"/>
      <c r="CH130" s="28"/>
      <c r="CI130" s="28"/>
    </row>
    <row r="131" spans="1:93">
      <c r="A131" s="23" t="s">
        <v>150</v>
      </c>
      <c r="B131" s="19" t="s">
        <v>165</v>
      </c>
      <c r="C131" s="12">
        <f t="shared" si="17"/>
        <v>1473</v>
      </c>
      <c r="D131" s="12">
        <v>2000</v>
      </c>
      <c r="E131" s="27">
        <v>3640</v>
      </c>
      <c r="F131" s="29">
        <v>1.41</v>
      </c>
      <c r="G131" s="48" t="s">
        <v>152</v>
      </c>
      <c r="H131" s="12">
        <v>49.89</v>
      </c>
      <c r="I131" s="12">
        <v>0.89</v>
      </c>
      <c r="J131" s="12">
        <v>15.57</v>
      </c>
      <c r="K131" s="12">
        <v>7.82</v>
      </c>
      <c r="L131" s="12">
        <v>5.75</v>
      </c>
      <c r="M131" s="12">
        <v>11.4</v>
      </c>
      <c r="N131" s="12">
        <v>1.95</v>
      </c>
      <c r="O131" s="12">
        <v>7.72</v>
      </c>
      <c r="P131" s="12"/>
      <c r="Q131" s="30">
        <f t="shared" si="13"/>
        <v>100.99</v>
      </c>
      <c r="R131" s="12"/>
      <c r="S131" s="17">
        <f t="shared" si="16"/>
        <v>49.400930785226265</v>
      </c>
      <c r="T131" s="17">
        <f t="shared" si="16"/>
        <v>0.88127537379938614</v>
      </c>
      <c r="U131" s="17">
        <f t="shared" si="16"/>
        <v>15.417368056243195</v>
      </c>
      <c r="V131" s="17">
        <f t="shared" si="16"/>
        <v>7.7433409248440448</v>
      </c>
      <c r="W131" s="17">
        <f t="shared" si="16"/>
        <v>5.6936330329735618</v>
      </c>
      <c r="X131" s="17">
        <f t="shared" si="16"/>
        <v>11.288246361025847</v>
      </c>
      <c r="Y131" s="17">
        <f t="shared" si="16"/>
        <v>1.9308842459649471</v>
      </c>
      <c r="Z131" s="17">
        <f t="shared" si="16"/>
        <v>7.6443212199227641</v>
      </c>
      <c r="AA131" s="17">
        <f t="shared" si="16"/>
        <v>0</v>
      </c>
      <c r="AE131" s="28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U131" s="28"/>
      <c r="AV131" s="32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31"/>
      <c r="BH131" s="28"/>
      <c r="BI131" s="26"/>
      <c r="BM131" s="26"/>
      <c r="BN131" s="26"/>
      <c r="BO131" s="26"/>
      <c r="BT131" s="26"/>
      <c r="BU131" s="28"/>
      <c r="BV131" s="28"/>
      <c r="BW131" s="32"/>
      <c r="BY131" s="26"/>
      <c r="BZ131" s="31"/>
      <c r="CA131" s="28"/>
      <c r="CB131" s="28"/>
      <c r="CC131" s="28"/>
      <c r="CD131" s="28"/>
      <c r="CF131" s="28"/>
      <c r="CH131" s="28"/>
      <c r="CI131" s="28"/>
    </row>
    <row r="132" spans="1:93">
      <c r="A132" s="23" t="s">
        <v>150</v>
      </c>
      <c r="B132" s="19" t="s">
        <v>166</v>
      </c>
      <c r="C132" s="12">
        <f t="shared" si="17"/>
        <v>1473</v>
      </c>
      <c r="D132" s="12">
        <v>2000</v>
      </c>
      <c r="E132" s="27">
        <v>760</v>
      </c>
      <c r="F132" s="29">
        <v>4.6399999999999997</v>
      </c>
      <c r="G132" s="48" t="s">
        <v>152</v>
      </c>
      <c r="H132" s="12">
        <v>49.89</v>
      </c>
      <c r="I132" s="12">
        <v>0.89</v>
      </c>
      <c r="J132" s="12">
        <v>15.57</v>
      </c>
      <c r="K132" s="12">
        <v>7.82</v>
      </c>
      <c r="L132" s="12">
        <v>5.75</v>
      </c>
      <c r="M132" s="12">
        <v>11.4</v>
      </c>
      <c r="N132" s="12">
        <v>1.95</v>
      </c>
      <c r="O132" s="12">
        <v>7.72</v>
      </c>
      <c r="P132" s="12"/>
      <c r="Q132" s="30">
        <f t="shared" si="13"/>
        <v>100.99</v>
      </c>
      <c r="R132" s="12"/>
      <c r="S132" s="17">
        <f t="shared" ref="S132:AA149" si="18">H132/$Q132*100</f>
        <v>49.400930785226265</v>
      </c>
      <c r="T132" s="17">
        <f t="shared" si="18"/>
        <v>0.88127537379938614</v>
      </c>
      <c r="U132" s="17">
        <f t="shared" si="18"/>
        <v>15.417368056243195</v>
      </c>
      <c r="V132" s="17">
        <f t="shared" si="18"/>
        <v>7.7433409248440448</v>
      </c>
      <c r="W132" s="17">
        <f t="shared" si="18"/>
        <v>5.6936330329735618</v>
      </c>
      <c r="X132" s="17">
        <f t="shared" si="18"/>
        <v>11.288246361025847</v>
      </c>
      <c r="Y132" s="17">
        <f t="shared" si="18"/>
        <v>1.9308842459649471</v>
      </c>
      <c r="Z132" s="17">
        <f t="shared" si="18"/>
        <v>7.6443212199227641</v>
      </c>
      <c r="AA132" s="17">
        <f t="shared" si="18"/>
        <v>0</v>
      </c>
      <c r="AE132" s="28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U132" s="28"/>
      <c r="AV132" s="32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31"/>
      <c r="BH132" s="28"/>
      <c r="BI132" s="26"/>
      <c r="BM132" s="26"/>
      <c r="BN132" s="26"/>
      <c r="BO132" s="26"/>
      <c r="BT132" s="26"/>
      <c r="BU132" s="28"/>
      <c r="BV132" s="28"/>
      <c r="BW132" s="32"/>
      <c r="BY132" s="26"/>
      <c r="BZ132" s="31"/>
      <c r="CA132" s="28"/>
      <c r="CB132" s="28"/>
      <c r="CC132" s="28"/>
      <c r="CD132" s="28"/>
      <c r="CF132" s="28"/>
      <c r="CH132" s="28"/>
      <c r="CI132" s="28"/>
    </row>
    <row r="133" spans="1:93">
      <c r="A133" s="23" t="s">
        <v>150</v>
      </c>
      <c r="B133" s="19" t="s">
        <v>167</v>
      </c>
      <c r="C133" s="12">
        <f t="shared" si="17"/>
        <v>1473</v>
      </c>
      <c r="D133" s="12">
        <v>2000</v>
      </c>
      <c r="E133" s="27">
        <v>2570</v>
      </c>
      <c r="F133" s="29">
        <v>2.78</v>
      </c>
      <c r="G133" s="48" t="s">
        <v>152</v>
      </c>
      <c r="H133" s="12">
        <v>49.89</v>
      </c>
      <c r="I133" s="12">
        <v>0.89</v>
      </c>
      <c r="J133" s="12">
        <v>15.57</v>
      </c>
      <c r="K133" s="12">
        <v>7.82</v>
      </c>
      <c r="L133" s="12">
        <v>5.75</v>
      </c>
      <c r="M133" s="12">
        <v>11.4</v>
      </c>
      <c r="N133" s="12">
        <v>1.95</v>
      </c>
      <c r="O133" s="12">
        <v>7.72</v>
      </c>
      <c r="P133" s="12"/>
      <c r="Q133" s="30">
        <f t="shared" si="13"/>
        <v>100.99</v>
      </c>
      <c r="R133" s="12"/>
      <c r="S133" s="17">
        <f t="shared" si="18"/>
        <v>49.400930785226265</v>
      </c>
      <c r="T133" s="17">
        <f t="shared" si="18"/>
        <v>0.88127537379938614</v>
      </c>
      <c r="U133" s="17">
        <f t="shared" si="18"/>
        <v>15.417368056243195</v>
      </c>
      <c r="V133" s="17">
        <f t="shared" si="18"/>
        <v>7.7433409248440448</v>
      </c>
      <c r="W133" s="17">
        <f t="shared" si="18"/>
        <v>5.6936330329735618</v>
      </c>
      <c r="X133" s="17">
        <f t="shared" si="18"/>
        <v>11.288246361025847</v>
      </c>
      <c r="Y133" s="17">
        <f t="shared" si="18"/>
        <v>1.9308842459649471</v>
      </c>
      <c r="Z133" s="17">
        <f t="shared" si="18"/>
        <v>7.6443212199227641</v>
      </c>
      <c r="AA133" s="17">
        <f t="shared" si="18"/>
        <v>0</v>
      </c>
      <c r="AE133" s="28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U133" s="28"/>
      <c r="AV133" s="32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31"/>
      <c r="BH133" s="28"/>
      <c r="BI133" s="26"/>
      <c r="BM133" s="26"/>
      <c r="BN133" s="26"/>
      <c r="BO133" s="26"/>
      <c r="BT133" s="26"/>
      <c r="BU133" s="28"/>
      <c r="BV133" s="28"/>
      <c r="BW133" s="32"/>
      <c r="BY133" s="26"/>
      <c r="BZ133" s="31"/>
      <c r="CA133" s="28"/>
      <c r="CB133" s="28"/>
      <c r="CC133" s="28"/>
      <c r="CD133" s="28"/>
      <c r="CF133" s="28"/>
      <c r="CH133" s="28"/>
      <c r="CI133" s="28"/>
    </row>
    <row r="134" spans="1:93">
      <c r="A134" s="23" t="s">
        <v>150</v>
      </c>
      <c r="B134" s="19" t="s">
        <v>168</v>
      </c>
      <c r="C134" s="12">
        <f t="shared" si="17"/>
        <v>1473</v>
      </c>
      <c r="D134" s="12">
        <v>2000</v>
      </c>
      <c r="E134" s="27">
        <v>3030</v>
      </c>
      <c r="F134" s="29">
        <v>1.97</v>
      </c>
      <c r="G134" s="48" t="s">
        <v>152</v>
      </c>
      <c r="H134" s="12">
        <v>49.89</v>
      </c>
      <c r="I134" s="12">
        <v>0.89</v>
      </c>
      <c r="J134" s="12">
        <v>15.57</v>
      </c>
      <c r="K134" s="12">
        <v>7.82</v>
      </c>
      <c r="L134" s="12">
        <v>5.75</v>
      </c>
      <c r="M134" s="12">
        <v>11.4</v>
      </c>
      <c r="N134" s="12">
        <v>1.95</v>
      </c>
      <c r="O134" s="12">
        <v>7.72</v>
      </c>
      <c r="P134" s="12"/>
      <c r="Q134" s="30">
        <f t="shared" si="13"/>
        <v>100.99</v>
      </c>
      <c r="R134" s="12"/>
      <c r="S134" s="17">
        <f t="shared" si="18"/>
        <v>49.400930785226265</v>
      </c>
      <c r="T134" s="17">
        <f t="shared" si="18"/>
        <v>0.88127537379938614</v>
      </c>
      <c r="U134" s="17">
        <f t="shared" si="18"/>
        <v>15.417368056243195</v>
      </c>
      <c r="V134" s="17">
        <f t="shared" si="18"/>
        <v>7.7433409248440448</v>
      </c>
      <c r="W134" s="17">
        <f t="shared" si="18"/>
        <v>5.6936330329735618</v>
      </c>
      <c r="X134" s="17">
        <f t="shared" si="18"/>
        <v>11.288246361025847</v>
      </c>
      <c r="Y134" s="17">
        <f t="shared" si="18"/>
        <v>1.9308842459649471</v>
      </c>
      <c r="Z134" s="17">
        <f t="shared" si="18"/>
        <v>7.6443212199227641</v>
      </c>
      <c r="AA134" s="17">
        <f t="shared" si="18"/>
        <v>0</v>
      </c>
      <c r="AE134" s="28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U134" s="28"/>
      <c r="AV134" s="32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31"/>
      <c r="BH134" s="28"/>
      <c r="BI134" s="26"/>
      <c r="BM134" s="26"/>
      <c r="BN134" s="26"/>
      <c r="BO134" s="26"/>
      <c r="BT134" s="26"/>
      <c r="BU134" s="28"/>
      <c r="BV134" s="28"/>
      <c r="BW134" s="32"/>
      <c r="BY134" s="26"/>
      <c r="BZ134" s="31"/>
      <c r="CA134" s="28"/>
      <c r="CB134" s="28"/>
      <c r="CC134" s="28"/>
      <c r="CD134" s="28"/>
      <c r="CF134" s="28"/>
      <c r="CH134" s="28"/>
      <c r="CI134" s="28"/>
    </row>
    <row r="135" spans="1:93">
      <c r="A135" s="23" t="s">
        <v>150</v>
      </c>
      <c r="B135" s="19" t="s">
        <v>169</v>
      </c>
      <c r="C135" s="12">
        <f t="shared" si="17"/>
        <v>1473</v>
      </c>
      <c r="D135" s="12">
        <v>2000</v>
      </c>
      <c r="E135" s="27">
        <v>2870</v>
      </c>
      <c r="F135" s="29">
        <v>1.57</v>
      </c>
      <c r="G135" s="48" t="s">
        <v>152</v>
      </c>
      <c r="H135" s="12">
        <v>49.89</v>
      </c>
      <c r="I135" s="12">
        <v>0.89</v>
      </c>
      <c r="J135" s="12">
        <v>15.57</v>
      </c>
      <c r="K135" s="12">
        <v>7.82</v>
      </c>
      <c r="L135" s="12">
        <v>5.75</v>
      </c>
      <c r="M135" s="12">
        <v>11.4</v>
      </c>
      <c r="N135" s="12">
        <v>1.95</v>
      </c>
      <c r="O135" s="12">
        <v>7.72</v>
      </c>
      <c r="P135" s="12"/>
      <c r="Q135" s="30">
        <f t="shared" si="13"/>
        <v>100.99</v>
      </c>
      <c r="R135" s="12"/>
      <c r="S135" s="17">
        <f t="shared" si="18"/>
        <v>49.400930785226265</v>
      </c>
      <c r="T135" s="17">
        <f t="shared" si="18"/>
        <v>0.88127537379938614</v>
      </c>
      <c r="U135" s="17">
        <f t="shared" si="18"/>
        <v>15.417368056243195</v>
      </c>
      <c r="V135" s="17">
        <f t="shared" si="18"/>
        <v>7.7433409248440448</v>
      </c>
      <c r="W135" s="17">
        <f t="shared" si="18"/>
        <v>5.6936330329735618</v>
      </c>
      <c r="X135" s="17">
        <f t="shared" si="18"/>
        <v>11.288246361025847</v>
      </c>
      <c r="Y135" s="17">
        <f t="shared" si="18"/>
        <v>1.9308842459649471</v>
      </c>
      <c r="Z135" s="17">
        <f t="shared" si="18"/>
        <v>7.6443212199227641</v>
      </c>
      <c r="AA135" s="17">
        <f t="shared" si="18"/>
        <v>0</v>
      </c>
      <c r="AE135" s="28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U135" s="28"/>
      <c r="AV135" s="32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31"/>
      <c r="BH135" s="28"/>
      <c r="BI135" s="26"/>
      <c r="BM135" s="26"/>
      <c r="BN135" s="26"/>
      <c r="BO135" s="26"/>
      <c r="BT135" s="26"/>
      <c r="BU135" s="28"/>
      <c r="BV135" s="28"/>
      <c r="BW135" s="32"/>
      <c r="BY135" s="26"/>
      <c r="BZ135" s="31"/>
      <c r="CA135" s="28"/>
      <c r="CB135" s="28"/>
      <c r="CC135" s="28"/>
      <c r="CD135" s="28"/>
      <c r="CF135" s="28"/>
      <c r="CH135" s="28"/>
      <c r="CI135" s="28"/>
    </row>
    <row r="136" spans="1:93" s="36" customFormat="1">
      <c r="A136" s="35" t="s">
        <v>150</v>
      </c>
      <c r="B136" s="36" t="s">
        <v>170</v>
      </c>
      <c r="C136" s="37">
        <f t="shared" si="17"/>
        <v>1473</v>
      </c>
      <c r="D136" s="37">
        <v>2000</v>
      </c>
      <c r="E136" s="38">
        <v>2640</v>
      </c>
      <c r="F136" s="47">
        <v>2.84</v>
      </c>
      <c r="G136" s="49" t="s">
        <v>152</v>
      </c>
      <c r="H136" s="37">
        <v>49.89</v>
      </c>
      <c r="I136" s="37">
        <v>0.89</v>
      </c>
      <c r="J136" s="37">
        <v>15.57</v>
      </c>
      <c r="K136" s="37">
        <v>7.82</v>
      </c>
      <c r="L136" s="37">
        <v>5.75</v>
      </c>
      <c r="M136" s="37">
        <v>11.4</v>
      </c>
      <c r="N136" s="37">
        <v>1.95</v>
      </c>
      <c r="O136" s="37">
        <v>7.72</v>
      </c>
      <c r="P136" s="37"/>
      <c r="Q136" s="40">
        <f t="shared" si="13"/>
        <v>100.99</v>
      </c>
      <c r="R136" s="37"/>
      <c r="S136" s="41">
        <f t="shared" si="18"/>
        <v>49.400930785226265</v>
      </c>
      <c r="T136" s="41">
        <f t="shared" si="18"/>
        <v>0.88127537379938614</v>
      </c>
      <c r="U136" s="41">
        <f t="shared" si="18"/>
        <v>15.417368056243195</v>
      </c>
      <c r="V136" s="41">
        <f t="shared" si="18"/>
        <v>7.7433409248440448</v>
      </c>
      <c r="W136" s="41">
        <f t="shared" si="18"/>
        <v>5.6936330329735618</v>
      </c>
      <c r="X136" s="41">
        <f t="shared" si="18"/>
        <v>11.288246361025847</v>
      </c>
      <c r="Y136" s="41">
        <f t="shared" si="18"/>
        <v>1.9308842459649471</v>
      </c>
      <c r="Z136" s="41">
        <f t="shared" si="18"/>
        <v>7.6443212199227641</v>
      </c>
      <c r="AA136" s="41">
        <f t="shared" si="18"/>
        <v>0</v>
      </c>
      <c r="AE136" s="42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U136" s="42"/>
      <c r="AV136" s="44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3"/>
      <c r="BH136" s="42"/>
      <c r="BI136" s="45"/>
      <c r="BJ136" s="45"/>
      <c r="BL136" s="46"/>
      <c r="BM136" s="45"/>
      <c r="BN136" s="45"/>
      <c r="BO136" s="45"/>
      <c r="BT136" s="45"/>
      <c r="BU136" s="42"/>
      <c r="BV136" s="42"/>
      <c r="BW136" s="44"/>
      <c r="BY136" s="45"/>
      <c r="BZ136" s="43"/>
      <c r="CA136" s="42"/>
      <c r="CB136" s="42"/>
      <c r="CC136" s="42"/>
      <c r="CD136" s="42"/>
      <c r="CF136" s="42"/>
      <c r="CG136" s="46"/>
      <c r="CH136" s="42"/>
      <c r="CI136" s="42"/>
      <c r="CO136" s="45"/>
    </row>
    <row r="137" spans="1:93">
      <c r="A137" s="23" t="s">
        <v>171</v>
      </c>
      <c r="C137" s="12">
        <f t="shared" ref="C137:C162" si="19">1250+273</f>
        <v>1523</v>
      </c>
      <c r="D137" s="12">
        <v>500</v>
      </c>
      <c r="E137" s="27">
        <v>61</v>
      </c>
      <c r="F137" s="29">
        <v>1.5</v>
      </c>
      <c r="G137" s="48" t="s">
        <v>172</v>
      </c>
      <c r="H137" s="12">
        <v>50.17</v>
      </c>
      <c r="I137" s="12">
        <v>0.92</v>
      </c>
      <c r="J137" s="12">
        <v>18.28</v>
      </c>
      <c r="K137" s="12">
        <v>9.3699999999999992</v>
      </c>
      <c r="L137" s="12">
        <v>7</v>
      </c>
      <c r="M137" s="12">
        <v>11.37</v>
      </c>
      <c r="N137" s="12">
        <v>2.33</v>
      </c>
      <c r="O137" s="12">
        <v>0.23</v>
      </c>
      <c r="P137" s="12">
        <v>0.15</v>
      </c>
      <c r="Q137" s="30">
        <f t="shared" si="13"/>
        <v>99.820000000000022</v>
      </c>
      <c r="R137" s="12"/>
      <c r="S137" s="17">
        <f t="shared" si="18"/>
        <v>50.26046884391905</v>
      </c>
      <c r="T137" s="17">
        <f t="shared" si="18"/>
        <v>0.92165898617511499</v>
      </c>
      <c r="U137" s="17">
        <f t="shared" si="18"/>
        <v>18.3129633340012</v>
      </c>
      <c r="V137" s="17">
        <f t="shared" si="18"/>
        <v>9.3868964135443775</v>
      </c>
      <c r="W137" s="17">
        <f t="shared" si="18"/>
        <v>7.012622720897614</v>
      </c>
      <c r="X137" s="17">
        <f t="shared" si="18"/>
        <v>11.390502905229409</v>
      </c>
      <c r="Y137" s="17">
        <f t="shared" si="18"/>
        <v>2.334201562813063</v>
      </c>
      <c r="Z137" s="17">
        <f t="shared" si="18"/>
        <v>0.23041474654377875</v>
      </c>
      <c r="AA137" s="17">
        <f t="shared" si="18"/>
        <v>0.15027048687637742</v>
      </c>
      <c r="AE137" s="28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U137" s="28"/>
      <c r="AV137" s="32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31"/>
      <c r="BH137" s="28"/>
      <c r="BI137" s="26"/>
      <c r="BM137" s="26"/>
      <c r="BN137" s="26"/>
      <c r="BO137" s="26"/>
      <c r="BT137" s="26"/>
      <c r="BU137" s="28"/>
      <c r="BV137" s="28"/>
      <c r="BW137" s="32"/>
      <c r="BY137" s="26"/>
      <c r="BZ137" s="31"/>
      <c r="CA137" s="28"/>
      <c r="CB137" s="28"/>
      <c r="CC137" s="28"/>
      <c r="CD137" s="28"/>
      <c r="CF137" s="28"/>
      <c r="CH137" s="28"/>
      <c r="CI137" s="28"/>
    </row>
    <row r="138" spans="1:93">
      <c r="A138" s="23" t="s">
        <v>171</v>
      </c>
      <c r="C138" s="12">
        <f t="shared" si="19"/>
        <v>1523</v>
      </c>
      <c r="D138" s="12">
        <v>500</v>
      </c>
      <c r="E138" s="27">
        <v>94</v>
      </c>
      <c r="F138" s="29">
        <v>0.9</v>
      </c>
      <c r="G138" s="48" t="s">
        <v>172</v>
      </c>
      <c r="H138" s="12">
        <v>50.17</v>
      </c>
      <c r="I138" s="12">
        <v>0.92</v>
      </c>
      <c r="J138" s="12">
        <v>18.28</v>
      </c>
      <c r="K138" s="12">
        <v>9.3699999999999992</v>
      </c>
      <c r="L138" s="12">
        <v>7</v>
      </c>
      <c r="M138" s="12">
        <v>11.37</v>
      </c>
      <c r="N138" s="12">
        <v>2.33</v>
      </c>
      <c r="O138" s="12">
        <v>0.23</v>
      </c>
      <c r="P138" s="12">
        <v>0.15</v>
      </c>
      <c r="Q138" s="30">
        <f t="shared" si="13"/>
        <v>99.820000000000022</v>
      </c>
      <c r="R138" s="12"/>
      <c r="S138" s="17">
        <f t="shared" si="18"/>
        <v>50.26046884391905</v>
      </c>
      <c r="T138" s="17">
        <f t="shared" si="18"/>
        <v>0.92165898617511499</v>
      </c>
      <c r="U138" s="17">
        <f t="shared" si="18"/>
        <v>18.3129633340012</v>
      </c>
      <c r="V138" s="17">
        <f t="shared" si="18"/>
        <v>9.3868964135443775</v>
      </c>
      <c r="W138" s="17">
        <f t="shared" si="18"/>
        <v>7.012622720897614</v>
      </c>
      <c r="X138" s="17">
        <f t="shared" si="18"/>
        <v>11.390502905229409</v>
      </c>
      <c r="Y138" s="17">
        <f t="shared" si="18"/>
        <v>2.334201562813063</v>
      </c>
      <c r="Z138" s="17">
        <f t="shared" si="18"/>
        <v>0.23041474654377875</v>
      </c>
      <c r="AA138" s="17">
        <f t="shared" si="18"/>
        <v>0.15027048687637742</v>
      </c>
      <c r="AE138" s="28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U138" s="28"/>
      <c r="AV138" s="32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31"/>
      <c r="BH138" s="28"/>
      <c r="BI138" s="26"/>
      <c r="BM138" s="26"/>
      <c r="BN138" s="26"/>
      <c r="BO138" s="26"/>
      <c r="BT138" s="26"/>
      <c r="BU138" s="28"/>
      <c r="BV138" s="28"/>
      <c r="BW138" s="32"/>
      <c r="BY138" s="26"/>
      <c r="BZ138" s="31"/>
      <c r="CA138" s="28"/>
      <c r="CB138" s="28"/>
      <c r="CC138" s="28"/>
      <c r="CD138" s="28"/>
      <c r="CF138" s="28"/>
      <c r="CH138" s="28"/>
      <c r="CI138" s="28"/>
    </row>
    <row r="139" spans="1:93">
      <c r="A139" s="23" t="s">
        <v>171</v>
      </c>
      <c r="C139" s="12">
        <f t="shared" si="19"/>
        <v>1523</v>
      </c>
      <c r="D139" s="12">
        <v>500</v>
      </c>
      <c r="E139" s="27">
        <v>199</v>
      </c>
      <c r="F139" s="29">
        <v>1.98</v>
      </c>
      <c r="G139" s="48" t="s">
        <v>172</v>
      </c>
      <c r="H139" s="12">
        <v>50.17</v>
      </c>
      <c r="I139" s="12">
        <v>0.92</v>
      </c>
      <c r="J139" s="12">
        <v>18.28</v>
      </c>
      <c r="K139" s="12">
        <v>9.3699999999999992</v>
      </c>
      <c r="L139" s="12">
        <v>7</v>
      </c>
      <c r="M139" s="12">
        <v>11.37</v>
      </c>
      <c r="N139" s="12">
        <v>2.33</v>
      </c>
      <c r="O139" s="12">
        <v>0.23</v>
      </c>
      <c r="P139" s="12">
        <v>0.15</v>
      </c>
      <c r="Q139" s="30">
        <f t="shared" si="13"/>
        <v>99.820000000000022</v>
      </c>
      <c r="R139" s="12"/>
      <c r="S139" s="17">
        <f t="shared" si="18"/>
        <v>50.26046884391905</v>
      </c>
      <c r="T139" s="17">
        <f t="shared" si="18"/>
        <v>0.92165898617511499</v>
      </c>
      <c r="U139" s="17">
        <f t="shared" si="18"/>
        <v>18.3129633340012</v>
      </c>
      <c r="V139" s="17">
        <f t="shared" si="18"/>
        <v>9.3868964135443775</v>
      </c>
      <c r="W139" s="17">
        <f t="shared" si="18"/>
        <v>7.012622720897614</v>
      </c>
      <c r="X139" s="17">
        <f t="shared" si="18"/>
        <v>11.390502905229409</v>
      </c>
      <c r="Y139" s="17">
        <f t="shared" si="18"/>
        <v>2.334201562813063</v>
      </c>
      <c r="Z139" s="17">
        <f t="shared" si="18"/>
        <v>0.23041474654377875</v>
      </c>
      <c r="AA139" s="17">
        <f t="shared" si="18"/>
        <v>0.15027048687637742</v>
      </c>
      <c r="AE139" s="28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U139" s="28"/>
      <c r="AV139" s="32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31"/>
      <c r="BH139" s="28"/>
      <c r="BI139" s="26"/>
      <c r="BM139" s="26"/>
      <c r="BN139" s="26"/>
      <c r="BO139" s="26"/>
      <c r="BT139" s="26"/>
      <c r="BU139" s="28"/>
      <c r="BV139" s="28"/>
      <c r="BW139" s="32"/>
      <c r="BY139" s="26"/>
      <c r="BZ139" s="31"/>
      <c r="CA139" s="28"/>
      <c r="CB139" s="28"/>
      <c r="CC139" s="28"/>
      <c r="CD139" s="28"/>
      <c r="CF139" s="28"/>
      <c r="CH139" s="28"/>
      <c r="CI139" s="28"/>
    </row>
    <row r="140" spans="1:93">
      <c r="A140" s="23" t="s">
        <v>171</v>
      </c>
      <c r="C140" s="12">
        <f t="shared" si="19"/>
        <v>1523</v>
      </c>
      <c r="D140" s="12">
        <v>500</v>
      </c>
      <c r="E140" s="27">
        <v>116</v>
      </c>
      <c r="F140" s="29">
        <v>1.21</v>
      </c>
      <c r="G140" s="48" t="s">
        <v>172</v>
      </c>
      <c r="H140" s="12">
        <v>50.17</v>
      </c>
      <c r="I140" s="12">
        <v>0.92</v>
      </c>
      <c r="J140" s="12">
        <v>18.28</v>
      </c>
      <c r="K140" s="12">
        <v>9.3699999999999992</v>
      </c>
      <c r="L140" s="12">
        <v>7</v>
      </c>
      <c r="M140" s="12">
        <v>11.37</v>
      </c>
      <c r="N140" s="12">
        <v>2.33</v>
      </c>
      <c r="O140" s="12">
        <v>0.23</v>
      </c>
      <c r="P140" s="12">
        <v>0.15</v>
      </c>
      <c r="Q140" s="30">
        <f t="shared" si="13"/>
        <v>99.820000000000022</v>
      </c>
      <c r="R140" s="12"/>
      <c r="S140" s="17">
        <f t="shared" si="18"/>
        <v>50.26046884391905</v>
      </c>
      <c r="T140" s="17">
        <f t="shared" si="18"/>
        <v>0.92165898617511499</v>
      </c>
      <c r="U140" s="17">
        <f t="shared" si="18"/>
        <v>18.3129633340012</v>
      </c>
      <c r="V140" s="17">
        <f t="shared" si="18"/>
        <v>9.3868964135443775</v>
      </c>
      <c r="W140" s="17">
        <f t="shared" si="18"/>
        <v>7.012622720897614</v>
      </c>
      <c r="X140" s="17">
        <f t="shared" si="18"/>
        <v>11.390502905229409</v>
      </c>
      <c r="Y140" s="17">
        <f t="shared" si="18"/>
        <v>2.334201562813063</v>
      </c>
      <c r="Z140" s="17">
        <f t="shared" si="18"/>
        <v>0.23041474654377875</v>
      </c>
      <c r="AA140" s="17">
        <f t="shared" si="18"/>
        <v>0.15027048687637742</v>
      </c>
      <c r="AE140" s="28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U140" s="28"/>
      <c r="AV140" s="32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31"/>
      <c r="BH140" s="28"/>
      <c r="BI140" s="26"/>
      <c r="BM140" s="26"/>
      <c r="BN140" s="26"/>
      <c r="BO140" s="26"/>
      <c r="BT140" s="26"/>
      <c r="BU140" s="28"/>
      <c r="BV140" s="28"/>
      <c r="BW140" s="32"/>
      <c r="BY140" s="26"/>
      <c r="BZ140" s="31"/>
      <c r="CA140" s="28"/>
      <c r="CB140" s="28"/>
      <c r="CC140" s="28"/>
      <c r="CD140" s="28"/>
      <c r="CF140" s="28"/>
      <c r="CH140" s="28"/>
      <c r="CI140" s="28"/>
    </row>
    <row r="141" spans="1:93">
      <c r="A141" s="23" t="s">
        <v>171</v>
      </c>
      <c r="C141" s="12">
        <f t="shared" si="19"/>
        <v>1523</v>
      </c>
      <c r="D141" s="12">
        <v>500</v>
      </c>
      <c r="E141" s="27">
        <v>179</v>
      </c>
      <c r="F141" s="29">
        <v>0.84</v>
      </c>
      <c r="G141" s="48" t="s">
        <v>172</v>
      </c>
      <c r="H141" s="12">
        <v>50.17</v>
      </c>
      <c r="I141" s="12">
        <v>0.92</v>
      </c>
      <c r="J141" s="12">
        <v>18.28</v>
      </c>
      <c r="K141" s="12">
        <v>9.3699999999999992</v>
      </c>
      <c r="L141" s="12">
        <v>7</v>
      </c>
      <c r="M141" s="12">
        <v>11.37</v>
      </c>
      <c r="N141" s="12">
        <v>2.33</v>
      </c>
      <c r="O141" s="12">
        <v>0.23</v>
      </c>
      <c r="P141" s="12">
        <v>0.15</v>
      </c>
      <c r="Q141" s="30">
        <f t="shared" si="13"/>
        <v>99.820000000000022</v>
      </c>
      <c r="R141" s="12"/>
      <c r="S141" s="17">
        <f t="shared" si="18"/>
        <v>50.26046884391905</v>
      </c>
      <c r="T141" s="17">
        <f t="shared" si="18"/>
        <v>0.92165898617511499</v>
      </c>
      <c r="U141" s="17">
        <f t="shared" si="18"/>
        <v>18.3129633340012</v>
      </c>
      <c r="V141" s="17">
        <f t="shared" si="18"/>
        <v>9.3868964135443775</v>
      </c>
      <c r="W141" s="17">
        <f t="shared" si="18"/>
        <v>7.012622720897614</v>
      </c>
      <c r="X141" s="17">
        <f t="shared" si="18"/>
        <v>11.390502905229409</v>
      </c>
      <c r="Y141" s="17">
        <f t="shared" si="18"/>
        <v>2.334201562813063</v>
      </c>
      <c r="Z141" s="17">
        <f t="shared" si="18"/>
        <v>0.23041474654377875</v>
      </c>
      <c r="AA141" s="17">
        <f t="shared" si="18"/>
        <v>0.15027048687637742</v>
      </c>
      <c r="AE141" s="28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U141" s="28"/>
      <c r="AV141" s="32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31"/>
      <c r="BH141" s="28"/>
      <c r="BI141" s="26"/>
      <c r="BM141" s="26"/>
      <c r="BN141" s="26"/>
      <c r="BO141" s="26"/>
      <c r="BT141" s="26"/>
      <c r="BU141" s="28"/>
      <c r="BV141" s="28"/>
      <c r="BW141" s="32"/>
      <c r="BY141" s="26"/>
      <c r="BZ141" s="31"/>
      <c r="CA141" s="28"/>
      <c r="CB141" s="28"/>
      <c r="CC141" s="28"/>
      <c r="CD141" s="28"/>
      <c r="CF141" s="28"/>
      <c r="CH141" s="28"/>
      <c r="CI141" s="28"/>
    </row>
    <row r="142" spans="1:93">
      <c r="A142" s="23" t="s">
        <v>171</v>
      </c>
      <c r="C142" s="12">
        <f t="shared" si="19"/>
        <v>1523</v>
      </c>
      <c r="D142" s="12">
        <v>500</v>
      </c>
      <c r="E142" s="27">
        <v>178</v>
      </c>
      <c r="F142" s="29">
        <v>0.84</v>
      </c>
      <c r="G142" s="48" t="s">
        <v>172</v>
      </c>
      <c r="H142" s="12">
        <v>50.17</v>
      </c>
      <c r="I142" s="12">
        <v>0.92</v>
      </c>
      <c r="J142" s="12">
        <v>18.28</v>
      </c>
      <c r="K142" s="12">
        <v>9.3699999999999992</v>
      </c>
      <c r="L142" s="12">
        <v>7</v>
      </c>
      <c r="M142" s="12">
        <v>11.37</v>
      </c>
      <c r="N142" s="12">
        <v>2.33</v>
      </c>
      <c r="O142" s="12">
        <v>0.23</v>
      </c>
      <c r="P142" s="12">
        <v>0.15</v>
      </c>
      <c r="Q142" s="30">
        <f t="shared" si="13"/>
        <v>99.820000000000022</v>
      </c>
      <c r="R142" s="12"/>
      <c r="S142" s="17">
        <f t="shared" si="18"/>
        <v>50.26046884391905</v>
      </c>
      <c r="T142" s="17">
        <f t="shared" si="18"/>
        <v>0.92165898617511499</v>
      </c>
      <c r="U142" s="17">
        <f t="shared" si="18"/>
        <v>18.3129633340012</v>
      </c>
      <c r="V142" s="17">
        <f t="shared" si="18"/>
        <v>9.3868964135443775</v>
      </c>
      <c r="W142" s="17">
        <f t="shared" si="18"/>
        <v>7.012622720897614</v>
      </c>
      <c r="X142" s="17">
        <f t="shared" si="18"/>
        <v>11.390502905229409</v>
      </c>
      <c r="Y142" s="17">
        <f t="shared" si="18"/>
        <v>2.334201562813063</v>
      </c>
      <c r="Z142" s="17">
        <f t="shared" si="18"/>
        <v>0.23041474654377875</v>
      </c>
      <c r="AA142" s="17">
        <f t="shared" si="18"/>
        <v>0.15027048687637742</v>
      </c>
      <c r="AE142" s="28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U142" s="28"/>
      <c r="AV142" s="32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31"/>
      <c r="BH142" s="28"/>
      <c r="BI142" s="26"/>
      <c r="BM142" s="26"/>
      <c r="BN142" s="26"/>
      <c r="BO142" s="26"/>
      <c r="BT142" s="26"/>
      <c r="BU142" s="28"/>
      <c r="BV142" s="28"/>
      <c r="BW142" s="32"/>
      <c r="BY142" s="26"/>
      <c r="BZ142" s="31"/>
      <c r="CA142" s="28"/>
      <c r="CB142" s="28"/>
      <c r="CC142" s="28"/>
      <c r="CD142" s="28"/>
      <c r="CF142" s="28"/>
      <c r="CH142" s="28"/>
      <c r="CI142" s="28"/>
    </row>
    <row r="143" spans="1:93">
      <c r="A143" s="23" t="s">
        <v>171</v>
      </c>
      <c r="C143" s="12">
        <f t="shared" si="19"/>
        <v>1523</v>
      </c>
      <c r="D143" s="12">
        <v>1000</v>
      </c>
      <c r="E143" s="27">
        <v>160</v>
      </c>
      <c r="F143" s="29">
        <v>2.1800000000000002</v>
      </c>
      <c r="G143" s="48" t="s">
        <v>172</v>
      </c>
      <c r="H143" s="12">
        <v>50.17</v>
      </c>
      <c r="I143" s="12">
        <v>0.92</v>
      </c>
      <c r="J143" s="12">
        <v>18.28</v>
      </c>
      <c r="K143" s="12">
        <v>9.3699999999999992</v>
      </c>
      <c r="L143" s="12">
        <v>7</v>
      </c>
      <c r="M143" s="12">
        <v>11.37</v>
      </c>
      <c r="N143" s="12">
        <v>2.33</v>
      </c>
      <c r="O143" s="12">
        <v>0.23</v>
      </c>
      <c r="P143" s="12">
        <v>0.15</v>
      </c>
      <c r="Q143" s="30">
        <f t="shared" si="13"/>
        <v>99.820000000000022</v>
      </c>
      <c r="R143" s="12"/>
      <c r="S143" s="17">
        <f t="shared" si="18"/>
        <v>50.26046884391905</v>
      </c>
      <c r="T143" s="17">
        <f t="shared" si="18"/>
        <v>0.92165898617511499</v>
      </c>
      <c r="U143" s="17">
        <f t="shared" si="18"/>
        <v>18.3129633340012</v>
      </c>
      <c r="V143" s="17">
        <f t="shared" si="18"/>
        <v>9.3868964135443775</v>
      </c>
      <c r="W143" s="17">
        <f t="shared" si="18"/>
        <v>7.012622720897614</v>
      </c>
      <c r="X143" s="17">
        <f t="shared" si="18"/>
        <v>11.390502905229409</v>
      </c>
      <c r="Y143" s="17">
        <f t="shared" si="18"/>
        <v>2.334201562813063</v>
      </c>
      <c r="Z143" s="17">
        <f t="shared" si="18"/>
        <v>0.23041474654377875</v>
      </c>
      <c r="AA143" s="17">
        <f t="shared" si="18"/>
        <v>0.15027048687637742</v>
      </c>
      <c r="AE143" s="28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U143" s="28"/>
      <c r="AV143" s="32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31"/>
      <c r="BH143" s="28"/>
      <c r="BI143" s="26"/>
      <c r="BM143" s="26"/>
      <c r="BN143" s="26"/>
      <c r="BO143" s="26"/>
      <c r="BT143" s="26"/>
      <c r="BU143" s="28"/>
      <c r="BV143" s="28"/>
      <c r="BW143" s="32"/>
      <c r="BY143" s="26"/>
      <c r="BZ143" s="31"/>
      <c r="CA143" s="28"/>
      <c r="CB143" s="28"/>
      <c r="CC143" s="28"/>
      <c r="CD143" s="28"/>
      <c r="CF143" s="28"/>
      <c r="CH143" s="28"/>
      <c r="CI143" s="28"/>
    </row>
    <row r="144" spans="1:93">
      <c r="A144" s="23" t="s">
        <v>171</v>
      </c>
      <c r="C144" s="12">
        <f t="shared" si="19"/>
        <v>1523</v>
      </c>
      <c r="D144" s="12">
        <v>1000</v>
      </c>
      <c r="E144" s="27">
        <v>297</v>
      </c>
      <c r="F144" s="29">
        <v>0.78</v>
      </c>
      <c r="G144" s="48" t="s">
        <v>172</v>
      </c>
      <c r="H144" s="12">
        <v>50.17</v>
      </c>
      <c r="I144" s="12">
        <v>0.92</v>
      </c>
      <c r="J144" s="12">
        <v>18.28</v>
      </c>
      <c r="K144" s="12">
        <v>9.3699999999999992</v>
      </c>
      <c r="L144" s="12">
        <v>7</v>
      </c>
      <c r="M144" s="12">
        <v>11.37</v>
      </c>
      <c r="N144" s="12">
        <v>2.33</v>
      </c>
      <c r="O144" s="12">
        <v>0.23</v>
      </c>
      <c r="P144" s="12">
        <v>0.15</v>
      </c>
      <c r="Q144" s="30">
        <f t="shared" si="13"/>
        <v>99.820000000000022</v>
      </c>
      <c r="R144" s="12"/>
      <c r="S144" s="17">
        <f t="shared" si="18"/>
        <v>50.26046884391905</v>
      </c>
      <c r="T144" s="17">
        <f t="shared" si="18"/>
        <v>0.92165898617511499</v>
      </c>
      <c r="U144" s="17">
        <f t="shared" si="18"/>
        <v>18.3129633340012</v>
      </c>
      <c r="V144" s="17">
        <f t="shared" si="18"/>
        <v>9.3868964135443775</v>
      </c>
      <c r="W144" s="17">
        <f t="shared" si="18"/>
        <v>7.012622720897614</v>
      </c>
      <c r="X144" s="17">
        <f t="shared" si="18"/>
        <v>11.390502905229409</v>
      </c>
      <c r="Y144" s="17">
        <f t="shared" si="18"/>
        <v>2.334201562813063</v>
      </c>
      <c r="Z144" s="17">
        <f t="shared" si="18"/>
        <v>0.23041474654377875</v>
      </c>
      <c r="AA144" s="17">
        <f t="shared" si="18"/>
        <v>0.15027048687637742</v>
      </c>
      <c r="AE144" s="28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U144" s="28"/>
      <c r="AV144" s="32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31"/>
      <c r="BH144" s="28"/>
      <c r="BI144" s="26"/>
      <c r="BM144" s="26"/>
      <c r="BN144" s="26"/>
      <c r="BO144" s="26"/>
      <c r="BT144" s="26"/>
      <c r="BU144" s="28"/>
      <c r="BV144" s="28"/>
      <c r="BW144" s="32"/>
      <c r="BY144" s="26"/>
      <c r="BZ144" s="31"/>
      <c r="CA144" s="28"/>
      <c r="CB144" s="28"/>
      <c r="CC144" s="28"/>
      <c r="CD144" s="28"/>
      <c r="CF144" s="28"/>
      <c r="CH144" s="28"/>
      <c r="CI144" s="28"/>
    </row>
    <row r="145" spans="1:87">
      <c r="A145" s="23" t="s">
        <v>171</v>
      </c>
      <c r="C145" s="12">
        <f t="shared" si="19"/>
        <v>1523</v>
      </c>
      <c r="D145" s="12">
        <v>1000</v>
      </c>
      <c r="E145" s="27">
        <v>346</v>
      </c>
      <c r="F145" s="29">
        <v>0.55000000000000004</v>
      </c>
      <c r="G145" s="48" t="s">
        <v>172</v>
      </c>
      <c r="H145" s="12">
        <v>50.17</v>
      </c>
      <c r="I145" s="12">
        <v>0.92</v>
      </c>
      <c r="J145" s="12">
        <v>18.28</v>
      </c>
      <c r="K145" s="12">
        <v>9.3699999999999992</v>
      </c>
      <c r="L145" s="12">
        <v>7</v>
      </c>
      <c r="M145" s="12">
        <v>11.37</v>
      </c>
      <c r="N145" s="12">
        <v>2.33</v>
      </c>
      <c r="O145" s="12">
        <v>0.23</v>
      </c>
      <c r="P145" s="12">
        <v>0.15</v>
      </c>
      <c r="Q145" s="30">
        <f t="shared" si="13"/>
        <v>99.820000000000022</v>
      </c>
      <c r="R145" s="12"/>
      <c r="S145" s="17">
        <f t="shared" si="18"/>
        <v>50.26046884391905</v>
      </c>
      <c r="T145" s="17">
        <f t="shared" si="18"/>
        <v>0.92165898617511499</v>
      </c>
      <c r="U145" s="17">
        <f t="shared" si="18"/>
        <v>18.3129633340012</v>
      </c>
      <c r="V145" s="17">
        <f t="shared" si="18"/>
        <v>9.3868964135443775</v>
      </c>
      <c r="W145" s="17">
        <f t="shared" si="18"/>
        <v>7.012622720897614</v>
      </c>
      <c r="X145" s="17">
        <f t="shared" si="18"/>
        <v>11.390502905229409</v>
      </c>
      <c r="Y145" s="17">
        <f t="shared" si="18"/>
        <v>2.334201562813063</v>
      </c>
      <c r="Z145" s="17">
        <f t="shared" si="18"/>
        <v>0.23041474654377875</v>
      </c>
      <c r="AA145" s="17">
        <f t="shared" si="18"/>
        <v>0.15027048687637742</v>
      </c>
      <c r="AE145" s="28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U145" s="28"/>
      <c r="AV145" s="32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31"/>
      <c r="BH145" s="28"/>
      <c r="BI145" s="26"/>
      <c r="BM145" s="26"/>
      <c r="BN145" s="26"/>
      <c r="BO145" s="26"/>
      <c r="BT145" s="26"/>
      <c r="BU145" s="28"/>
      <c r="BV145" s="28"/>
      <c r="BW145" s="32"/>
      <c r="BY145" s="26"/>
      <c r="BZ145" s="31"/>
      <c r="CA145" s="28"/>
      <c r="CB145" s="28"/>
      <c r="CC145" s="28"/>
      <c r="CD145" s="28"/>
      <c r="CF145" s="28"/>
      <c r="CH145" s="28"/>
      <c r="CI145" s="28"/>
    </row>
    <row r="146" spans="1:87">
      <c r="A146" s="23" t="s">
        <v>171</v>
      </c>
      <c r="C146" s="12">
        <f t="shared" si="19"/>
        <v>1523</v>
      </c>
      <c r="D146" s="12">
        <v>2000</v>
      </c>
      <c r="E146" s="27">
        <v>36</v>
      </c>
      <c r="F146" s="29">
        <v>4.12</v>
      </c>
      <c r="G146" s="48" t="s">
        <v>172</v>
      </c>
      <c r="H146" s="12">
        <v>50.17</v>
      </c>
      <c r="I146" s="12">
        <v>0.92</v>
      </c>
      <c r="J146" s="12">
        <v>18.28</v>
      </c>
      <c r="K146" s="12">
        <v>9.3699999999999992</v>
      </c>
      <c r="L146" s="12">
        <v>7</v>
      </c>
      <c r="M146" s="12">
        <v>11.37</v>
      </c>
      <c r="N146" s="12">
        <v>2.33</v>
      </c>
      <c r="O146" s="12">
        <v>0.23</v>
      </c>
      <c r="P146" s="12">
        <v>0.15</v>
      </c>
      <c r="Q146" s="30">
        <f t="shared" si="13"/>
        <v>99.820000000000022</v>
      </c>
      <c r="R146" s="12"/>
      <c r="S146" s="17">
        <f t="shared" si="18"/>
        <v>50.26046884391905</v>
      </c>
      <c r="T146" s="17">
        <f t="shared" si="18"/>
        <v>0.92165898617511499</v>
      </c>
      <c r="U146" s="17">
        <f t="shared" si="18"/>
        <v>18.3129633340012</v>
      </c>
      <c r="V146" s="17">
        <f t="shared" si="18"/>
        <v>9.3868964135443775</v>
      </c>
      <c r="W146" s="17">
        <f t="shared" si="18"/>
        <v>7.012622720897614</v>
      </c>
      <c r="X146" s="17">
        <f t="shared" si="18"/>
        <v>11.390502905229409</v>
      </c>
      <c r="Y146" s="17">
        <f t="shared" si="18"/>
        <v>2.334201562813063</v>
      </c>
      <c r="Z146" s="17">
        <f t="shared" si="18"/>
        <v>0.23041474654377875</v>
      </c>
      <c r="AA146" s="17">
        <f t="shared" si="18"/>
        <v>0.15027048687637742</v>
      </c>
      <c r="AE146" s="28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U146" s="28"/>
      <c r="AV146" s="32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31"/>
      <c r="BH146" s="28"/>
      <c r="BI146" s="26"/>
      <c r="BM146" s="26"/>
      <c r="BN146" s="26"/>
      <c r="BO146" s="26"/>
      <c r="BT146" s="26"/>
      <c r="BU146" s="28"/>
      <c r="BV146" s="28"/>
      <c r="BW146" s="32"/>
      <c r="BY146" s="26"/>
      <c r="BZ146" s="31"/>
      <c r="CA146" s="28"/>
      <c r="CB146" s="28"/>
      <c r="CC146" s="28"/>
      <c r="CD146" s="28"/>
      <c r="CF146" s="28"/>
      <c r="CH146" s="28"/>
      <c r="CI146" s="28"/>
    </row>
    <row r="147" spans="1:87">
      <c r="A147" s="23" t="s">
        <v>171</v>
      </c>
      <c r="C147" s="12">
        <f t="shared" si="19"/>
        <v>1523</v>
      </c>
      <c r="D147" s="12">
        <v>2000</v>
      </c>
      <c r="E147" s="27">
        <v>301</v>
      </c>
      <c r="F147" s="29">
        <v>3.88</v>
      </c>
      <c r="G147" s="48" t="s">
        <v>172</v>
      </c>
      <c r="H147" s="12">
        <v>50.17</v>
      </c>
      <c r="I147" s="12">
        <v>0.92</v>
      </c>
      <c r="J147" s="12">
        <v>18.28</v>
      </c>
      <c r="K147" s="12">
        <v>9.3699999999999992</v>
      </c>
      <c r="L147" s="12">
        <v>7</v>
      </c>
      <c r="M147" s="12">
        <v>11.37</v>
      </c>
      <c r="N147" s="12">
        <v>2.33</v>
      </c>
      <c r="O147" s="12">
        <v>0.23</v>
      </c>
      <c r="P147" s="12">
        <v>0.15</v>
      </c>
      <c r="Q147" s="30">
        <f t="shared" si="13"/>
        <v>99.820000000000022</v>
      </c>
      <c r="R147" s="12"/>
      <c r="S147" s="17">
        <f t="shared" si="18"/>
        <v>50.26046884391905</v>
      </c>
      <c r="T147" s="17">
        <f t="shared" si="18"/>
        <v>0.92165898617511499</v>
      </c>
      <c r="U147" s="17">
        <f t="shared" si="18"/>
        <v>18.3129633340012</v>
      </c>
      <c r="V147" s="17">
        <f t="shared" si="18"/>
        <v>9.3868964135443775</v>
      </c>
      <c r="W147" s="17">
        <f t="shared" si="18"/>
        <v>7.012622720897614</v>
      </c>
      <c r="X147" s="17">
        <f t="shared" si="18"/>
        <v>11.390502905229409</v>
      </c>
      <c r="Y147" s="17">
        <f t="shared" si="18"/>
        <v>2.334201562813063</v>
      </c>
      <c r="Z147" s="17">
        <f t="shared" si="18"/>
        <v>0.23041474654377875</v>
      </c>
      <c r="AA147" s="17">
        <f t="shared" si="18"/>
        <v>0.15027048687637742</v>
      </c>
      <c r="AE147" s="28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U147" s="28"/>
      <c r="AV147" s="32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31"/>
      <c r="BH147" s="28"/>
      <c r="BI147" s="26"/>
      <c r="BM147" s="26"/>
      <c r="BN147" s="26"/>
      <c r="BO147" s="26"/>
      <c r="BT147" s="26"/>
      <c r="BU147" s="28"/>
      <c r="BV147" s="28"/>
      <c r="BW147" s="32"/>
      <c r="BY147" s="26"/>
      <c r="BZ147" s="31"/>
      <c r="CA147" s="28"/>
      <c r="CB147" s="28"/>
      <c r="CC147" s="28"/>
      <c r="CD147" s="28"/>
      <c r="CF147" s="28"/>
      <c r="CH147" s="28"/>
      <c r="CI147" s="28"/>
    </row>
    <row r="148" spans="1:87">
      <c r="A148" s="23" t="s">
        <v>171</v>
      </c>
      <c r="C148" s="12">
        <f t="shared" si="19"/>
        <v>1523</v>
      </c>
      <c r="D148" s="12">
        <v>2000</v>
      </c>
      <c r="E148" s="27">
        <v>608</v>
      </c>
      <c r="F148" s="29">
        <v>2.95</v>
      </c>
      <c r="G148" s="48" t="s">
        <v>172</v>
      </c>
      <c r="H148" s="12">
        <v>50.17</v>
      </c>
      <c r="I148" s="12">
        <v>0.92</v>
      </c>
      <c r="J148" s="12">
        <v>18.28</v>
      </c>
      <c r="K148" s="12">
        <v>9.3699999999999992</v>
      </c>
      <c r="L148" s="12">
        <v>7</v>
      </c>
      <c r="M148" s="12">
        <v>11.37</v>
      </c>
      <c r="N148" s="12">
        <v>2.33</v>
      </c>
      <c r="O148" s="12">
        <v>0.23</v>
      </c>
      <c r="P148" s="12">
        <v>0.15</v>
      </c>
      <c r="Q148" s="30">
        <f t="shared" si="13"/>
        <v>99.820000000000022</v>
      </c>
      <c r="R148" s="12"/>
      <c r="S148" s="17">
        <f t="shared" si="18"/>
        <v>50.26046884391905</v>
      </c>
      <c r="T148" s="17">
        <f t="shared" si="18"/>
        <v>0.92165898617511499</v>
      </c>
      <c r="U148" s="17">
        <f t="shared" si="18"/>
        <v>18.3129633340012</v>
      </c>
      <c r="V148" s="17">
        <f t="shared" si="18"/>
        <v>9.3868964135443775</v>
      </c>
      <c r="W148" s="17">
        <f t="shared" si="18"/>
        <v>7.012622720897614</v>
      </c>
      <c r="X148" s="17">
        <f t="shared" si="18"/>
        <v>11.390502905229409</v>
      </c>
      <c r="Y148" s="17">
        <f t="shared" si="18"/>
        <v>2.334201562813063</v>
      </c>
      <c r="Z148" s="17">
        <f t="shared" si="18"/>
        <v>0.23041474654377875</v>
      </c>
      <c r="AA148" s="17">
        <f t="shared" si="18"/>
        <v>0.15027048687637742</v>
      </c>
      <c r="AE148" s="28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U148" s="28"/>
      <c r="AV148" s="32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31"/>
      <c r="BH148" s="28"/>
      <c r="BI148" s="26"/>
      <c r="BM148" s="26"/>
      <c r="BN148" s="26"/>
      <c r="BO148" s="26"/>
      <c r="BT148" s="26"/>
      <c r="BU148" s="28"/>
      <c r="BV148" s="28"/>
      <c r="BW148" s="32"/>
      <c r="BY148" s="26"/>
      <c r="BZ148" s="31"/>
      <c r="CA148" s="28"/>
      <c r="CB148" s="28"/>
      <c r="CC148" s="28"/>
      <c r="CD148" s="28"/>
      <c r="CF148" s="28"/>
      <c r="CH148" s="28"/>
      <c r="CI148" s="28"/>
    </row>
    <row r="149" spans="1:87">
      <c r="A149" s="23" t="s">
        <v>171</v>
      </c>
      <c r="C149" s="12">
        <f t="shared" si="19"/>
        <v>1523</v>
      </c>
      <c r="D149" s="12">
        <v>2000</v>
      </c>
      <c r="E149" s="27">
        <v>1008</v>
      </c>
      <c r="F149" s="29">
        <v>0.52</v>
      </c>
      <c r="G149" s="48" t="s">
        <v>172</v>
      </c>
      <c r="H149" s="12">
        <v>50.17</v>
      </c>
      <c r="I149" s="12">
        <v>0.92</v>
      </c>
      <c r="J149" s="12">
        <v>18.28</v>
      </c>
      <c r="K149" s="12">
        <v>9.3699999999999992</v>
      </c>
      <c r="L149" s="12">
        <v>7</v>
      </c>
      <c r="M149" s="12">
        <v>11.37</v>
      </c>
      <c r="N149" s="12">
        <v>2.33</v>
      </c>
      <c r="O149" s="12">
        <v>0.23</v>
      </c>
      <c r="P149" s="12">
        <v>0.15</v>
      </c>
      <c r="Q149" s="30">
        <f t="shared" si="13"/>
        <v>99.820000000000022</v>
      </c>
      <c r="R149" s="12"/>
      <c r="S149" s="17">
        <f t="shared" si="18"/>
        <v>50.26046884391905</v>
      </c>
      <c r="T149" s="17">
        <f t="shared" si="18"/>
        <v>0.92165898617511499</v>
      </c>
      <c r="U149" s="17">
        <f t="shared" si="18"/>
        <v>18.3129633340012</v>
      </c>
      <c r="V149" s="17">
        <f t="shared" si="18"/>
        <v>9.3868964135443775</v>
      </c>
      <c r="W149" s="17">
        <f t="shared" si="18"/>
        <v>7.012622720897614</v>
      </c>
      <c r="X149" s="17">
        <f t="shared" si="18"/>
        <v>11.390502905229409</v>
      </c>
      <c r="Y149" s="17">
        <f t="shared" si="18"/>
        <v>2.334201562813063</v>
      </c>
      <c r="Z149" s="17">
        <f t="shared" si="18"/>
        <v>0.23041474654377875</v>
      </c>
      <c r="AA149" s="17">
        <f t="shared" si="18"/>
        <v>0.15027048687637742</v>
      </c>
      <c r="AE149" s="28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U149" s="28"/>
      <c r="AV149" s="32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31"/>
      <c r="BH149" s="28"/>
      <c r="BI149" s="26"/>
      <c r="BM149" s="26"/>
      <c r="BN149" s="26"/>
      <c r="BO149" s="26"/>
      <c r="BT149" s="26"/>
      <c r="BU149" s="28"/>
      <c r="BV149" s="28"/>
      <c r="BW149" s="32"/>
      <c r="BY149" s="26"/>
      <c r="BZ149" s="31"/>
      <c r="CA149" s="28"/>
      <c r="CB149" s="28"/>
      <c r="CC149" s="28"/>
      <c r="CD149" s="28"/>
      <c r="CF149" s="28"/>
      <c r="CH149" s="28"/>
      <c r="CI149" s="28"/>
    </row>
    <row r="150" spans="1:87">
      <c r="A150" s="23" t="s">
        <v>171</v>
      </c>
      <c r="C150" s="12">
        <f t="shared" si="19"/>
        <v>1523</v>
      </c>
      <c r="D150" s="12">
        <v>3000</v>
      </c>
      <c r="E150" s="27">
        <v>382</v>
      </c>
      <c r="F150" s="29">
        <v>5.68</v>
      </c>
      <c r="G150" s="48" t="s">
        <v>172</v>
      </c>
      <c r="H150" s="12">
        <v>50.17</v>
      </c>
      <c r="I150" s="12">
        <v>0.92</v>
      </c>
      <c r="J150" s="12">
        <v>18.28</v>
      </c>
      <c r="K150" s="12">
        <v>9.3699999999999992</v>
      </c>
      <c r="L150" s="12">
        <v>7</v>
      </c>
      <c r="M150" s="12">
        <v>11.37</v>
      </c>
      <c r="N150" s="12">
        <v>2.33</v>
      </c>
      <c r="O150" s="12">
        <v>0.23</v>
      </c>
      <c r="P150" s="12">
        <v>0.15</v>
      </c>
      <c r="Q150" s="30">
        <f t="shared" si="13"/>
        <v>99.820000000000022</v>
      </c>
      <c r="R150" s="12"/>
      <c r="S150" s="17">
        <f t="shared" ref="S150:AA167" si="20">H150/$Q150*100</f>
        <v>50.26046884391905</v>
      </c>
      <c r="T150" s="17">
        <f t="shared" si="20"/>
        <v>0.92165898617511499</v>
      </c>
      <c r="U150" s="17">
        <f t="shared" si="20"/>
        <v>18.3129633340012</v>
      </c>
      <c r="V150" s="17">
        <f t="shared" si="20"/>
        <v>9.3868964135443775</v>
      </c>
      <c r="W150" s="17">
        <f t="shared" si="20"/>
        <v>7.012622720897614</v>
      </c>
      <c r="X150" s="17">
        <f t="shared" si="20"/>
        <v>11.390502905229409</v>
      </c>
      <c r="Y150" s="17">
        <f t="shared" si="20"/>
        <v>2.334201562813063</v>
      </c>
      <c r="Z150" s="17">
        <f t="shared" si="20"/>
        <v>0.23041474654377875</v>
      </c>
      <c r="AA150" s="17">
        <f t="shared" si="20"/>
        <v>0.15027048687637742</v>
      </c>
      <c r="AE150" s="28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U150" s="28"/>
      <c r="AV150" s="32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31"/>
      <c r="BH150" s="28"/>
      <c r="BI150" s="26"/>
      <c r="BM150" s="26"/>
      <c r="BN150" s="26"/>
      <c r="BO150" s="26"/>
      <c r="BT150" s="26"/>
      <c r="BU150" s="28"/>
      <c r="BV150" s="28"/>
      <c r="BW150" s="32"/>
      <c r="BY150" s="26"/>
      <c r="BZ150" s="31"/>
      <c r="CA150" s="28"/>
      <c r="CB150" s="28"/>
      <c r="CC150" s="28"/>
      <c r="CD150" s="28"/>
      <c r="CF150" s="28"/>
      <c r="CH150" s="28"/>
      <c r="CI150" s="28"/>
    </row>
    <row r="151" spans="1:87">
      <c r="A151" s="23" t="s">
        <v>171</v>
      </c>
      <c r="C151" s="12">
        <f t="shared" si="19"/>
        <v>1523</v>
      </c>
      <c r="D151" s="12">
        <v>3000</v>
      </c>
      <c r="E151" s="27">
        <v>1036</v>
      </c>
      <c r="F151" s="29">
        <v>4.13</v>
      </c>
      <c r="G151" s="48" t="s">
        <v>172</v>
      </c>
      <c r="H151" s="12">
        <v>50.17</v>
      </c>
      <c r="I151" s="12">
        <v>0.92</v>
      </c>
      <c r="J151" s="12">
        <v>18.28</v>
      </c>
      <c r="K151" s="12">
        <v>9.3699999999999992</v>
      </c>
      <c r="L151" s="12">
        <v>7</v>
      </c>
      <c r="M151" s="12">
        <v>11.37</v>
      </c>
      <c r="N151" s="12">
        <v>2.33</v>
      </c>
      <c r="O151" s="12">
        <v>0.23</v>
      </c>
      <c r="P151" s="12">
        <v>0.15</v>
      </c>
      <c r="Q151" s="30">
        <f t="shared" si="13"/>
        <v>99.820000000000022</v>
      </c>
      <c r="R151" s="12"/>
      <c r="S151" s="17">
        <f t="shared" si="20"/>
        <v>50.26046884391905</v>
      </c>
      <c r="T151" s="17">
        <f t="shared" si="20"/>
        <v>0.92165898617511499</v>
      </c>
      <c r="U151" s="17">
        <f t="shared" si="20"/>
        <v>18.3129633340012</v>
      </c>
      <c r="V151" s="17">
        <f t="shared" si="20"/>
        <v>9.3868964135443775</v>
      </c>
      <c r="W151" s="17">
        <f t="shared" si="20"/>
        <v>7.012622720897614</v>
      </c>
      <c r="X151" s="17">
        <f t="shared" si="20"/>
        <v>11.390502905229409</v>
      </c>
      <c r="Y151" s="17">
        <f t="shared" si="20"/>
        <v>2.334201562813063</v>
      </c>
      <c r="Z151" s="17">
        <f t="shared" si="20"/>
        <v>0.23041474654377875</v>
      </c>
      <c r="AA151" s="17">
        <f t="shared" si="20"/>
        <v>0.15027048687637742</v>
      </c>
      <c r="AE151" s="28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U151" s="28"/>
      <c r="AV151" s="32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31"/>
      <c r="BH151" s="28"/>
      <c r="BI151" s="26"/>
      <c r="BM151" s="26"/>
      <c r="BN151" s="26"/>
      <c r="BO151" s="26"/>
      <c r="BT151" s="26"/>
      <c r="BU151" s="28"/>
      <c r="BV151" s="28"/>
      <c r="BW151" s="32"/>
      <c r="BY151" s="26"/>
      <c r="BZ151" s="31"/>
      <c r="CA151" s="28"/>
      <c r="CB151" s="28"/>
      <c r="CC151" s="28"/>
      <c r="CD151" s="28"/>
      <c r="CF151" s="28"/>
      <c r="CH151" s="28"/>
      <c r="CI151" s="28"/>
    </row>
    <row r="152" spans="1:87">
      <c r="A152" s="23" t="s">
        <v>171</v>
      </c>
      <c r="C152" s="12">
        <f t="shared" si="19"/>
        <v>1523</v>
      </c>
      <c r="D152" s="12">
        <v>3000</v>
      </c>
      <c r="E152" s="27">
        <v>1417</v>
      </c>
      <c r="F152" s="29">
        <v>2.99</v>
      </c>
      <c r="G152" s="48" t="s">
        <v>172</v>
      </c>
      <c r="H152" s="12">
        <v>50.17</v>
      </c>
      <c r="I152" s="12">
        <v>0.92</v>
      </c>
      <c r="J152" s="12">
        <v>18.28</v>
      </c>
      <c r="K152" s="12">
        <v>9.3699999999999992</v>
      </c>
      <c r="L152" s="12">
        <v>7</v>
      </c>
      <c r="M152" s="12">
        <v>11.37</v>
      </c>
      <c r="N152" s="12">
        <v>2.33</v>
      </c>
      <c r="O152" s="12">
        <v>0.23</v>
      </c>
      <c r="P152" s="12">
        <v>0.15</v>
      </c>
      <c r="Q152" s="30">
        <f t="shared" si="13"/>
        <v>99.820000000000022</v>
      </c>
      <c r="R152" s="12"/>
      <c r="S152" s="17">
        <f t="shared" si="20"/>
        <v>50.26046884391905</v>
      </c>
      <c r="T152" s="17">
        <f t="shared" si="20"/>
        <v>0.92165898617511499</v>
      </c>
      <c r="U152" s="17">
        <f t="shared" si="20"/>
        <v>18.3129633340012</v>
      </c>
      <c r="V152" s="17">
        <f t="shared" si="20"/>
        <v>9.3868964135443775</v>
      </c>
      <c r="W152" s="17">
        <f t="shared" si="20"/>
        <v>7.012622720897614</v>
      </c>
      <c r="X152" s="17">
        <f t="shared" si="20"/>
        <v>11.390502905229409</v>
      </c>
      <c r="Y152" s="17">
        <f t="shared" si="20"/>
        <v>2.334201562813063</v>
      </c>
      <c r="Z152" s="17">
        <f t="shared" si="20"/>
        <v>0.23041474654377875</v>
      </c>
      <c r="AA152" s="17">
        <f t="shared" si="20"/>
        <v>0.15027048687637742</v>
      </c>
      <c r="AE152" s="28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U152" s="28"/>
      <c r="AV152" s="32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31"/>
      <c r="BH152" s="28"/>
      <c r="BI152" s="26"/>
      <c r="BM152" s="26"/>
      <c r="BN152" s="26"/>
      <c r="BO152" s="26"/>
      <c r="BT152" s="26"/>
      <c r="BU152" s="28"/>
      <c r="BV152" s="28"/>
      <c r="BW152" s="32"/>
      <c r="BY152" s="26"/>
      <c r="BZ152" s="31"/>
      <c r="CA152" s="28"/>
      <c r="CB152" s="28"/>
      <c r="CC152" s="28"/>
      <c r="CD152" s="28"/>
      <c r="CF152" s="28"/>
      <c r="CH152" s="28"/>
      <c r="CI152" s="28"/>
    </row>
    <row r="153" spans="1:87">
      <c r="A153" s="23" t="s">
        <v>171</v>
      </c>
      <c r="C153" s="12">
        <f t="shared" si="19"/>
        <v>1523</v>
      </c>
      <c r="D153" s="12">
        <v>3000</v>
      </c>
      <c r="E153" s="27">
        <v>1655</v>
      </c>
      <c r="F153" s="29">
        <v>0.52</v>
      </c>
      <c r="G153" s="48" t="s">
        <v>172</v>
      </c>
      <c r="H153" s="12">
        <v>50.17</v>
      </c>
      <c r="I153" s="12">
        <v>0.92</v>
      </c>
      <c r="J153" s="12">
        <v>18.28</v>
      </c>
      <c r="K153" s="12">
        <v>9.3699999999999992</v>
      </c>
      <c r="L153" s="12">
        <v>7</v>
      </c>
      <c r="M153" s="12">
        <v>11.37</v>
      </c>
      <c r="N153" s="12">
        <v>2.33</v>
      </c>
      <c r="O153" s="12">
        <v>0.23</v>
      </c>
      <c r="P153" s="12">
        <v>0.15</v>
      </c>
      <c r="Q153" s="30">
        <f t="shared" si="13"/>
        <v>99.820000000000022</v>
      </c>
      <c r="R153" s="12"/>
      <c r="S153" s="17">
        <f t="shared" si="20"/>
        <v>50.26046884391905</v>
      </c>
      <c r="T153" s="17">
        <f t="shared" si="20"/>
        <v>0.92165898617511499</v>
      </c>
      <c r="U153" s="17">
        <f t="shared" si="20"/>
        <v>18.3129633340012</v>
      </c>
      <c r="V153" s="17">
        <f t="shared" si="20"/>
        <v>9.3868964135443775</v>
      </c>
      <c r="W153" s="17">
        <f t="shared" si="20"/>
        <v>7.012622720897614</v>
      </c>
      <c r="X153" s="17">
        <f t="shared" si="20"/>
        <v>11.390502905229409</v>
      </c>
      <c r="Y153" s="17">
        <f t="shared" si="20"/>
        <v>2.334201562813063</v>
      </c>
      <c r="Z153" s="17">
        <f t="shared" si="20"/>
        <v>0.23041474654377875</v>
      </c>
      <c r="AA153" s="17">
        <f t="shared" si="20"/>
        <v>0.15027048687637742</v>
      </c>
      <c r="AE153" s="28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U153" s="28"/>
      <c r="AV153" s="32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31"/>
      <c r="BH153" s="28"/>
      <c r="BI153" s="26"/>
      <c r="BM153" s="26"/>
      <c r="BN153" s="26"/>
      <c r="BO153" s="26"/>
      <c r="BT153" s="26"/>
      <c r="BU153" s="28"/>
      <c r="BV153" s="28"/>
      <c r="BW153" s="32"/>
      <c r="BY153" s="26"/>
      <c r="BZ153" s="31"/>
      <c r="CA153" s="28"/>
      <c r="CB153" s="28"/>
      <c r="CC153" s="28"/>
      <c r="CD153" s="28"/>
      <c r="CF153" s="28"/>
      <c r="CH153" s="28"/>
      <c r="CI153" s="28"/>
    </row>
    <row r="154" spans="1:87">
      <c r="A154" s="23" t="s">
        <v>171</v>
      </c>
      <c r="C154" s="12">
        <f t="shared" si="19"/>
        <v>1523</v>
      </c>
      <c r="D154" s="12">
        <v>4000</v>
      </c>
      <c r="E154" s="27">
        <v>693</v>
      </c>
      <c r="F154" s="29">
        <v>6.68</v>
      </c>
      <c r="G154" s="48" t="s">
        <v>172</v>
      </c>
      <c r="H154" s="12">
        <v>50.17</v>
      </c>
      <c r="I154" s="12">
        <v>0.92</v>
      </c>
      <c r="J154" s="12">
        <v>18.28</v>
      </c>
      <c r="K154" s="12">
        <v>9.3699999999999992</v>
      </c>
      <c r="L154" s="12">
        <v>7</v>
      </c>
      <c r="M154" s="12">
        <v>11.37</v>
      </c>
      <c r="N154" s="12">
        <v>2.33</v>
      </c>
      <c r="O154" s="12">
        <v>0.23</v>
      </c>
      <c r="P154" s="12">
        <v>0.15</v>
      </c>
      <c r="Q154" s="30">
        <f>SUM(H154:P154)</f>
        <v>99.820000000000022</v>
      </c>
      <c r="R154" s="12"/>
      <c r="S154" s="17">
        <f t="shared" si="20"/>
        <v>50.26046884391905</v>
      </c>
      <c r="T154" s="17">
        <f t="shared" si="20"/>
        <v>0.92165898617511499</v>
      </c>
      <c r="U154" s="17">
        <f t="shared" si="20"/>
        <v>18.3129633340012</v>
      </c>
      <c r="V154" s="17">
        <f t="shared" si="20"/>
        <v>9.3868964135443775</v>
      </c>
      <c r="W154" s="17">
        <f t="shared" si="20"/>
        <v>7.012622720897614</v>
      </c>
      <c r="X154" s="17">
        <f t="shared" si="20"/>
        <v>11.390502905229409</v>
      </c>
      <c r="Y154" s="17">
        <f t="shared" si="20"/>
        <v>2.334201562813063</v>
      </c>
      <c r="Z154" s="17">
        <f t="shared" si="20"/>
        <v>0.23041474654377875</v>
      </c>
      <c r="AA154" s="17">
        <f t="shared" si="20"/>
        <v>0.15027048687637742</v>
      </c>
      <c r="AE154" s="28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U154" s="28"/>
      <c r="AV154" s="32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31"/>
      <c r="BH154" s="28"/>
      <c r="BI154" s="26"/>
      <c r="BM154" s="26"/>
      <c r="BN154" s="26"/>
      <c r="BO154" s="26"/>
      <c r="BT154" s="26"/>
      <c r="BU154" s="28"/>
      <c r="BV154" s="28"/>
      <c r="BW154" s="32"/>
      <c r="BY154" s="26"/>
      <c r="BZ154" s="31"/>
      <c r="CA154" s="28"/>
      <c r="CB154" s="28"/>
      <c r="CC154" s="28"/>
      <c r="CD154" s="28"/>
      <c r="CF154" s="28"/>
      <c r="CH154" s="28"/>
      <c r="CI154" s="28"/>
    </row>
    <row r="155" spans="1:87">
      <c r="A155" s="23" t="s">
        <v>171</v>
      </c>
      <c r="C155" s="12">
        <f t="shared" si="19"/>
        <v>1523</v>
      </c>
      <c r="D155" s="12">
        <v>4000</v>
      </c>
      <c r="E155" s="27">
        <v>1294</v>
      </c>
      <c r="F155" s="29">
        <v>5.04</v>
      </c>
      <c r="G155" s="48" t="s">
        <v>172</v>
      </c>
      <c r="H155" s="12">
        <v>50.17</v>
      </c>
      <c r="I155" s="12">
        <v>0.92</v>
      </c>
      <c r="J155" s="12">
        <v>18.28</v>
      </c>
      <c r="K155" s="12">
        <v>9.3699999999999992</v>
      </c>
      <c r="L155" s="12">
        <v>7</v>
      </c>
      <c r="M155" s="12">
        <v>11.37</v>
      </c>
      <c r="N155" s="12">
        <v>2.33</v>
      </c>
      <c r="O155" s="12">
        <v>0.23</v>
      </c>
      <c r="P155" s="12">
        <v>0.15</v>
      </c>
      <c r="Q155" s="30">
        <f t="shared" si="13"/>
        <v>99.820000000000022</v>
      </c>
      <c r="R155" s="12"/>
      <c r="S155" s="17">
        <f t="shared" si="20"/>
        <v>50.26046884391905</v>
      </c>
      <c r="T155" s="17">
        <f t="shared" si="20"/>
        <v>0.92165898617511499</v>
      </c>
      <c r="U155" s="17">
        <f t="shared" si="20"/>
        <v>18.3129633340012</v>
      </c>
      <c r="V155" s="17">
        <f t="shared" si="20"/>
        <v>9.3868964135443775</v>
      </c>
      <c r="W155" s="17">
        <f t="shared" si="20"/>
        <v>7.012622720897614</v>
      </c>
      <c r="X155" s="17">
        <f t="shared" si="20"/>
        <v>11.390502905229409</v>
      </c>
      <c r="Y155" s="17">
        <f t="shared" si="20"/>
        <v>2.334201562813063</v>
      </c>
      <c r="Z155" s="17">
        <f t="shared" si="20"/>
        <v>0.23041474654377875</v>
      </c>
      <c r="AA155" s="17">
        <f t="shared" si="20"/>
        <v>0.15027048687637742</v>
      </c>
      <c r="AE155" s="28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U155" s="28"/>
      <c r="AV155" s="32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31"/>
      <c r="BH155" s="28"/>
      <c r="BI155" s="26"/>
      <c r="BM155" s="26"/>
      <c r="BN155" s="26"/>
      <c r="BO155" s="26"/>
      <c r="BT155" s="26"/>
      <c r="BU155" s="28"/>
      <c r="BV155" s="28"/>
      <c r="BW155" s="32"/>
      <c r="BY155" s="26"/>
      <c r="BZ155" s="31"/>
      <c r="CA155" s="28"/>
      <c r="CB155" s="28"/>
      <c r="CC155" s="28"/>
      <c r="CD155" s="28"/>
      <c r="CF155" s="28"/>
      <c r="CH155" s="28"/>
      <c r="CI155" s="28"/>
    </row>
    <row r="156" spans="1:87">
      <c r="A156" s="23" t="s">
        <v>171</v>
      </c>
      <c r="C156" s="12">
        <f t="shared" si="19"/>
        <v>1523</v>
      </c>
      <c r="D156" s="12">
        <v>4000</v>
      </c>
      <c r="E156" s="27">
        <v>2221</v>
      </c>
      <c r="F156" s="29">
        <v>2.97</v>
      </c>
      <c r="G156" s="48" t="s">
        <v>172</v>
      </c>
      <c r="H156" s="12">
        <v>50.17</v>
      </c>
      <c r="I156" s="12">
        <v>0.92</v>
      </c>
      <c r="J156" s="12">
        <v>18.28</v>
      </c>
      <c r="K156" s="12">
        <v>9.3699999999999992</v>
      </c>
      <c r="L156" s="12">
        <v>7</v>
      </c>
      <c r="M156" s="12">
        <v>11.37</v>
      </c>
      <c r="N156" s="12">
        <v>2.33</v>
      </c>
      <c r="O156" s="12">
        <v>0.23</v>
      </c>
      <c r="P156" s="12">
        <v>0.15</v>
      </c>
      <c r="Q156" s="30">
        <f t="shared" si="13"/>
        <v>99.820000000000022</v>
      </c>
      <c r="R156" s="12"/>
      <c r="S156" s="17">
        <f t="shared" si="20"/>
        <v>50.26046884391905</v>
      </c>
      <c r="T156" s="17">
        <f t="shared" si="20"/>
        <v>0.92165898617511499</v>
      </c>
      <c r="U156" s="17">
        <f t="shared" si="20"/>
        <v>18.3129633340012</v>
      </c>
      <c r="V156" s="17">
        <f t="shared" si="20"/>
        <v>9.3868964135443775</v>
      </c>
      <c r="W156" s="17">
        <f t="shared" si="20"/>
        <v>7.012622720897614</v>
      </c>
      <c r="X156" s="17">
        <f t="shared" si="20"/>
        <v>11.390502905229409</v>
      </c>
      <c r="Y156" s="17">
        <f t="shared" si="20"/>
        <v>2.334201562813063</v>
      </c>
      <c r="Z156" s="17">
        <f t="shared" si="20"/>
        <v>0.23041474654377875</v>
      </c>
      <c r="AA156" s="17">
        <f t="shared" si="20"/>
        <v>0.15027048687637742</v>
      </c>
      <c r="AE156" s="28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U156" s="28"/>
      <c r="AV156" s="32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31"/>
      <c r="BH156" s="28"/>
      <c r="BI156" s="26"/>
      <c r="BM156" s="26"/>
      <c r="BN156" s="26"/>
      <c r="BO156" s="26"/>
      <c r="BT156" s="26"/>
      <c r="BU156" s="28"/>
      <c r="BV156" s="28"/>
      <c r="BW156" s="32"/>
      <c r="BY156" s="26"/>
      <c r="BZ156" s="31"/>
      <c r="CA156" s="28"/>
      <c r="CB156" s="28"/>
      <c r="CC156" s="28"/>
      <c r="CD156" s="28"/>
      <c r="CF156" s="28"/>
      <c r="CH156" s="28"/>
      <c r="CI156" s="28"/>
    </row>
    <row r="157" spans="1:87">
      <c r="A157" s="23" t="s">
        <v>171</v>
      </c>
      <c r="C157" s="12">
        <f t="shared" si="19"/>
        <v>1523</v>
      </c>
      <c r="D157" s="12">
        <v>5000</v>
      </c>
      <c r="E157" s="27">
        <v>3334</v>
      </c>
      <c r="F157" s="29">
        <v>3.1</v>
      </c>
      <c r="G157" s="48" t="s">
        <v>172</v>
      </c>
      <c r="H157" s="12">
        <v>50.17</v>
      </c>
      <c r="I157" s="12">
        <v>0.92</v>
      </c>
      <c r="J157" s="12">
        <v>18.28</v>
      </c>
      <c r="K157" s="12">
        <v>9.3699999999999992</v>
      </c>
      <c r="L157" s="12">
        <v>7</v>
      </c>
      <c r="M157" s="12">
        <v>11.37</v>
      </c>
      <c r="N157" s="12">
        <v>2.33</v>
      </c>
      <c r="O157" s="12">
        <v>0.23</v>
      </c>
      <c r="P157" s="12">
        <v>0.15</v>
      </c>
      <c r="Q157" s="30">
        <f t="shared" si="13"/>
        <v>99.820000000000022</v>
      </c>
      <c r="R157" s="12"/>
      <c r="S157" s="17">
        <f>H157/$Q157*100</f>
        <v>50.26046884391905</v>
      </c>
      <c r="T157" s="17">
        <f>I157/$Q157*100</f>
        <v>0.92165898617511499</v>
      </c>
      <c r="U157" s="17">
        <f>J157/$Q157*100</f>
        <v>18.3129633340012</v>
      </c>
      <c r="V157" s="17">
        <f t="shared" si="20"/>
        <v>9.3868964135443775</v>
      </c>
      <c r="W157" s="17">
        <f t="shared" si="20"/>
        <v>7.012622720897614</v>
      </c>
      <c r="X157" s="17">
        <f t="shared" si="20"/>
        <v>11.390502905229409</v>
      </c>
      <c r="Y157" s="17">
        <f t="shared" si="20"/>
        <v>2.334201562813063</v>
      </c>
      <c r="Z157" s="17">
        <f t="shared" si="20"/>
        <v>0.23041474654377875</v>
      </c>
      <c r="AA157" s="17">
        <f t="shared" si="20"/>
        <v>0.15027048687637742</v>
      </c>
      <c r="AE157" s="28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U157" s="28"/>
      <c r="AV157" s="32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31"/>
      <c r="BH157" s="28"/>
      <c r="BI157" s="26"/>
      <c r="BM157" s="26"/>
      <c r="BN157" s="26"/>
      <c r="BO157" s="26"/>
      <c r="BT157" s="26"/>
      <c r="BU157" s="28"/>
      <c r="BV157" s="28"/>
      <c r="BW157" s="32"/>
      <c r="BY157" s="26"/>
      <c r="BZ157" s="31"/>
      <c r="CA157" s="28"/>
      <c r="CB157" s="28"/>
      <c r="CC157" s="28"/>
      <c r="CD157" s="28"/>
      <c r="CF157" s="28"/>
      <c r="CH157" s="28"/>
      <c r="CI157" s="28"/>
    </row>
    <row r="158" spans="1:87">
      <c r="A158" s="23" t="s">
        <v>171</v>
      </c>
      <c r="C158" s="12">
        <f t="shared" si="19"/>
        <v>1523</v>
      </c>
      <c r="D158" s="12">
        <v>5000</v>
      </c>
      <c r="E158" s="27">
        <v>2463</v>
      </c>
      <c r="F158" s="29">
        <v>5.75</v>
      </c>
      <c r="G158" s="48" t="s">
        <v>172</v>
      </c>
      <c r="H158" s="12">
        <v>50.17</v>
      </c>
      <c r="I158" s="12">
        <v>0.92</v>
      </c>
      <c r="J158" s="12">
        <v>18.28</v>
      </c>
      <c r="K158" s="12">
        <v>9.3699999999999992</v>
      </c>
      <c r="L158" s="12">
        <v>7</v>
      </c>
      <c r="M158" s="12">
        <v>11.37</v>
      </c>
      <c r="N158" s="12">
        <v>2.33</v>
      </c>
      <c r="O158" s="12">
        <v>0.23</v>
      </c>
      <c r="P158" s="12">
        <v>0.15</v>
      </c>
      <c r="Q158" s="30">
        <f t="shared" ref="Q158:Q173" si="21">SUM(H158:P158)</f>
        <v>99.820000000000022</v>
      </c>
      <c r="R158" s="12"/>
      <c r="S158" s="17">
        <f t="shared" ref="S158:AA181" si="22">H158/$Q158*100</f>
        <v>50.26046884391905</v>
      </c>
      <c r="T158" s="17">
        <f t="shared" si="22"/>
        <v>0.92165898617511499</v>
      </c>
      <c r="U158" s="17">
        <f t="shared" si="22"/>
        <v>18.3129633340012</v>
      </c>
      <c r="V158" s="17">
        <f t="shared" si="20"/>
        <v>9.3868964135443775</v>
      </c>
      <c r="W158" s="17">
        <f t="shared" si="20"/>
        <v>7.012622720897614</v>
      </c>
      <c r="X158" s="17">
        <f t="shared" si="20"/>
        <v>11.390502905229409</v>
      </c>
      <c r="Y158" s="17">
        <f t="shared" si="20"/>
        <v>2.334201562813063</v>
      </c>
      <c r="Z158" s="17">
        <f t="shared" si="20"/>
        <v>0.23041474654377875</v>
      </c>
      <c r="AA158" s="17">
        <f t="shared" si="20"/>
        <v>0.15027048687637742</v>
      </c>
      <c r="AE158" s="28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U158" s="28"/>
      <c r="AV158" s="32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31"/>
      <c r="BH158" s="28"/>
      <c r="BI158" s="26"/>
      <c r="BM158" s="26"/>
      <c r="BN158" s="26"/>
      <c r="BO158" s="26"/>
      <c r="BT158" s="26"/>
      <c r="BU158" s="28"/>
      <c r="BV158" s="28"/>
      <c r="BW158" s="32"/>
      <c r="BY158" s="26"/>
      <c r="BZ158" s="31"/>
      <c r="CA158" s="28"/>
      <c r="CB158" s="28"/>
      <c r="CC158" s="28"/>
      <c r="CD158" s="28"/>
      <c r="CF158" s="28"/>
      <c r="CH158" s="28"/>
      <c r="CI158" s="28"/>
    </row>
    <row r="159" spans="1:87">
      <c r="A159" s="23" t="s">
        <v>171</v>
      </c>
      <c r="C159" s="12">
        <f t="shared" si="19"/>
        <v>1523</v>
      </c>
      <c r="D159" s="12">
        <v>5000</v>
      </c>
      <c r="E159" s="27">
        <v>3376</v>
      </c>
      <c r="F159" s="29">
        <v>1.63</v>
      </c>
      <c r="G159" s="48" t="s">
        <v>172</v>
      </c>
      <c r="H159" s="12">
        <v>50.17</v>
      </c>
      <c r="I159" s="12">
        <v>0.92</v>
      </c>
      <c r="J159" s="12">
        <v>18.28</v>
      </c>
      <c r="K159" s="12">
        <v>9.3699999999999992</v>
      </c>
      <c r="L159" s="12">
        <v>7</v>
      </c>
      <c r="M159" s="12">
        <v>11.37</v>
      </c>
      <c r="N159" s="12">
        <v>2.33</v>
      </c>
      <c r="O159" s="12">
        <v>0.23</v>
      </c>
      <c r="P159" s="12">
        <v>0.15</v>
      </c>
      <c r="Q159" s="30">
        <f t="shared" si="21"/>
        <v>99.820000000000022</v>
      </c>
      <c r="R159" s="12"/>
      <c r="S159" s="17">
        <f t="shared" si="22"/>
        <v>50.26046884391905</v>
      </c>
      <c r="T159" s="17">
        <f t="shared" si="22"/>
        <v>0.92165898617511499</v>
      </c>
      <c r="U159" s="17">
        <f t="shared" si="22"/>
        <v>18.3129633340012</v>
      </c>
      <c r="V159" s="17">
        <f t="shared" si="20"/>
        <v>9.3868964135443775</v>
      </c>
      <c r="W159" s="17">
        <f t="shared" si="20"/>
        <v>7.012622720897614</v>
      </c>
      <c r="X159" s="17">
        <f t="shared" si="20"/>
        <v>11.390502905229409</v>
      </c>
      <c r="Y159" s="17">
        <f t="shared" si="20"/>
        <v>2.334201562813063</v>
      </c>
      <c r="Z159" s="17">
        <f t="shared" si="20"/>
        <v>0.23041474654377875</v>
      </c>
      <c r="AA159" s="17">
        <f t="shared" si="20"/>
        <v>0.15027048687637742</v>
      </c>
      <c r="AE159" s="28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U159" s="28"/>
      <c r="AV159" s="32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31"/>
      <c r="BH159" s="28"/>
      <c r="BI159" s="26"/>
      <c r="BM159" s="26"/>
      <c r="BN159" s="26"/>
      <c r="BO159" s="26"/>
      <c r="BT159" s="26"/>
      <c r="BU159" s="28"/>
      <c r="BV159" s="28"/>
      <c r="BW159" s="32"/>
      <c r="BY159" s="26"/>
      <c r="BZ159" s="31"/>
      <c r="CA159" s="28"/>
      <c r="CB159" s="28"/>
      <c r="CC159" s="28"/>
      <c r="CD159" s="28"/>
      <c r="CF159" s="28"/>
      <c r="CH159" s="28"/>
      <c r="CI159" s="28"/>
    </row>
    <row r="160" spans="1:87">
      <c r="A160" s="23" t="s">
        <v>171</v>
      </c>
      <c r="C160" s="12">
        <f t="shared" si="19"/>
        <v>1523</v>
      </c>
      <c r="D160" s="12">
        <v>5000</v>
      </c>
      <c r="E160" s="27">
        <v>3227</v>
      </c>
      <c r="F160" s="29">
        <v>2.74</v>
      </c>
      <c r="G160" s="48" t="s">
        <v>172</v>
      </c>
      <c r="H160" s="12">
        <v>50.17</v>
      </c>
      <c r="I160" s="12">
        <v>0.92</v>
      </c>
      <c r="J160" s="12">
        <v>18.28</v>
      </c>
      <c r="K160" s="12">
        <v>9.3699999999999992</v>
      </c>
      <c r="L160" s="12">
        <v>7</v>
      </c>
      <c r="M160" s="12">
        <v>11.37</v>
      </c>
      <c r="N160" s="12">
        <v>2.33</v>
      </c>
      <c r="O160" s="12">
        <v>0.23</v>
      </c>
      <c r="P160" s="12">
        <v>0.15</v>
      </c>
      <c r="Q160" s="30">
        <f t="shared" si="21"/>
        <v>99.820000000000022</v>
      </c>
      <c r="R160" s="12"/>
      <c r="S160" s="17">
        <f t="shared" si="22"/>
        <v>50.26046884391905</v>
      </c>
      <c r="T160" s="17">
        <f t="shared" si="22"/>
        <v>0.92165898617511499</v>
      </c>
      <c r="U160" s="17">
        <f t="shared" si="22"/>
        <v>18.3129633340012</v>
      </c>
      <c r="V160" s="17">
        <f t="shared" si="20"/>
        <v>9.3868964135443775</v>
      </c>
      <c r="W160" s="17">
        <f t="shared" si="20"/>
        <v>7.012622720897614</v>
      </c>
      <c r="X160" s="17">
        <f t="shared" si="20"/>
        <v>11.390502905229409</v>
      </c>
      <c r="Y160" s="17">
        <f t="shared" si="20"/>
        <v>2.334201562813063</v>
      </c>
      <c r="Z160" s="17">
        <f t="shared" si="20"/>
        <v>0.23041474654377875</v>
      </c>
      <c r="AA160" s="17">
        <f t="shared" si="20"/>
        <v>0.15027048687637742</v>
      </c>
      <c r="AE160" s="28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U160" s="28"/>
      <c r="AV160" s="32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31"/>
      <c r="BH160" s="28"/>
      <c r="BI160" s="26"/>
      <c r="BM160" s="26"/>
      <c r="BN160" s="26"/>
      <c r="BO160" s="26"/>
      <c r="BT160" s="26"/>
      <c r="BU160" s="28"/>
      <c r="BV160" s="28"/>
      <c r="BW160" s="32"/>
      <c r="BY160" s="26"/>
      <c r="BZ160" s="31"/>
      <c r="CA160" s="28"/>
      <c r="CB160" s="28"/>
      <c r="CC160" s="28"/>
      <c r="CD160" s="28"/>
      <c r="CF160" s="28"/>
      <c r="CH160" s="28"/>
      <c r="CI160" s="28"/>
    </row>
    <row r="161" spans="1:93">
      <c r="A161" s="23" t="s">
        <v>171</v>
      </c>
      <c r="C161" s="12">
        <f t="shared" si="19"/>
        <v>1523</v>
      </c>
      <c r="D161" s="12">
        <v>5000</v>
      </c>
      <c r="E161" s="27">
        <v>3082</v>
      </c>
      <c r="F161" s="29">
        <v>4.01</v>
      </c>
      <c r="G161" s="48" t="s">
        <v>172</v>
      </c>
      <c r="H161" s="12">
        <v>50.17</v>
      </c>
      <c r="I161" s="12">
        <v>0.92</v>
      </c>
      <c r="J161" s="12">
        <v>18.28</v>
      </c>
      <c r="K161" s="12">
        <v>9.3699999999999992</v>
      </c>
      <c r="L161" s="12">
        <v>7</v>
      </c>
      <c r="M161" s="12">
        <v>11.37</v>
      </c>
      <c r="N161" s="12">
        <v>2.33</v>
      </c>
      <c r="O161" s="12">
        <v>0.23</v>
      </c>
      <c r="P161" s="12">
        <v>0.15</v>
      </c>
      <c r="Q161" s="30">
        <f t="shared" si="21"/>
        <v>99.820000000000022</v>
      </c>
      <c r="R161" s="12"/>
      <c r="S161" s="17">
        <f t="shared" si="22"/>
        <v>50.26046884391905</v>
      </c>
      <c r="T161" s="17">
        <f t="shared" si="22"/>
        <v>0.92165898617511499</v>
      </c>
      <c r="U161" s="17">
        <f t="shared" si="22"/>
        <v>18.3129633340012</v>
      </c>
      <c r="V161" s="17">
        <f t="shared" si="20"/>
        <v>9.3868964135443775</v>
      </c>
      <c r="W161" s="17">
        <f t="shared" si="20"/>
        <v>7.012622720897614</v>
      </c>
      <c r="X161" s="17">
        <f t="shared" si="20"/>
        <v>11.390502905229409</v>
      </c>
      <c r="Y161" s="17">
        <f t="shared" si="20"/>
        <v>2.334201562813063</v>
      </c>
      <c r="Z161" s="17">
        <f t="shared" si="20"/>
        <v>0.23041474654377875</v>
      </c>
      <c r="AA161" s="17">
        <f t="shared" si="20"/>
        <v>0.15027048687637742</v>
      </c>
      <c r="AE161" s="28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U161" s="28"/>
      <c r="AV161" s="32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31"/>
      <c r="BH161" s="28"/>
      <c r="BI161" s="26"/>
      <c r="BM161" s="26"/>
      <c r="BN161" s="26"/>
      <c r="BO161" s="26"/>
      <c r="BT161" s="26"/>
      <c r="BU161" s="28"/>
      <c r="BV161" s="28"/>
      <c r="BW161" s="32"/>
      <c r="BY161" s="26"/>
      <c r="BZ161" s="31"/>
      <c r="CA161" s="28"/>
      <c r="CB161" s="28"/>
      <c r="CC161" s="28"/>
      <c r="CD161" s="28"/>
      <c r="CF161" s="28"/>
      <c r="CH161" s="28"/>
      <c r="CI161" s="28"/>
    </row>
    <row r="162" spans="1:93" s="36" customFormat="1">
      <c r="A162" s="35" t="s">
        <v>171</v>
      </c>
      <c r="C162" s="37">
        <f t="shared" si="19"/>
        <v>1523</v>
      </c>
      <c r="D162" s="37">
        <v>5000</v>
      </c>
      <c r="E162" s="38">
        <v>2228</v>
      </c>
      <c r="F162" s="47">
        <v>6.87</v>
      </c>
      <c r="G162" s="49" t="s">
        <v>172</v>
      </c>
      <c r="H162" s="37">
        <v>50.17</v>
      </c>
      <c r="I162" s="37">
        <v>0.92</v>
      </c>
      <c r="J162" s="37">
        <v>18.28</v>
      </c>
      <c r="K162" s="37">
        <v>9.3699999999999992</v>
      </c>
      <c r="L162" s="37">
        <v>7</v>
      </c>
      <c r="M162" s="37">
        <v>11.37</v>
      </c>
      <c r="N162" s="37">
        <v>2.33</v>
      </c>
      <c r="O162" s="37">
        <v>0.23</v>
      </c>
      <c r="P162" s="37">
        <v>0.15</v>
      </c>
      <c r="Q162" s="40">
        <f t="shared" si="21"/>
        <v>99.820000000000022</v>
      </c>
      <c r="R162" s="37"/>
      <c r="S162" s="41">
        <f t="shared" si="22"/>
        <v>50.26046884391905</v>
      </c>
      <c r="T162" s="41">
        <f t="shared" si="22"/>
        <v>0.92165898617511499</v>
      </c>
      <c r="U162" s="41">
        <f t="shared" si="22"/>
        <v>18.3129633340012</v>
      </c>
      <c r="V162" s="41">
        <f t="shared" si="20"/>
        <v>9.3868964135443775</v>
      </c>
      <c r="W162" s="41">
        <f t="shared" si="20"/>
        <v>7.012622720897614</v>
      </c>
      <c r="X162" s="41">
        <f t="shared" si="20"/>
        <v>11.390502905229409</v>
      </c>
      <c r="Y162" s="41">
        <f t="shared" si="20"/>
        <v>2.334201562813063</v>
      </c>
      <c r="Z162" s="41">
        <f t="shared" si="20"/>
        <v>0.23041474654377875</v>
      </c>
      <c r="AA162" s="41">
        <f t="shared" si="20"/>
        <v>0.15027048687637742</v>
      </c>
      <c r="AE162" s="42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U162" s="42"/>
      <c r="AV162" s="44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3"/>
      <c r="BH162" s="42"/>
      <c r="BI162" s="45"/>
      <c r="BJ162" s="45"/>
      <c r="BL162" s="46"/>
      <c r="BM162" s="45"/>
      <c r="BN162" s="45"/>
      <c r="BO162" s="45"/>
      <c r="BT162" s="45"/>
      <c r="BU162" s="42"/>
      <c r="BV162" s="42"/>
      <c r="BW162" s="44"/>
      <c r="BY162" s="45"/>
      <c r="BZ162" s="43"/>
      <c r="CA162" s="42"/>
      <c r="CB162" s="42"/>
      <c r="CC162" s="42"/>
      <c r="CD162" s="42"/>
      <c r="CF162" s="42"/>
      <c r="CG162" s="46"/>
      <c r="CH162" s="42"/>
      <c r="CI162" s="42"/>
      <c r="CO162" s="45"/>
    </row>
    <row r="163" spans="1:93">
      <c r="A163" s="23" t="s">
        <v>173</v>
      </c>
      <c r="C163" s="12">
        <f>1400+273</f>
        <v>1673</v>
      </c>
      <c r="D163" s="12">
        <v>10000</v>
      </c>
      <c r="E163" s="27">
        <v>10800</v>
      </c>
      <c r="F163" s="29">
        <v>8.69</v>
      </c>
      <c r="G163" s="12" t="s">
        <v>174</v>
      </c>
      <c r="H163" s="12">
        <v>54.55</v>
      </c>
      <c r="I163" s="12">
        <v>2.02</v>
      </c>
      <c r="J163" s="12">
        <v>14.5</v>
      </c>
      <c r="K163" s="30">
        <f>7.34+4.83/1.1113</f>
        <v>11.686261135606948</v>
      </c>
      <c r="L163" s="12">
        <v>2.95</v>
      </c>
      <c r="M163" s="12">
        <v>6.96</v>
      </c>
      <c r="N163" s="12">
        <v>3.95</v>
      </c>
      <c r="O163" s="12">
        <v>1.28</v>
      </c>
      <c r="P163" s="12">
        <v>1</v>
      </c>
      <c r="Q163" s="30">
        <f t="shared" si="21"/>
        <v>98.896261135606935</v>
      </c>
      <c r="R163" s="12"/>
      <c r="S163" s="17">
        <f t="shared" si="22"/>
        <v>55.158809214436154</v>
      </c>
      <c r="T163" s="17">
        <f t="shared" si="22"/>
        <v>2.0425443558782961</v>
      </c>
      <c r="U163" s="17">
        <f t="shared" si="22"/>
        <v>14.661828297146181</v>
      </c>
      <c r="V163" s="17">
        <f t="shared" si="20"/>
        <v>11.816686496957354</v>
      </c>
      <c r="W163" s="17">
        <f t="shared" si="20"/>
        <v>2.9829236880400853</v>
      </c>
      <c r="X163" s="17">
        <f t="shared" si="20"/>
        <v>7.0376775826301667</v>
      </c>
      <c r="Y163" s="17">
        <f t="shared" si="20"/>
        <v>3.9940842602570639</v>
      </c>
      <c r="Z163" s="17">
        <f t="shared" si="20"/>
        <v>1.294285532437732</v>
      </c>
      <c r="AA163" s="17">
        <f t="shared" si="20"/>
        <v>1.0111605722169781</v>
      </c>
      <c r="AE163" s="28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U163" s="28"/>
      <c r="AV163" s="32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31"/>
      <c r="BH163" s="28"/>
      <c r="BI163" s="26"/>
      <c r="BM163" s="26"/>
      <c r="BN163" s="26"/>
      <c r="BO163" s="26"/>
      <c r="BT163" s="26"/>
      <c r="BU163" s="28"/>
      <c r="BV163" s="28"/>
      <c r="BW163" s="32"/>
      <c r="BY163" s="26"/>
      <c r="BZ163" s="31"/>
      <c r="CA163" s="28"/>
      <c r="CB163" s="28"/>
      <c r="CC163" s="28"/>
      <c r="CD163" s="28"/>
      <c r="CF163" s="28"/>
      <c r="CH163" s="28"/>
      <c r="CI163" s="28"/>
    </row>
    <row r="164" spans="1:93">
      <c r="A164" s="23" t="s">
        <v>173</v>
      </c>
      <c r="C164" s="12">
        <f t="shared" ref="C164:C170" si="23">1400+273</f>
        <v>1673</v>
      </c>
      <c r="D164" s="12">
        <v>10000</v>
      </c>
      <c r="E164" s="27">
        <v>10600</v>
      </c>
      <c r="F164" s="29">
        <v>8.19</v>
      </c>
      <c r="G164" s="12" t="s">
        <v>174</v>
      </c>
      <c r="H164" s="12">
        <v>54.55</v>
      </c>
      <c r="I164" s="12">
        <v>2.02</v>
      </c>
      <c r="J164" s="12">
        <v>14.5</v>
      </c>
      <c r="K164" s="30">
        <f t="shared" ref="K164:K170" si="24">7.34+4.83/1.1113</f>
        <v>11.686261135606948</v>
      </c>
      <c r="L164" s="12">
        <v>2.95</v>
      </c>
      <c r="M164" s="12">
        <v>6.96</v>
      </c>
      <c r="N164" s="12">
        <v>3.95</v>
      </c>
      <c r="O164" s="12">
        <v>1.28</v>
      </c>
      <c r="P164" s="12">
        <v>1</v>
      </c>
      <c r="Q164" s="30">
        <f t="shared" si="21"/>
        <v>98.896261135606935</v>
      </c>
      <c r="R164" s="12"/>
      <c r="S164" s="17">
        <f t="shared" si="22"/>
        <v>55.158809214436154</v>
      </c>
      <c r="T164" s="17">
        <f t="shared" si="22"/>
        <v>2.0425443558782961</v>
      </c>
      <c r="U164" s="17">
        <f t="shared" si="22"/>
        <v>14.661828297146181</v>
      </c>
      <c r="V164" s="17">
        <f t="shared" si="20"/>
        <v>11.816686496957354</v>
      </c>
      <c r="W164" s="17">
        <f t="shared" si="20"/>
        <v>2.9829236880400853</v>
      </c>
      <c r="X164" s="17">
        <f t="shared" si="20"/>
        <v>7.0376775826301667</v>
      </c>
      <c r="Y164" s="17">
        <f t="shared" si="20"/>
        <v>3.9940842602570639</v>
      </c>
      <c r="Z164" s="17">
        <f t="shared" si="20"/>
        <v>1.294285532437732</v>
      </c>
      <c r="AA164" s="17">
        <f t="shared" si="20"/>
        <v>1.0111605722169781</v>
      </c>
      <c r="AE164" s="28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U164" s="28"/>
      <c r="AV164" s="32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31"/>
      <c r="BH164" s="28"/>
      <c r="BI164" s="26"/>
      <c r="BM164" s="26"/>
      <c r="BN164" s="26"/>
      <c r="BO164" s="26"/>
      <c r="BT164" s="26"/>
      <c r="BU164" s="28"/>
      <c r="BV164" s="28"/>
      <c r="BW164" s="32"/>
      <c r="BY164" s="26"/>
      <c r="BZ164" s="31"/>
      <c r="CA164" s="28"/>
      <c r="CB164" s="28"/>
      <c r="CC164" s="28"/>
      <c r="CD164" s="28"/>
      <c r="CF164" s="28"/>
      <c r="CH164" s="28"/>
      <c r="CI164" s="28"/>
    </row>
    <row r="165" spans="1:93">
      <c r="A165" s="23" t="s">
        <v>173</v>
      </c>
      <c r="C165" s="12">
        <f t="shared" si="23"/>
        <v>1673</v>
      </c>
      <c r="D165" s="12">
        <v>10000</v>
      </c>
      <c r="E165" s="27">
        <v>11900</v>
      </c>
      <c r="F165" s="29">
        <v>7.75</v>
      </c>
      <c r="G165" s="12" t="s">
        <v>174</v>
      </c>
      <c r="H165" s="12">
        <v>54.55</v>
      </c>
      <c r="I165" s="12">
        <v>2.02</v>
      </c>
      <c r="J165" s="12">
        <v>14.5</v>
      </c>
      <c r="K165" s="30">
        <f t="shared" si="24"/>
        <v>11.686261135606948</v>
      </c>
      <c r="L165" s="12">
        <v>2.95</v>
      </c>
      <c r="M165" s="12">
        <v>6.96</v>
      </c>
      <c r="N165" s="12">
        <v>3.95</v>
      </c>
      <c r="O165" s="12">
        <v>1.28</v>
      </c>
      <c r="P165" s="12">
        <v>1</v>
      </c>
      <c r="Q165" s="30">
        <f t="shared" si="21"/>
        <v>98.896261135606935</v>
      </c>
      <c r="R165" s="12"/>
      <c r="S165" s="17">
        <f t="shared" si="22"/>
        <v>55.158809214436154</v>
      </c>
      <c r="T165" s="17">
        <f t="shared" si="22"/>
        <v>2.0425443558782961</v>
      </c>
      <c r="U165" s="17">
        <f t="shared" si="22"/>
        <v>14.661828297146181</v>
      </c>
      <c r="V165" s="17">
        <f t="shared" si="20"/>
        <v>11.816686496957354</v>
      </c>
      <c r="W165" s="17">
        <f t="shared" si="20"/>
        <v>2.9829236880400853</v>
      </c>
      <c r="X165" s="17">
        <f t="shared" si="20"/>
        <v>7.0376775826301667</v>
      </c>
      <c r="Y165" s="17">
        <f t="shared" si="20"/>
        <v>3.9940842602570639</v>
      </c>
      <c r="Z165" s="17">
        <f t="shared" si="20"/>
        <v>1.294285532437732</v>
      </c>
      <c r="AA165" s="17">
        <f t="shared" si="20"/>
        <v>1.0111605722169781</v>
      </c>
      <c r="AE165" s="28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U165" s="28"/>
      <c r="AV165" s="32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31"/>
      <c r="BH165" s="28"/>
      <c r="BI165" s="26"/>
      <c r="BM165" s="26"/>
      <c r="BN165" s="26"/>
      <c r="BO165" s="26"/>
      <c r="BT165" s="26"/>
      <c r="BU165" s="28"/>
      <c r="BV165" s="28"/>
      <c r="BW165" s="32"/>
      <c r="BY165" s="26"/>
      <c r="BZ165" s="31"/>
      <c r="CA165" s="28"/>
      <c r="CB165" s="28"/>
      <c r="CC165" s="28"/>
      <c r="CD165" s="28"/>
      <c r="CF165" s="28"/>
      <c r="CH165" s="28"/>
      <c r="CI165" s="28"/>
    </row>
    <row r="166" spans="1:93">
      <c r="A166" s="23" t="s">
        <v>173</v>
      </c>
      <c r="B166" s="33"/>
      <c r="C166" s="12">
        <f t="shared" si="23"/>
        <v>1673</v>
      </c>
      <c r="D166" s="12">
        <v>10000</v>
      </c>
      <c r="E166" s="27">
        <v>11500</v>
      </c>
      <c r="F166" s="29">
        <v>6.27</v>
      </c>
      <c r="G166" s="12" t="s">
        <v>174</v>
      </c>
      <c r="H166" s="12">
        <v>54.55</v>
      </c>
      <c r="I166" s="12">
        <v>2.02</v>
      </c>
      <c r="J166" s="12">
        <v>14.5</v>
      </c>
      <c r="K166" s="30">
        <f t="shared" si="24"/>
        <v>11.686261135606948</v>
      </c>
      <c r="L166" s="12">
        <v>2.95</v>
      </c>
      <c r="M166" s="12">
        <v>6.96</v>
      </c>
      <c r="N166" s="12">
        <v>3.95</v>
      </c>
      <c r="O166" s="12">
        <v>1.28</v>
      </c>
      <c r="P166" s="12">
        <v>1</v>
      </c>
      <c r="Q166" s="30">
        <f t="shared" si="21"/>
        <v>98.896261135606935</v>
      </c>
      <c r="R166" s="12"/>
      <c r="S166" s="17">
        <f t="shared" si="22"/>
        <v>55.158809214436154</v>
      </c>
      <c r="T166" s="17">
        <f t="shared" si="22"/>
        <v>2.0425443558782961</v>
      </c>
      <c r="U166" s="17">
        <f t="shared" si="22"/>
        <v>14.661828297146181</v>
      </c>
      <c r="V166" s="17">
        <f t="shared" si="20"/>
        <v>11.816686496957354</v>
      </c>
      <c r="W166" s="17">
        <f t="shared" si="20"/>
        <v>2.9829236880400853</v>
      </c>
      <c r="X166" s="17">
        <f t="shared" si="20"/>
        <v>7.0376775826301667</v>
      </c>
      <c r="Y166" s="17">
        <f t="shared" si="20"/>
        <v>3.9940842602570639</v>
      </c>
      <c r="Z166" s="17">
        <f t="shared" si="20"/>
        <v>1.294285532437732</v>
      </c>
      <c r="AA166" s="17">
        <f t="shared" si="20"/>
        <v>1.0111605722169781</v>
      </c>
      <c r="AE166" s="28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U166" s="28"/>
      <c r="AV166" s="32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31"/>
      <c r="BH166" s="28"/>
      <c r="BI166" s="26"/>
      <c r="BM166" s="26"/>
      <c r="BN166" s="26"/>
      <c r="BO166" s="26"/>
      <c r="BT166" s="26"/>
      <c r="BU166" s="28"/>
      <c r="BV166" s="28"/>
      <c r="BW166" s="32"/>
      <c r="BY166" s="26"/>
      <c r="BZ166" s="31"/>
      <c r="CA166" s="28"/>
      <c r="CB166" s="28"/>
      <c r="CC166" s="28"/>
      <c r="CD166" s="28"/>
      <c r="CF166" s="28"/>
      <c r="CH166" s="28"/>
      <c r="CI166" s="28"/>
    </row>
    <row r="167" spans="1:93">
      <c r="A167" s="23" t="s">
        <v>173</v>
      </c>
      <c r="C167" s="12">
        <f t="shared" si="23"/>
        <v>1673</v>
      </c>
      <c r="D167" s="12">
        <v>10000</v>
      </c>
      <c r="E167" s="27">
        <v>11800</v>
      </c>
      <c r="F167" s="29">
        <v>4.76</v>
      </c>
      <c r="G167" s="12" t="s">
        <v>174</v>
      </c>
      <c r="H167" s="12">
        <v>54.55</v>
      </c>
      <c r="I167" s="12">
        <v>2.02</v>
      </c>
      <c r="J167" s="12">
        <v>14.5</v>
      </c>
      <c r="K167" s="30">
        <f t="shared" si="24"/>
        <v>11.686261135606948</v>
      </c>
      <c r="L167" s="12">
        <v>2.95</v>
      </c>
      <c r="M167" s="12">
        <v>6.96</v>
      </c>
      <c r="N167" s="12">
        <v>3.95</v>
      </c>
      <c r="O167" s="12">
        <v>1.28</v>
      </c>
      <c r="P167" s="12">
        <v>1</v>
      </c>
      <c r="Q167" s="30">
        <f t="shared" si="21"/>
        <v>98.896261135606935</v>
      </c>
      <c r="R167" s="12"/>
      <c r="S167" s="17">
        <f t="shared" si="22"/>
        <v>55.158809214436154</v>
      </c>
      <c r="T167" s="17">
        <f t="shared" si="22"/>
        <v>2.0425443558782961</v>
      </c>
      <c r="U167" s="17">
        <f t="shared" si="22"/>
        <v>14.661828297146181</v>
      </c>
      <c r="V167" s="17">
        <f t="shared" si="20"/>
        <v>11.816686496957354</v>
      </c>
      <c r="W167" s="17">
        <f t="shared" si="20"/>
        <v>2.9829236880400853</v>
      </c>
      <c r="X167" s="17">
        <f t="shared" si="20"/>
        <v>7.0376775826301667</v>
      </c>
      <c r="Y167" s="17">
        <f t="shared" si="20"/>
        <v>3.9940842602570639</v>
      </c>
      <c r="Z167" s="17">
        <f t="shared" si="20"/>
        <v>1.294285532437732</v>
      </c>
      <c r="AA167" s="17">
        <f t="shared" si="20"/>
        <v>1.0111605722169781</v>
      </c>
      <c r="AE167" s="28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U167" s="28"/>
      <c r="AV167" s="32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31"/>
      <c r="BH167" s="28"/>
      <c r="BI167" s="26"/>
      <c r="BM167" s="26"/>
      <c r="BN167" s="26"/>
      <c r="BO167" s="26"/>
      <c r="BT167" s="26"/>
      <c r="BU167" s="28"/>
      <c r="BV167" s="28"/>
      <c r="BW167" s="32"/>
      <c r="BY167" s="26"/>
      <c r="BZ167" s="31"/>
      <c r="CA167" s="28"/>
      <c r="CB167" s="28"/>
      <c r="CC167" s="28"/>
      <c r="CD167" s="28"/>
      <c r="CF167" s="28"/>
      <c r="CH167" s="28"/>
      <c r="CI167" s="28"/>
    </row>
    <row r="168" spans="1:93">
      <c r="A168" s="23" t="s">
        <v>173</v>
      </c>
      <c r="B168" s="11"/>
      <c r="C168" s="12">
        <f t="shared" si="23"/>
        <v>1673</v>
      </c>
      <c r="D168" s="12">
        <v>10000</v>
      </c>
      <c r="E168" s="27">
        <v>10300</v>
      </c>
      <c r="F168" s="29">
        <v>4.07</v>
      </c>
      <c r="G168" s="12" t="s">
        <v>174</v>
      </c>
      <c r="H168" s="12">
        <v>54.55</v>
      </c>
      <c r="I168" s="12">
        <v>2.02</v>
      </c>
      <c r="J168" s="12">
        <v>14.5</v>
      </c>
      <c r="K168" s="30">
        <f t="shared" si="24"/>
        <v>11.686261135606948</v>
      </c>
      <c r="L168" s="12">
        <v>2.95</v>
      </c>
      <c r="M168" s="12">
        <v>6.96</v>
      </c>
      <c r="N168" s="12">
        <v>3.95</v>
      </c>
      <c r="O168" s="12">
        <v>1.28</v>
      </c>
      <c r="P168" s="12">
        <v>1</v>
      </c>
      <c r="Q168" s="30">
        <f t="shared" si="21"/>
        <v>98.896261135606935</v>
      </c>
      <c r="R168" s="12"/>
      <c r="S168" s="17">
        <f t="shared" si="22"/>
        <v>55.158809214436154</v>
      </c>
      <c r="T168" s="17">
        <f t="shared" si="22"/>
        <v>2.0425443558782961</v>
      </c>
      <c r="U168" s="17">
        <f t="shared" si="22"/>
        <v>14.661828297146181</v>
      </c>
      <c r="V168" s="17">
        <f t="shared" si="22"/>
        <v>11.816686496957354</v>
      </c>
      <c r="W168" s="17">
        <f t="shared" si="22"/>
        <v>2.9829236880400853</v>
      </c>
      <c r="X168" s="17">
        <f t="shared" si="22"/>
        <v>7.0376775826301667</v>
      </c>
      <c r="Y168" s="17">
        <f t="shared" si="22"/>
        <v>3.9940842602570639</v>
      </c>
      <c r="Z168" s="17">
        <f t="shared" si="22"/>
        <v>1.294285532437732</v>
      </c>
      <c r="AA168" s="17">
        <f t="shared" si="22"/>
        <v>1.0111605722169781</v>
      </c>
      <c r="AE168" s="28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U168" s="28"/>
      <c r="AV168" s="32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31"/>
      <c r="BH168" s="28"/>
      <c r="BI168" s="26"/>
      <c r="BM168" s="26"/>
      <c r="BN168" s="26"/>
      <c r="BO168" s="26"/>
      <c r="BT168" s="26"/>
      <c r="BU168" s="28"/>
      <c r="BV168" s="28"/>
      <c r="BW168" s="32"/>
      <c r="BY168" s="26"/>
      <c r="BZ168" s="31"/>
      <c r="CA168" s="28"/>
      <c r="CB168" s="28"/>
      <c r="CC168" s="28"/>
      <c r="CD168" s="28"/>
      <c r="CF168" s="28"/>
      <c r="CH168" s="28"/>
      <c r="CI168" s="28"/>
    </row>
    <row r="169" spans="1:93">
      <c r="A169" s="23" t="s">
        <v>173</v>
      </c>
      <c r="C169" s="12">
        <f t="shared" si="23"/>
        <v>1673</v>
      </c>
      <c r="D169" s="12">
        <v>10000</v>
      </c>
      <c r="E169" s="27">
        <v>10500</v>
      </c>
      <c r="F169" s="29">
        <v>4.01</v>
      </c>
      <c r="G169" s="12" t="s">
        <v>174</v>
      </c>
      <c r="H169" s="12">
        <v>54.55</v>
      </c>
      <c r="I169" s="12">
        <v>2.02</v>
      </c>
      <c r="J169" s="12">
        <v>14.5</v>
      </c>
      <c r="K169" s="30">
        <f t="shared" si="24"/>
        <v>11.686261135606948</v>
      </c>
      <c r="L169" s="12">
        <v>2.95</v>
      </c>
      <c r="M169" s="12">
        <v>6.96</v>
      </c>
      <c r="N169" s="12">
        <v>3.95</v>
      </c>
      <c r="O169" s="12">
        <v>1.28</v>
      </c>
      <c r="P169" s="12">
        <v>1</v>
      </c>
      <c r="Q169" s="30">
        <f t="shared" si="21"/>
        <v>98.896261135606935</v>
      </c>
      <c r="R169" s="12"/>
      <c r="S169" s="17">
        <f t="shared" si="22"/>
        <v>55.158809214436154</v>
      </c>
      <c r="T169" s="17">
        <f t="shared" si="22"/>
        <v>2.0425443558782961</v>
      </c>
      <c r="U169" s="17">
        <f t="shared" si="22"/>
        <v>14.661828297146181</v>
      </c>
      <c r="V169" s="17">
        <f t="shared" si="22"/>
        <v>11.816686496957354</v>
      </c>
      <c r="W169" s="17">
        <f t="shared" si="22"/>
        <v>2.9829236880400853</v>
      </c>
      <c r="X169" s="17">
        <f t="shared" si="22"/>
        <v>7.0376775826301667</v>
      </c>
      <c r="Y169" s="17">
        <f t="shared" si="22"/>
        <v>3.9940842602570639</v>
      </c>
      <c r="Z169" s="17">
        <f t="shared" si="22"/>
        <v>1.294285532437732</v>
      </c>
      <c r="AA169" s="17">
        <f t="shared" si="22"/>
        <v>1.0111605722169781</v>
      </c>
      <c r="AE169" s="28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U169" s="28"/>
      <c r="AV169" s="32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31"/>
      <c r="BH169" s="28"/>
      <c r="BI169" s="26"/>
      <c r="BM169" s="26"/>
      <c r="BN169" s="26"/>
      <c r="BO169" s="26"/>
      <c r="BT169" s="26"/>
      <c r="BU169" s="28"/>
      <c r="BV169" s="28"/>
      <c r="BW169" s="32"/>
      <c r="BY169" s="26"/>
      <c r="BZ169" s="31"/>
      <c r="CA169" s="28"/>
      <c r="CB169" s="28"/>
      <c r="CC169" s="28"/>
      <c r="CD169" s="28"/>
      <c r="CF169" s="28"/>
      <c r="CH169" s="28"/>
      <c r="CI169" s="28"/>
    </row>
    <row r="170" spans="1:93" s="36" customFormat="1">
      <c r="A170" s="35" t="s">
        <v>173</v>
      </c>
      <c r="C170" s="37">
        <f t="shared" si="23"/>
        <v>1673</v>
      </c>
      <c r="D170" s="37">
        <v>10000</v>
      </c>
      <c r="E170" s="38">
        <v>11400</v>
      </c>
      <c r="F170" s="47">
        <v>1.22</v>
      </c>
      <c r="G170" s="37" t="s">
        <v>174</v>
      </c>
      <c r="H170" s="37">
        <v>54.55</v>
      </c>
      <c r="I170" s="37">
        <v>2.02</v>
      </c>
      <c r="J170" s="37">
        <v>14.5</v>
      </c>
      <c r="K170" s="40">
        <f t="shared" si="24"/>
        <v>11.686261135606948</v>
      </c>
      <c r="L170" s="37">
        <v>2.95</v>
      </c>
      <c r="M170" s="37">
        <v>6.96</v>
      </c>
      <c r="N170" s="37">
        <v>3.95</v>
      </c>
      <c r="O170" s="37">
        <v>1.28</v>
      </c>
      <c r="P170" s="37">
        <v>1</v>
      </c>
      <c r="Q170" s="40">
        <f t="shared" si="21"/>
        <v>98.896261135606935</v>
      </c>
      <c r="R170" s="37"/>
      <c r="S170" s="41">
        <f t="shared" si="22"/>
        <v>55.158809214436154</v>
      </c>
      <c r="T170" s="41">
        <f t="shared" si="22"/>
        <v>2.0425443558782961</v>
      </c>
      <c r="U170" s="41">
        <f t="shared" si="22"/>
        <v>14.661828297146181</v>
      </c>
      <c r="V170" s="41">
        <f t="shared" si="22"/>
        <v>11.816686496957354</v>
      </c>
      <c r="W170" s="41">
        <f t="shared" si="22"/>
        <v>2.9829236880400853</v>
      </c>
      <c r="X170" s="41">
        <f t="shared" si="22"/>
        <v>7.0376775826301667</v>
      </c>
      <c r="Y170" s="41">
        <f t="shared" si="22"/>
        <v>3.9940842602570639</v>
      </c>
      <c r="Z170" s="41">
        <f t="shared" si="22"/>
        <v>1.294285532437732</v>
      </c>
      <c r="AA170" s="41">
        <f t="shared" si="22"/>
        <v>1.0111605722169781</v>
      </c>
      <c r="AE170" s="42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U170" s="42"/>
      <c r="AV170" s="44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3"/>
      <c r="BH170" s="42"/>
      <c r="BI170" s="45"/>
      <c r="BJ170" s="45"/>
      <c r="BL170" s="46"/>
      <c r="BM170" s="45"/>
      <c r="BN170" s="45"/>
      <c r="BO170" s="45"/>
      <c r="BT170" s="45"/>
      <c r="BU170" s="42"/>
      <c r="BV170" s="42"/>
      <c r="BW170" s="44"/>
      <c r="BY170" s="45"/>
      <c r="BZ170" s="43"/>
      <c r="CA170" s="42"/>
      <c r="CB170" s="42"/>
      <c r="CC170" s="42"/>
      <c r="CD170" s="42"/>
      <c r="CF170" s="42"/>
      <c r="CG170" s="46"/>
      <c r="CH170" s="42"/>
      <c r="CI170" s="42"/>
      <c r="CO170" s="45"/>
    </row>
    <row r="171" spans="1:93">
      <c r="A171" s="23" t="s">
        <v>175</v>
      </c>
      <c r="C171" s="12">
        <f>1300+273</f>
        <v>1573</v>
      </c>
      <c r="D171" s="12">
        <v>250</v>
      </c>
      <c r="E171" s="59">
        <v>125.69050791007493</v>
      </c>
      <c r="F171" s="29">
        <v>0.27</v>
      </c>
      <c r="G171" s="12" t="s">
        <v>130</v>
      </c>
      <c r="H171" s="17">
        <v>52</v>
      </c>
      <c r="I171" s="12">
        <v>1.26</v>
      </c>
      <c r="J171" s="12">
        <v>14.33</v>
      </c>
      <c r="K171" s="12">
        <v>9.86</v>
      </c>
      <c r="L171" s="12">
        <v>7.7</v>
      </c>
      <c r="M171" s="12">
        <v>11.7</v>
      </c>
      <c r="N171" s="12">
        <v>2.1</v>
      </c>
      <c r="O171" s="12">
        <v>0.04</v>
      </c>
      <c r="P171" s="12">
        <v>0.1</v>
      </c>
      <c r="Q171" s="30">
        <f t="shared" si="21"/>
        <v>99.09</v>
      </c>
      <c r="R171" s="12"/>
      <c r="S171" s="17">
        <f t="shared" si="22"/>
        <v>52.477545665556555</v>
      </c>
      <c r="T171" s="17">
        <f t="shared" si="22"/>
        <v>1.2715712988192553</v>
      </c>
      <c r="U171" s="17">
        <f t="shared" si="22"/>
        <v>14.461600565142799</v>
      </c>
      <c r="V171" s="17">
        <f t="shared" si="22"/>
        <v>9.9505500050459172</v>
      </c>
      <c r="W171" s="17">
        <f t="shared" si="22"/>
        <v>7.7707134927843367</v>
      </c>
      <c r="X171" s="17">
        <f t="shared" si="22"/>
        <v>11.807447774750226</v>
      </c>
      <c r="Y171" s="17">
        <f t="shared" si="22"/>
        <v>2.1192854980320921</v>
      </c>
      <c r="Z171" s="17">
        <f t="shared" si="22"/>
        <v>4.0367342819658897E-2</v>
      </c>
      <c r="AA171" s="17">
        <f t="shared" si="22"/>
        <v>0.10091835704914726</v>
      </c>
      <c r="AE171" s="28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U171" s="28"/>
      <c r="AV171" s="32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31"/>
      <c r="BH171" s="28"/>
      <c r="BI171" s="26"/>
      <c r="BM171" s="26"/>
      <c r="BN171" s="26"/>
      <c r="BO171" s="26"/>
      <c r="BT171" s="26"/>
      <c r="BU171" s="28"/>
      <c r="BV171" s="28"/>
      <c r="BW171" s="32"/>
      <c r="BY171" s="26"/>
      <c r="BZ171" s="31"/>
      <c r="CA171" s="28"/>
      <c r="CB171" s="28"/>
      <c r="CC171" s="28"/>
      <c r="CD171" s="28"/>
      <c r="CF171" s="28"/>
      <c r="CH171" s="28"/>
      <c r="CI171" s="28"/>
    </row>
    <row r="172" spans="1:93">
      <c r="A172" s="23" t="s">
        <v>175</v>
      </c>
      <c r="C172" s="12">
        <f>1300+273</f>
        <v>1573</v>
      </c>
      <c r="D172" s="12">
        <v>375</v>
      </c>
      <c r="E172" s="59">
        <v>178.45853455453789</v>
      </c>
      <c r="F172" s="29">
        <v>0.37</v>
      </c>
      <c r="G172" s="12" t="s">
        <v>130</v>
      </c>
      <c r="H172" s="12">
        <v>52</v>
      </c>
      <c r="I172" s="12">
        <v>1.26</v>
      </c>
      <c r="J172" s="12">
        <v>14.33</v>
      </c>
      <c r="K172" s="12">
        <v>9.86</v>
      </c>
      <c r="L172" s="12">
        <v>7.7</v>
      </c>
      <c r="M172" s="12">
        <v>11.7</v>
      </c>
      <c r="N172" s="12">
        <v>2.1</v>
      </c>
      <c r="O172" s="12">
        <v>0.04</v>
      </c>
      <c r="P172" s="12">
        <v>0.1</v>
      </c>
      <c r="Q172" s="30">
        <f t="shared" si="21"/>
        <v>99.09</v>
      </c>
      <c r="R172" s="12"/>
      <c r="S172" s="17">
        <f t="shared" si="22"/>
        <v>52.477545665556555</v>
      </c>
      <c r="T172" s="17">
        <f t="shared" si="22"/>
        <v>1.2715712988192553</v>
      </c>
      <c r="U172" s="17">
        <f t="shared" si="22"/>
        <v>14.461600565142799</v>
      </c>
      <c r="V172" s="17">
        <f t="shared" si="22"/>
        <v>9.9505500050459172</v>
      </c>
      <c r="W172" s="17">
        <f t="shared" si="22"/>
        <v>7.7707134927843367</v>
      </c>
      <c r="X172" s="17">
        <f t="shared" si="22"/>
        <v>11.807447774750226</v>
      </c>
      <c r="Y172" s="17">
        <f t="shared" si="22"/>
        <v>2.1192854980320921</v>
      </c>
      <c r="Z172" s="17">
        <f t="shared" si="22"/>
        <v>4.0367342819658897E-2</v>
      </c>
      <c r="AA172" s="17">
        <f t="shared" si="22"/>
        <v>0.10091835704914726</v>
      </c>
      <c r="AE172" s="28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U172" s="28"/>
      <c r="AV172" s="32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31"/>
      <c r="BH172" s="28"/>
      <c r="BI172" s="26"/>
      <c r="BM172" s="26"/>
      <c r="BN172" s="26"/>
      <c r="BO172" s="26"/>
      <c r="BT172" s="26"/>
      <c r="BU172" s="28"/>
      <c r="BV172" s="28"/>
      <c r="BW172" s="32"/>
      <c r="BY172" s="26"/>
      <c r="BZ172" s="31"/>
      <c r="CA172" s="28"/>
      <c r="CB172" s="28"/>
      <c r="CC172" s="28"/>
      <c r="CD172" s="28"/>
      <c r="CF172" s="28"/>
      <c r="CH172" s="28"/>
      <c r="CI172" s="28"/>
    </row>
    <row r="173" spans="1:93">
      <c r="A173" s="23" t="s">
        <v>175</v>
      </c>
      <c r="C173" s="12">
        <f>1300+273</f>
        <v>1573</v>
      </c>
      <c r="D173" s="12">
        <v>500</v>
      </c>
      <c r="E173" s="59">
        <v>257.24412989175687</v>
      </c>
      <c r="F173" s="29">
        <v>0.37</v>
      </c>
      <c r="G173" s="12" t="s">
        <v>130</v>
      </c>
      <c r="H173" s="12">
        <v>52</v>
      </c>
      <c r="I173" s="12">
        <v>1.26</v>
      </c>
      <c r="J173" s="12">
        <v>14.33</v>
      </c>
      <c r="K173" s="12">
        <v>9.86</v>
      </c>
      <c r="L173" s="12">
        <v>7.7</v>
      </c>
      <c r="M173" s="12">
        <v>11.7</v>
      </c>
      <c r="N173" s="12">
        <v>2.1</v>
      </c>
      <c r="O173" s="12">
        <v>0.04</v>
      </c>
      <c r="P173" s="12">
        <v>0.1</v>
      </c>
      <c r="Q173" s="30">
        <f t="shared" si="21"/>
        <v>99.09</v>
      </c>
      <c r="R173" s="12"/>
      <c r="S173" s="17">
        <f t="shared" si="22"/>
        <v>52.477545665556555</v>
      </c>
      <c r="T173" s="17">
        <f t="shared" si="22"/>
        <v>1.2715712988192553</v>
      </c>
      <c r="U173" s="17">
        <f t="shared" si="22"/>
        <v>14.461600565142799</v>
      </c>
      <c r="V173" s="17">
        <f t="shared" si="22"/>
        <v>9.9505500050459172</v>
      </c>
      <c r="W173" s="17">
        <f t="shared" si="22"/>
        <v>7.7707134927843367</v>
      </c>
      <c r="X173" s="17">
        <f t="shared" si="22"/>
        <v>11.807447774750226</v>
      </c>
      <c r="Y173" s="17">
        <f t="shared" si="22"/>
        <v>2.1192854980320921</v>
      </c>
      <c r="Z173" s="17">
        <f t="shared" si="22"/>
        <v>4.0367342819658897E-2</v>
      </c>
      <c r="AA173" s="17">
        <f t="shared" si="22"/>
        <v>0.10091835704914726</v>
      </c>
      <c r="AE173" s="28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U173" s="28"/>
      <c r="AV173" s="32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31"/>
      <c r="BH173" s="28"/>
      <c r="BI173" s="26"/>
      <c r="BM173" s="26"/>
      <c r="BN173" s="26"/>
      <c r="BO173" s="26"/>
      <c r="BT173" s="26"/>
      <c r="BU173" s="28"/>
      <c r="BV173" s="28"/>
      <c r="BW173" s="32"/>
      <c r="BY173" s="26"/>
      <c r="BZ173" s="31"/>
      <c r="CA173" s="28"/>
      <c r="CB173" s="28"/>
      <c r="CC173" s="28"/>
      <c r="CD173" s="28"/>
      <c r="CF173" s="28"/>
      <c r="CH173" s="28"/>
      <c r="CI173" s="28"/>
    </row>
    <row r="174" spans="1:93">
      <c r="A174" s="23" t="s">
        <v>175</v>
      </c>
      <c r="C174" s="12">
        <f>1300+273</f>
        <v>1573</v>
      </c>
      <c r="D174" s="12">
        <v>500</v>
      </c>
      <c r="E174" s="59">
        <v>244.05212323064112</v>
      </c>
      <c r="F174" s="29">
        <v>0.36</v>
      </c>
      <c r="G174" s="12" t="s">
        <v>130</v>
      </c>
      <c r="H174" s="12">
        <v>52</v>
      </c>
      <c r="I174" s="12">
        <v>1.26</v>
      </c>
      <c r="J174" s="12">
        <v>14.33</v>
      </c>
      <c r="K174" s="12">
        <v>9.86</v>
      </c>
      <c r="L174" s="12">
        <v>7.7</v>
      </c>
      <c r="M174" s="12">
        <v>11.7</v>
      </c>
      <c r="N174" s="12">
        <v>2.1</v>
      </c>
      <c r="O174" s="12">
        <v>0.04</v>
      </c>
      <c r="P174" s="12">
        <v>0.1</v>
      </c>
      <c r="Q174" s="30">
        <f t="shared" ref="Q174:Q199" si="25">SUM(H174:P174)</f>
        <v>99.09</v>
      </c>
      <c r="R174" s="12"/>
      <c r="S174" s="17">
        <f t="shared" si="22"/>
        <v>52.477545665556555</v>
      </c>
      <c r="T174" s="17">
        <f t="shared" si="22"/>
        <v>1.2715712988192553</v>
      </c>
      <c r="U174" s="17">
        <f t="shared" si="22"/>
        <v>14.461600565142799</v>
      </c>
      <c r="V174" s="17">
        <f t="shared" si="22"/>
        <v>9.9505500050459172</v>
      </c>
      <c r="W174" s="17">
        <f t="shared" si="22"/>
        <v>7.7707134927843367</v>
      </c>
      <c r="X174" s="17">
        <f t="shared" si="22"/>
        <v>11.807447774750226</v>
      </c>
      <c r="Y174" s="17">
        <f t="shared" si="22"/>
        <v>2.1192854980320921</v>
      </c>
      <c r="Z174" s="17">
        <f t="shared" si="22"/>
        <v>4.0367342819658897E-2</v>
      </c>
      <c r="AA174" s="17">
        <f t="shared" si="22"/>
        <v>0.10091835704914726</v>
      </c>
      <c r="AE174" s="28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U174" s="28"/>
      <c r="AV174" s="32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31"/>
      <c r="BH174" s="28"/>
      <c r="BI174" s="26"/>
      <c r="BM174" s="26"/>
      <c r="BN174" s="26"/>
      <c r="BO174" s="26"/>
      <c r="BT174" s="26"/>
      <c r="BU174" s="28"/>
      <c r="BV174" s="28"/>
      <c r="BW174" s="32"/>
      <c r="BY174" s="26"/>
      <c r="BZ174" s="31"/>
      <c r="CA174" s="28"/>
      <c r="CB174" s="28"/>
      <c r="CC174" s="28"/>
      <c r="CD174" s="28"/>
      <c r="CF174" s="28"/>
      <c r="CH174" s="28"/>
      <c r="CI174" s="28"/>
    </row>
    <row r="175" spans="1:93">
      <c r="A175" s="23" t="s">
        <v>175</v>
      </c>
      <c r="C175" s="12">
        <f>1300+273</f>
        <v>1573</v>
      </c>
      <c r="D175" s="12">
        <v>750</v>
      </c>
      <c r="E175" s="59">
        <v>366.07818484596174</v>
      </c>
      <c r="F175" s="29">
        <v>0.3</v>
      </c>
      <c r="G175" s="12" t="s">
        <v>130</v>
      </c>
      <c r="H175" s="12">
        <v>52</v>
      </c>
      <c r="I175" s="12">
        <v>1.26</v>
      </c>
      <c r="J175" s="12">
        <v>14.33</v>
      </c>
      <c r="K175" s="12">
        <v>9.86</v>
      </c>
      <c r="L175" s="12">
        <v>7.7</v>
      </c>
      <c r="M175" s="12">
        <v>11.7</v>
      </c>
      <c r="N175" s="12">
        <v>2.1</v>
      </c>
      <c r="O175" s="12">
        <v>0.04</v>
      </c>
      <c r="P175" s="12">
        <v>0.1</v>
      </c>
      <c r="Q175" s="30">
        <f t="shared" si="25"/>
        <v>99.09</v>
      </c>
      <c r="R175" s="12"/>
      <c r="S175" s="17">
        <f t="shared" si="22"/>
        <v>52.477545665556555</v>
      </c>
      <c r="T175" s="17">
        <f t="shared" si="22"/>
        <v>1.2715712988192553</v>
      </c>
      <c r="U175" s="17">
        <f t="shared" si="22"/>
        <v>14.461600565142799</v>
      </c>
      <c r="V175" s="17">
        <f t="shared" si="22"/>
        <v>9.9505500050459172</v>
      </c>
      <c r="W175" s="17">
        <f t="shared" si="22"/>
        <v>7.7707134927843367</v>
      </c>
      <c r="X175" s="17">
        <f t="shared" si="22"/>
        <v>11.807447774750226</v>
      </c>
      <c r="Y175" s="17">
        <f t="shared" si="22"/>
        <v>2.1192854980320921</v>
      </c>
      <c r="Z175" s="17">
        <f t="shared" si="22"/>
        <v>4.0367342819658897E-2</v>
      </c>
      <c r="AA175" s="17">
        <f t="shared" si="22"/>
        <v>0.10091835704914726</v>
      </c>
      <c r="AE175" s="28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U175" s="28"/>
      <c r="AV175" s="32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31"/>
      <c r="BH175" s="28"/>
      <c r="BI175" s="26"/>
      <c r="BM175" s="26"/>
      <c r="BN175" s="26"/>
      <c r="BO175" s="26"/>
      <c r="BT175" s="26"/>
      <c r="BU175" s="28"/>
      <c r="BV175" s="28"/>
      <c r="BW175" s="32"/>
      <c r="BY175" s="26"/>
      <c r="BZ175" s="31"/>
      <c r="CA175" s="28"/>
      <c r="CB175" s="28"/>
      <c r="CC175" s="28"/>
      <c r="CD175" s="28"/>
      <c r="CF175" s="28"/>
      <c r="CH175" s="28"/>
      <c r="CI175" s="28"/>
    </row>
    <row r="176" spans="1:93">
      <c r="A176" s="23" t="s">
        <v>175</v>
      </c>
      <c r="C176" s="12">
        <f t="shared" ref="C176:C181" si="26">1200+273</f>
        <v>1473</v>
      </c>
      <c r="D176" s="12">
        <v>1000</v>
      </c>
      <c r="E176" s="59">
        <v>535.00915903413818</v>
      </c>
      <c r="F176" s="29">
        <v>0.44</v>
      </c>
      <c r="G176" s="12" t="s">
        <v>130</v>
      </c>
      <c r="H176" s="12">
        <v>52</v>
      </c>
      <c r="I176" s="12">
        <v>1.26</v>
      </c>
      <c r="J176" s="12">
        <v>14.33</v>
      </c>
      <c r="K176" s="12">
        <v>9.86</v>
      </c>
      <c r="L176" s="12">
        <v>7.7</v>
      </c>
      <c r="M176" s="12">
        <v>11.7</v>
      </c>
      <c r="N176" s="12">
        <v>2.1</v>
      </c>
      <c r="O176" s="12">
        <v>0.04</v>
      </c>
      <c r="P176" s="12">
        <v>0.1</v>
      </c>
      <c r="Q176" s="30">
        <f t="shared" si="25"/>
        <v>99.09</v>
      </c>
      <c r="R176" s="12"/>
      <c r="S176" s="17">
        <f t="shared" si="22"/>
        <v>52.477545665556555</v>
      </c>
      <c r="T176" s="17">
        <f t="shared" si="22"/>
        <v>1.2715712988192553</v>
      </c>
      <c r="U176" s="17">
        <f t="shared" si="22"/>
        <v>14.461600565142799</v>
      </c>
      <c r="V176" s="17">
        <f t="shared" si="22"/>
        <v>9.9505500050459172</v>
      </c>
      <c r="W176" s="17">
        <f t="shared" si="22"/>
        <v>7.7707134927843367</v>
      </c>
      <c r="X176" s="17">
        <f t="shared" si="22"/>
        <v>11.807447774750226</v>
      </c>
      <c r="Y176" s="17">
        <f t="shared" si="22"/>
        <v>2.1192854980320921</v>
      </c>
      <c r="Z176" s="17">
        <f t="shared" si="22"/>
        <v>4.0367342819658897E-2</v>
      </c>
      <c r="AA176" s="17">
        <f t="shared" si="22"/>
        <v>0.10091835704914726</v>
      </c>
      <c r="AE176" s="28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U176" s="28"/>
      <c r="AV176" s="32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31"/>
      <c r="BH176" s="28"/>
      <c r="BI176" s="26"/>
      <c r="BM176" s="26"/>
      <c r="BN176" s="26"/>
      <c r="BO176" s="26"/>
      <c r="BT176" s="26"/>
      <c r="BU176" s="28"/>
      <c r="BV176" s="28"/>
      <c r="BW176" s="32"/>
      <c r="BY176" s="26"/>
      <c r="BZ176" s="31"/>
      <c r="CA176" s="28"/>
      <c r="CB176" s="28"/>
      <c r="CC176" s="28"/>
      <c r="CD176" s="28"/>
      <c r="CF176" s="28"/>
      <c r="CH176" s="28"/>
      <c r="CI176" s="28"/>
    </row>
    <row r="177" spans="1:95">
      <c r="A177" s="23" t="s">
        <v>175</v>
      </c>
      <c r="C177" s="12">
        <f t="shared" si="26"/>
        <v>1473</v>
      </c>
      <c r="D177" s="12">
        <v>1000</v>
      </c>
      <c r="E177" s="59">
        <v>651.17210657785176</v>
      </c>
      <c r="F177" s="29">
        <v>0.52</v>
      </c>
      <c r="G177" s="12" t="s">
        <v>130</v>
      </c>
      <c r="H177" s="12">
        <v>52</v>
      </c>
      <c r="I177" s="12">
        <v>1.26</v>
      </c>
      <c r="J177" s="12">
        <v>14.33</v>
      </c>
      <c r="K177" s="12">
        <v>9.86</v>
      </c>
      <c r="L177" s="12">
        <v>7.7</v>
      </c>
      <c r="M177" s="12">
        <v>11.7</v>
      </c>
      <c r="N177" s="12">
        <v>2.1</v>
      </c>
      <c r="O177" s="12">
        <v>0.04</v>
      </c>
      <c r="P177" s="12">
        <v>0.1</v>
      </c>
      <c r="Q177" s="30">
        <f t="shared" si="25"/>
        <v>99.09</v>
      </c>
      <c r="R177" s="12"/>
      <c r="S177" s="17">
        <f t="shared" si="22"/>
        <v>52.477545665556555</v>
      </c>
      <c r="T177" s="17">
        <f t="shared" si="22"/>
        <v>1.2715712988192553</v>
      </c>
      <c r="U177" s="17">
        <f t="shared" si="22"/>
        <v>14.461600565142799</v>
      </c>
      <c r="V177" s="17">
        <f t="shared" si="22"/>
        <v>9.9505500050459172</v>
      </c>
      <c r="W177" s="17">
        <f t="shared" si="22"/>
        <v>7.7707134927843367</v>
      </c>
      <c r="X177" s="17">
        <f t="shared" si="22"/>
        <v>11.807447774750226</v>
      </c>
      <c r="Y177" s="17">
        <f t="shared" si="22"/>
        <v>2.1192854980320921</v>
      </c>
      <c r="Z177" s="17">
        <f t="shared" si="22"/>
        <v>4.0367342819658897E-2</v>
      </c>
      <c r="AA177" s="17">
        <f t="shared" si="22"/>
        <v>0.10091835704914726</v>
      </c>
      <c r="AE177" s="28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U177" s="28"/>
      <c r="AV177" s="32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31"/>
      <c r="BH177" s="28"/>
      <c r="BI177" s="26"/>
      <c r="BM177" s="26"/>
      <c r="BN177" s="26"/>
      <c r="BO177" s="26"/>
      <c r="BT177" s="26"/>
      <c r="BU177" s="28"/>
      <c r="BV177" s="28"/>
      <c r="BW177" s="32"/>
      <c r="BY177" s="26"/>
      <c r="BZ177" s="31"/>
      <c r="CA177" s="28"/>
      <c r="CB177" s="28"/>
      <c r="CC177" s="28"/>
      <c r="CD177" s="28"/>
      <c r="CF177" s="28"/>
      <c r="CH177" s="28"/>
      <c r="CI177" s="28"/>
    </row>
    <row r="178" spans="1:95">
      <c r="A178" s="23" t="s">
        <v>175</v>
      </c>
      <c r="C178" s="12">
        <f t="shared" si="26"/>
        <v>1473</v>
      </c>
      <c r="D178" s="12">
        <v>1000</v>
      </c>
      <c r="E178" s="59">
        <v>484.43980016652785</v>
      </c>
      <c r="F178" s="29">
        <v>0.62</v>
      </c>
      <c r="G178" s="12" t="s">
        <v>130</v>
      </c>
      <c r="H178" s="12">
        <v>52</v>
      </c>
      <c r="I178" s="12">
        <v>1.26</v>
      </c>
      <c r="J178" s="12">
        <v>14.33</v>
      </c>
      <c r="K178" s="12">
        <v>9.86</v>
      </c>
      <c r="L178" s="12">
        <v>7.7</v>
      </c>
      <c r="M178" s="12">
        <v>11.7</v>
      </c>
      <c r="N178" s="12">
        <v>2.1</v>
      </c>
      <c r="O178" s="12">
        <v>0.04</v>
      </c>
      <c r="P178" s="12">
        <v>0.1</v>
      </c>
      <c r="Q178" s="30">
        <f t="shared" si="25"/>
        <v>99.09</v>
      </c>
      <c r="R178" s="12"/>
      <c r="S178" s="17">
        <f t="shared" si="22"/>
        <v>52.477545665556555</v>
      </c>
      <c r="T178" s="17">
        <f t="shared" si="22"/>
        <v>1.2715712988192553</v>
      </c>
      <c r="U178" s="17">
        <f t="shared" si="22"/>
        <v>14.461600565142799</v>
      </c>
      <c r="V178" s="17">
        <f t="shared" si="22"/>
        <v>9.9505500050459172</v>
      </c>
      <c r="W178" s="17">
        <f t="shared" si="22"/>
        <v>7.7707134927843367</v>
      </c>
      <c r="X178" s="17">
        <f t="shared" si="22"/>
        <v>11.807447774750226</v>
      </c>
      <c r="Y178" s="17">
        <f t="shared" si="22"/>
        <v>2.1192854980320921</v>
      </c>
      <c r="Z178" s="17">
        <f t="shared" si="22"/>
        <v>4.0367342819658897E-2</v>
      </c>
      <c r="AA178" s="17">
        <f t="shared" si="22"/>
        <v>0.10091835704914726</v>
      </c>
      <c r="AE178" s="28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U178" s="28"/>
      <c r="AV178" s="32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31"/>
      <c r="BH178" s="28"/>
      <c r="BI178" s="26"/>
      <c r="BM178" s="26"/>
      <c r="BN178" s="26"/>
      <c r="BO178" s="26"/>
      <c r="BT178" s="26"/>
      <c r="BU178" s="28"/>
      <c r="BV178" s="28"/>
      <c r="BW178" s="32"/>
      <c r="BY178" s="26"/>
      <c r="BZ178" s="31"/>
      <c r="CA178" s="28"/>
      <c r="CB178" s="28"/>
      <c r="CC178" s="28"/>
      <c r="CD178" s="28"/>
      <c r="CF178" s="28"/>
      <c r="CH178" s="28"/>
      <c r="CI178" s="28"/>
    </row>
    <row r="179" spans="1:95">
      <c r="A179" s="23" t="s">
        <v>175</v>
      </c>
      <c r="C179" s="12">
        <f t="shared" si="26"/>
        <v>1473</v>
      </c>
      <c r="D179" s="12">
        <v>1000</v>
      </c>
      <c r="E179" s="59">
        <v>541.60516236469618</v>
      </c>
      <c r="F179" s="29">
        <v>0.44</v>
      </c>
      <c r="G179" s="12" t="s">
        <v>130</v>
      </c>
      <c r="H179" s="12">
        <v>52</v>
      </c>
      <c r="I179" s="12">
        <v>1.26</v>
      </c>
      <c r="J179" s="12">
        <v>14.33</v>
      </c>
      <c r="K179" s="12">
        <v>9.86</v>
      </c>
      <c r="L179" s="12">
        <v>7.7</v>
      </c>
      <c r="M179" s="12">
        <v>11.7</v>
      </c>
      <c r="N179" s="12">
        <v>2.1</v>
      </c>
      <c r="O179" s="12">
        <v>0.04</v>
      </c>
      <c r="P179" s="12">
        <v>0.1</v>
      </c>
      <c r="Q179" s="30">
        <f t="shared" si="25"/>
        <v>99.09</v>
      </c>
      <c r="R179" s="12"/>
      <c r="S179" s="17">
        <f t="shared" si="22"/>
        <v>52.477545665556555</v>
      </c>
      <c r="T179" s="17">
        <f t="shared" si="22"/>
        <v>1.2715712988192553</v>
      </c>
      <c r="U179" s="17">
        <f t="shared" si="22"/>
        <v>14.461600565142799</v>
      </c>
      <c r="V179" s="17">
        <f t="shared" si="22"/>
        <v>9.9505500050459172</v>
      </c>
      <c r="W179" s="17">
        <f t="shared" si="22"/>
        <v>7.7707134927843367</v>
      </c>
      <c r="X179" s="17">
        <f t="shared" si="22"/>
        <v>11.807447774750226</v>
      </c>
      <c r="Y179" s="17">
        <f t="shared" si="22"/>
        <v>2.1192854980320921</v>
      </c>
      <c r="Z179" s="17">
        <f t="shared" si="22"/>
        <v>4.0367342819658897E-2</v>
      </c>
      <c r="AA179" s="17">
        <f t="shared" si="22"/>
        <v>0.10091835704914726</v>
      </c>
      <c r="AE179" s="28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U179" s="28"/>
      <c r="AV179" s="32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31"/>
      <c r="BH179" s="28"/>
      <c r="BI179" s="26"/>
      <c r="BM179" s="26"/>
      <c r="BN179" s="26"/>
      <c r="BO179" s="26"/>
      <c r="BT179" s="26"/>
      <c r="BU179" s="28"/>
      <c r="BV179" s="28"/>
      <c r="BW179" s="32"/>
      <c r="BY179" s="26"/>
      <c r="BZ179" s="31"/>
      <c r="CA179" s="28"/>
      <c r="CB179" s="28"/>
      <c r="CC179" s="28"/>
      <c r="CD179" s="28"/>
      <c r="CF179" s="28"/>
      <c r="CH179" s="28"/>
      <c r="CI179" s="28"/>
    </row>
    <row r="180" spans="1:95">
      <c r="A180" s="23" t="s">
        <v>175</v>
      </c>
      <c r="C180" s="12">
        <f t="shared" si="26"/>
        <v>1473</v>
      </c>
      <c r="D180" s="12">
        <v>1490</v>
      </c>
      <c r="E180" s="59">
        <v>740.21815154038302</v>
      </c>
      <c r="F180" s="29">
        <v>0.28999999999999998</v>
      </c>
      <c r="G180" s="12" t="s">
        <v>130</v>
      </c>
      <c r="H180" s="12">
        <v>52</v>
      </c>
      <c r="I180" s="12">
        <v>1.26</v>
      </c>
      <c r="J180" s="12">
        <v>14.33</v>
      </c>
      <c r="K180" s="12">
        <v>9.86</v>
      </c>
      <c r="L180" s="12">
        <v>7.7</v>
      </c>
      <c r="M180" s="12">
        <v>11.7</v>
      </c>
      <c r="N180" s="12">
        <v>2.1</v>
      </c>
      <c r="O180" s="12">
        <v>0.04</v>
      </c>
      <c r="P180" s="12">
        <v>0.1</v>
      </c>
      <c r="Q180" s="30">
        <f t="shared" si="25"/>
        <v>99.09</v>
      </c>
      <c r="R180" s="12"/>
      <c r="S180" s="17">
        <f t="shared" si="22"/>
        <v>52.477545665556555</v>
      </c>
      <c r="T180" s="17">
        <f t="shared" si="22"/>
        <v>1.2715712988192553</v>
      </c>
      <c r="U180" s="17">
        <f t="shared" si="22"/>
        <v>14.461600565142799</v>
      </c>
      <c r="V180" s="17">
        <f t="shared" si="22"/>
        <v>9.9505500050459172</v>
      </c>
      <c r="W180" s="17">
        <f t="shared" si="22"/>
        <v>7.7707134927843367</v>
      </c>
      <c r="X180" s="17">
        <f t="shared" si="22"/>
        <v>11.807447774750226</v>
      </c>
      <c r="Y180" s="17">
        <f t="shared" si="22"/>
        <v>2.1192854980320921</v>
      </c>
      <c r="Z180" s="17">
        <f t="shared" si="22"/>
        <v>4.0367342819658897E-2</v>
      </c>
      <c r="AA180" s="17">
        <f t="shared" si="22"/>
        <v>0.10091835704914726</v>
      </c>
      <c r="AE180" s="28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U180" s="28"/>
      <c r="AV180" s="32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31"/>
      <c r="BH180" s="28"/>
      <c r="BI180" s="26"/>
      <c r="BM180" s="26"/>
      <c r="BN180" s="26"/>
      <c r="BO180" s="26"/>
      <c r="BT180" s="26"/>
      <c r="BU180" s="28"/>
      <c r="BV180" s="28"/>
      <c r="BW180" s="32"/>
      <c r="BY180" s="26"/>
      <c r="BZ180" s="31"/>
      <c r="CA180" s="28"/>
      <c r="CB180" s="28"/>
      <c r="CC180" s="28"/>
      <c r="CD180" s="28"/>
      <c r="CF180" s="28"/>
      <c r="CH180" s="28"/>
      <c r="CI180" s="28"/>
    </row>
    <row r="181" spans="1:95" s="36" customFormat="1">
      <c r="A181" s="35" t="s">
        <v>175</v>
      </c>
      <c r="C181" s="37">
        <f t="shared" si="26"/>
        <v>1473</v>
      </c>
      <c r="D181" s="37">
        <v>1950</v>
      </c>
      <c r="E181" s="60">
        <v>960.08492922564528</v>
      </c>
      <c r="F181" s="47">
        <v>0.38</v>
      </c>
      <c r="G181" s="37" t="s">
        <v>130</v>
      </c>
      <c r="H181" s="37">
        <v>52</v>
      </c>
      <c r="I181" s="37">
        <v>1.26</v>
      </c>
      <c r="J181" s="37">
        <v>14.33</v>
      </c>
      <c r="K181" s="37">
        <v>9.86</v>
      </c>
      <c r="L181" s="37">
        <v>7.7</v>
      </c>
      <c r="M181" s="37">
        <v>11.7</v>
      </c>
      <c r="N181" s="37">
        <v>2.1</v>
      </c>
      <c r="O181" s="37">
        <v>0.04</v>
      </c>
      <c r="P181" s="37">
        <v>0.1</v>
      </c>
      <c r="Q181" s="40">
        <f t="shared" si="25"/>
        <v>99.09</v>
      </c>
      <c r="R181" s="37"/>
      <c r="S181" s="41">
        <f t="shared" si="22"/>
        <v>52.477545665556555</v>
      </c>
      <c r="T181" s="41">
        <f t="shared" si="22"/>
        <v>1.2715712988192553</v>
      </c>
      <c r="U181" s="41">
        <f t="shared" si="22"/>
        <v>14.461600565142799</v>
      </c>
      <c r="V181" s="41">
        <f t="shared" si="22"/>
        <v>9.9505500050459172</v>
      </c>
      <c r="W181" s="41">
        <f t="shared" si="22"/>
        <v>7.7707134927843367</v>
      </c>
      <c r="X181" s="41">
        <f t="shared" si="22"/>
        <v>11.807447774750226</v>
      </c>
      <c r="Y181" s="41">
        <f t="shared" si="22"/>
        <v>2.1192854980320921</v>
      </c>
      <c r="Z181" s="41">
        <f t="shared" si="22"/>
        <v>4.0367342819658897E-2</v>
      </c>
      <c r="AA181" s="41">
        <f t="shared" si="22"/>
        <v>0.10091835704914726</v>
      </c>
      <c r="AE181" s="42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U181" s="42"/>
      <c r="AV181" s="44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3"/>
      <c r="BH181" s="42"/>
      <c r="BI181" s="45"/>
      <c r="BJ181" s="45"/>
      <c r="BL181" s="46"/>
      <c r="BM181" s="45"/>
      <c r="BN181" s="45"/>
      <c r="BO181" s="45"/>
      <c r="BT181" s="45"/>
      <c r="BU181" s="42"/>
      <c r="BV181" s="42"/>
      <c r="BW181" s="44"/>
      <c r="BY181" s="45"/>
      <c r="BZ181" s="43"/>
      <c r="CA181" s="42"/>
      <c r="CB181" s="42"/>
      <c r="CC181" s="42"/>
      <c r="CD181" s="42"/>
      <c r="CF181" s="42"/>
      <c r="CG181" s="46"/>
      <c r="CH181" s="42"/>
      <c r="CI181" s="42"/>
      <c r="CO181" s="45"/>
    </row>
    <row r="182" spans="1:95">
      <c r="A182" s="23" t="s">
        <v>176</v>
      </c>
      <c r="C182" s="12">
        <v>1473</v>
      </c>
      <c r="D182" s="12">
        <v>100</v>
      </c>
      <c r="E182" s="27">
        <v>27</v>
      </c>
      <c r="F182" s="29">
        <v>0.06</v>
      </c>
      <c r="G182" s="12" t="s">
        <v>177</v>
      </c>
      <c r="H182" s="12">
        <v>50.92</v>
      </c>
      <c r="I182" s="12">
        <v>2.02</v>
      </c>
      <c r="J182" s="12">
        <v>13.71</v>
      </c>
      <c r="K182" s="12">
        <v>11.1</v>
      </c>
      <c r="L182" s="12">
        <v>7.11</v>
      </c>
      <c r="M182" s="12">
        <v>10.88</v>
      </c>
      <c r="N182" s="12">
        <v>2.63</v>
      </c>
      <c r="O182" s="12">
        <v>0.16</v>
      </c>
      <c r="P182" s="12">
        <v>0.1</v>
      </c>
      <c r="Q182" s="30">
        <f t="shared" si="25"/>
        <v>98.629999999999981</v>
      </c>
      <c r="R182" s="12"/>
      <c r="S182" s="17">
        <f t="shared" ref="S182:AA199" si="27">H182/$Q182*100</f>
        <v>51.627293926797137</v>
      </c>
      <c r="T182" s="17">
        <f t="shared" si="27"/>
        <v>2.0480584000811115</v>
      </c>
      <c r="U182" s="17">
        <f t="shared" si="27"/>
        <v>13.900435972827744</v>
      </c>
      <c r="V182" s="17">
        <f t="shared" si="27"/>
        <v>11.254182297475415</v>
      </c>
      <c r="W182" s="17">
        <f t="shared" si="27"/>
        <v>7.2087600121666862</v>
      </c>
      <c r="X182" s="17">
        <f t="shared" si="27"/>
        <v>11.031126432120047</v>
      </c>
      <c r="Y182" s="17">
        <f t="shared" si="27"/>
        <v>2.6665314812937244</v>
      </c>
      <c r="Z182" s="17">
        <f t="shared" si="27"/>
        <v>0.16222244753117715</v>
      </c>
      <c r="AA182" s="17">
        <f t="shared" si="27"/>
        <v>0.10138902970698574</v>
      </c>
      <c r="AE182" s="28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U182" s="28"/>
      <c r="AV182" s="32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31"/>
      <c r="BH182" s="28"/>
      <c r="BI182" s="26"/>
      <c r="BM182" s="26"/>
      <c r="BN182" s="26"/>
      <c r="BO182" s="26"/>
      <c r="BT182" s="26"/>
      <c r="BU182" s="28"/>
      <c r="BV182" s="28"/>
      <c r="BW182" s="32"/>
      <c r="BY182" s="26"/>
      <c r="BZ182" s="31"/>
      <c r="CA182" s="28"/>
      <c r="CB182" s="28"/>
      <c r="CC182" s="28"/>
      <c r="CD182" s="28"/>
      <c r="CF182" s="28"/>
      <c r="CH182" s="28"/>
      <c r="CI182" s="28"/>
    </row>
    <row r="183" spans="1:95">
      <c r="A183" s="23" t="s">
        <v>178</v>
      </c>
      <c r="C183" s="12">
        <v>1473</v>
      </c>
      <c r="D183" s="12">
        <v>252</v>
      </c>
      <c r="E183" s="27">
        <v>73</v>
      </c>
      <c r="F183" s="29">
        <v>0.33</v>
      </c>
      <c r="G183" s="12" t="s">
        <v>177</v>
      </c>
      <c r="H183" s="12">
        <v>50.92</v>
      </c>
      <c r="I183" s="12">
        <v>2.02</v>
      </c>
      <c r="J183" s="12">
        <v>13.71</v>
      </c>
      <c r="K183" s="12">
        <v>11.1</v>
      </c>
      <c r="L183" s="12">
        <v>7.11</v>
      </c>
      <c r="M183" s="12">
        <v>10.88</v>
      </c>
      <c r="N183" s="12">
        <v>2.63</v>
      </c>
      <c r="O183" s="12">
        <v>0.16</v>
      </c>
      <c r="P183" s="12">
        <v>0.1</v>
      </c>
      <c r="Q183" s="30">
        <f t="shared" si="25"/>
        <v>98.629999999999981</v>
      </c>
      <c r="R183" s="12"/>
      <c r="S183" s="17">
        <f t="shared" si="27"/>
        <v>51.627293926797137</v>
      </c>
      <c r="T183" s="17">
        <f t="shared" si="27"/>
        <v>2.0480584000811115</v>
      </c>
      <c r="U183" s="17">
        <f t="shared" si="27"/>
        <v>13.900435972827744</v>
      </c>
      <c r="V183" s="17">
        <f t="shared" si="27"/>
        <v>11.254182297475415</v>
      </c>
      <c r="W183" s="17">
        <f t="shared" si="27"/>
        <v>7.2087600121666862</v>
      </c>
      <c r="X183" s="17">
        <f t="shared" si="27"/>
        <v>11.031126432120047</v>
      </c>
      <c r="Y183" s="17">
        <f t="shared" si="27"/>
        <v>2.6665314812937244</v>
      </c>
      <c r="Z183" s="17">
        <f t="shared" si="27"/>
        <v>0.16222244753117715</v>
      </c>
      <c r="AA183" s="17">
        <f t="shared" si="27"/>
        <v>0.10138902970698574</v>
      </c>
      <c r="AE183" s="28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U183" s="28"/>
      <c r="AV183" s="32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31"/>
      <c r="BH183" s="28"/>
      <c r="BI183" s="26"/>
      <c r="BM183" s="26"/>
      <c r="BN183" s="26"/>
      <c r="BO183" s="26"/>
      <c r="BT183" s="26"/>
      <c r="BU183" s="28"/>
      <c r="BV183" s="28"/>
      <c r="BW183" s="32"/>
      <c r="BY183" s="26"/>
      <c r="BZ183" s="31"/>
      <c r="CA183" s="28"/>
      <c r="CB183" s="28"/>
      <c r="CC183" s="28"/>
      <c r="CD183" s="28"/>
      <c r="CF183" s="28"/>
      <c r="CH183" s="28"/>
      <c r="CI183" s="28"/>
    </row>
    <row r="184" spans="1:95">
      <c r="A184" s="23" t="s">
        <v>179</v>
      </c>
      <c r="C184" s="12">
        <v>1473</v>
      </c>
      <c r="D184" s="12">
        <v>500</v>
      </c>
      <c r="E184" s="27">
        <v>201</v>
      </c>
      <c r="F184" s="29">
        <v>0.11</v>
      </c>
      <c r="G184" s="12" t="s">
        <v>177</v>
      </c>
      <c r="H184" s="12">
        <v>50.92</v>
      </c>
      <c r="I184" s="12">
        <v>2.02</v>
      </c>
      <c r="J184" s="12">
        <v>13.71</v>
      </c>
      <c r="K184" s="12">
        <v>11.1</v>
      </c>
      <c r="L184" s="12">
        <v>7.11</v>
      </c>
      <c r="M184" s="12">
        <v>10.88</v>
      </c>
      <c r="N184" s="12">
        <v>2.63</v>
      </c>
      <c r="O184" s="12">
        <v>0.16</v>
      </c>
      <c r="P184" s="12">
        <v>0.1</v>
      </c>
      <c r="Q184" s="30">
        <f t="shared" si="25"/>
        <v>98.629999999999981</v>
      </c>
      <c r="R184" s="12"/>
      <c r="S184" s="17">
        <f t="shared" si="27"/>
        <v>51.627293926797137</v>
      </c>
      <c r="T184" s="17">
        <f t="shared" si="27"/>
        <v>2.0480584000811115</v>
      </c>
      <c r="U184" s="17">
        <f t="shared" si="27"/>
        <v>13.900435972827744</v>
      </c>
      <c r="V184" s="17">
        <f t="shared" si="27"/>
        <v>11.254182297475415</v>
      </c>
      <c r="W184" s="17">
        <f t="shared" si="27"/>
        <v>7.2087600121666862</v>
      </c>
      <c r="X184" s="17">
        <f t="shared" si="27"/>
        <v>11.031126432120047</v>
      </c>
      <c r="Y184" s="17">
        <f t="shared" si="27"/>
        <v>2.6665314812937244</v>
      </c>
      <c r="Z184" s="17">
        <f t="shared" si="27"/>
        <v>0.16222244753117715</v>
      </c>
      <c r="AA184" s="17">
        <f t="shared" si="27"/>
        <v>0.10138902970698574</v>
      </c>
      <c r="AE184" s="28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U184" s="28"/>
      <c r="AV184" s="32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31"/>
      <c r="BH184" s="28"/>
      <c r="BI184" s="26"/>
      <c r="BM184" s="26"/>
      <c r="BN184" s="26"/>
      <c r="BO184" s="26"/>
      <c r="BT184" s="26"/>
      <c r="BU184" s="28"/>
      <c r="BV184" s="28"/>
      <c r="BW184" s="32"/>
      <c r="BY184" s="26"/>
      <c r="BZ184" s="31"/>
      <c r="CA184" s="28"/>
      <c r="CB184" s="28"/>
      <c r="CC184" s="28"/>
      <c r="CD184" s="28"/>
      <c r="CF184" s="28"/>
      <c r="CH184" s="28"/>
      <c r="CI184" s="28"/>
    </row>
    <row r="185" spans="1:95">
      <c r="A185" s="23" t="s">
        <v>180</v>
      </c>
      <c r="C185" s="12">
        <v>1473</v>
      </c>
      <c r="D185" s="12">
        <v>503</v>
      </c>
      <c r="E185" s="27">
        <v>184</v>
      </c>
      <c r="F185" s="29">
        <v>0.35</v>
      </c>
      <c r="G185" s="12" t="s">
        <v>177</v>
      </c>
      <c r="H185" s="12">
        <v>50.92</v>
      </c>
      <c r="I185" s="12">
        <v>2.02</v>
      </c>
      <c r="J185" s="12">
        <v>13.71</v>
      </c>
      <c r="K185" s="12">
        <v>11.1</v>
      </c>
      <c r="L185" s="12">
        <v>7.11</v>
      </c>
      <c r="M185" s="12">
        <v>10.88</v>
      </c>
      <c r="N185" s="12">
        <v>2.63</v>
      </c>
      <c r="O185" s="12">
        <v>0.16</v>
      </c>
      <c r="P185" s="12">
        <v>0.1</v>
      </c>
      <c r="Q185" s="30">
        <f t="shared" si="25"/>
        <v>98.629999999999981</v>
      </c>
      <c r="R185" s="12"/>
      <c r="S185" s="17">
        <f t="shared" si="27"/>
        <v>51.627293926797137</v>
      </c>
      <c r="T185" s="17">
        <f t="shared" si="27"/>
        <v>2.0480584000811115</v>
      </c>
      <c r="U185" s="17">
        <f t="shared" si="27"/>
        <v>13.900435972827744</v>
      </c>
      <c r="V185" s="17">
        <f t="shared" si="27"/>
        <v>11.254182297475415</v>
      </c>
      <c r="W185" s="17">
        <f t="shared" si="27"/>
        <v>7.2087600121666862</v>
      </c>
      <c r="X185" s="17">
        <f t="shared" si="27"/>
        <v>11.031126432120047</v>
      </c>
      <c r="Y185" s="17">
        <f t="shared" si="27"/>
        <v>2.6665314812937244</v>
      </c>
      <c r="Z185" s="17">
        <f t="shared" si="27"/>
        <v>0.16222244753117715</v>
      </c>
      <c r="AA185" s="17">
        <f t="shared" si="27"/>
        <v>0.10138902970698574</v>
      </c>
      <c r="AE185" s="28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U185" s="28"/>
      <c r="AV185" s="32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31"/>
      <c r="BH185" s="28"/>
      <c r="BI185" s="26"/>
      <c r="BM185" s="26"/>
      <c r="BN185" s="26"/>
      <c r="BO185" s="26"/>
      <c r="BT185" s="26"/>
      <c r="BU185" s="28"/>
      <c r="BV185" s="28"/>
      <c r="BW185" s="32"/>
      <c r="BY185" s="26"/>
      <c r="BZ185" s="31"/>
      <c r="CA185" s="28"/>
      <c r="CB185" s="28"/>
      <c r="CC185" s="28"/>
      <c r="CD185" s="28"/>
      <c r="CF185" s="28"/>
      <c r="CH185" s="28"/>
      <c r="CI185" s="28"/>
    </row>
    <row r="186" spans="1:95">
      <c r="A186" s="23" t="s">
        <v>181</v>
      </c>
      <c r="C186" s="12">
        <v>1473</v>
      </c>
      <c r="D186" s="12">
        <v>1010</v>
      </c>
      <c r="E186" s="27">
        <v>443</v>
      </c>
      <c r="F186" s="29">
        <v>0.28999999999999998</v>
      </c>
      <c r="G186" s="12" t="s">
        <v>177</v>
      </c>
      <c r="H186" s="12">
        <v>50.92</v>
      </c>
      <c r="I186" s="12">
        <v>2.02</v>
      </c>
      <c r="J186" s="12">
        <v>13.71</v>
      </c>
      <c r="K186" s="12">
        <v>11.1</v>
      </c>
      <c r="L186" s="12">
        <v>7.11</v>
      </c>
      <c r="M186" s="12">
        <v>10.88</v>
      </c>
      <c r="N186" s="12">
        <v>2.63</v>
      </c>
      <c r="O186" s="12">
        <v>0.16</v>
      </c>
      <c r="P186" s="12">
        <v>0.1</v>
      </c>
      <c r="Q186" s="30">
        <f t="shared" si="25"/>
        <v>98.629999999999981</v>
      </c>
      <c r="R186" s="12"/>
      <c r="S186" s="17">
        <f t="shared" si="27"/>
        <v>51.627293926797137</v>
      </c>
      <c r="T186" s="17">
        <f t="shared" si="27"/>
        <v>2.0480584000811115</v>
      </c>
      <c r="U186" s="17">
        <f t="shared" si="27"/>
        <v>13.900435972827744</v>
      </c>
      <c r="V186" s="17">
        <f t="shared" si="27"/>
        <v>11.254182297475415</v>
      </c>
      <c r="W186" s="17">
        <f t="shared" si="27"/>
        <v>7.2087600121666862</v>
      </c>
      <c r="X186" s="17">
        <f t="shared" si="27"/>
        <v>11.031126432120047</v>
      </c>
      <c r="Y186" s="17">
        <f t="shared" si="27"/>
        <v>2.6665314812937244</v>
      </c>
      <c r="Z186" s="17">
        <f t="shared" si="27"/>
        <v>0.16222244753117715</v>
      </c>
      <c r="AA186" s="17">
        <f t="shared" si="27"/>
        <v>0.10138902970698574</v>
      </c>
      <c r="AE186" s="28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U186" s="28"/>
      <c r="AV186" s="32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31"/>
      <c r="BH186" s="28"/>
      <c r="BI186" s="26"/>
      <c r="BM186" s="26"/>
      <c r="BN186" s="26"/>
      <c r="BO186" s="26"/>
      <c r="BT186" s="26"/>
      <c r="BU186" s="28"/>
      <c r="BV186" s="28"/>
      <c r="BW186" s="32"/>
      <c r="BY186" s="26"/>
      <c r="BZ186" s="31"/>
      <c r="CA186" s="28"/>
      <c r="CB186" s="28"/>
      <c r="CC186" s="28"/>
      <c r="CD186" s="28"/>
      <c r="CF186" s="28"/>
      <c r="CH186" s="28"/>
      <c r="CI186" s="28"/>
    </row>
    <row r="187" spans="1:95" s="36" customFormat="1">
      <c r="A187" s="35" t="s">
        <v>182</v>
      </c>
      <c r="C187" s="37">
        <v>1473</v>
      </c>
      <c r="D187" s="37">
        <v>1531</v>
      </c>
      <c r="E187" s="38">
        <v>549</v>
      </c>
      <c r="F187" s="47">
        <v>0.65</v>
      </c>
      <c r="G187" s="37" t="s">
        <v>177</v>
      </c>
      <c r="H187" s="37">
        <v>50.92</v>
      </c>
      <c r="I187" s="37">
        <v>2.02</v>
      </c>
      <c r="J187" s="37">
        <v>13.71</v>
      </c>
      <c r="K187" s="37">
        <v>11.1</v>
      </c>
      <c r="L187" s="37">
        <v>7.11</v>
      </c>
      <c r="M187" s="37">
        <v>10.88</v>
      </c>
      <c r="N187" s="37">
        <v>2.63</v>
      </c>
      <c r="O187" s="37">
        <v>0.16</v>
      </c>
      <c r="P187" s="37">
        <v>0.1</v>
      </c>
      <c r="Q187" s="40">
        <f t="shared" si="25"/>
        <v>98.629999999999981</v>
      </c>
      <c r="R187" s="37"/>
      <c r="S187" s="41">
        <f t="shared" si="27"/>
        <v>51.627293926797137</v>
      </c>
      <c r="T187" s="41">
        <f t="shared" si="27"/>
        <v>2.0480584000811115</v>
      </c>
      <c r="U187" s="41">
        <f t="shared" si="27"/>
        <v>13.900435972827744</v>
      </c>
      <c r="V187" s="41">
        <f t="shared" si="27"/>
        <v>11.254182297475415</v>
      </c>
      <c r="W187" s="41">
        <f t="shared" si="27"/>
        <v>7.2087600121666862</v>
      </c>
      <c r="X187" s="41">
        <f t="shared" si="27"/>
        <v>11.031126432120047</v>
      </c>
      <c r="Y187" s="41">
        <f t="shared" si="27"/>
        <v>2.6665314812937244</v>
      </c>
      <c r="Z187" s="41">
        <f t="shared" si="27"/>
        <v>0.16222244753117715</v>
      </c>
      <c r="AA187" s="41">
        <f t="shared" si="27"/>
        <v>0.10138902970698574</v>
      </c>
      <c r="AE187" s="42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U187" s="42"/>
      <c r="AV187" s="44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3"/>
      <c r="BH187" s="42"/>
      <c r="BI187" s="45"/>
      <c r="BJ187" s="45"/>
      <c r="BL187" s="46"/>
      <c r="BM187" s="45"/>
      <c r="BN187" s="45"/>
      <c r="BO187" s="45"/>
      <c r="BT187" s="45"/>
      <c r="BU187" s="42"/>
      <c r="BV187" s="42"/>
      <c r="BW187" s="44"/>
      <c r="BY187" s="45"/>
      <c r="BZ187" s="43"/>
      <c r="CA187" s="42"/>
      <c r="CB187" s="42"/>
      <c r="CC187" s="42"/>
      <c r="CD187" s="42"/>
      <c r="CF187" s="42"/>
      <c r="CG187" s="46"/>
      <c r="CH187" s="42"/>
      <c r="CI187" s="42"/>
      <c r="CO187" s="45"/>
    </row>
    <row r="188" spans="1:95">
      <c r="A188" s="61" t="s">
        <v>183</v>
      </c>
      <c r="C188" s="12">
        <f>1225+273</f>
        <v>1498</v>
      </c>
      <c r="D188" s="12">
        <v>3300</v>
      </c>
      <c r="E188" s="27">
        <v>1404</v>
      </c>
      <c r="F188" s="29">
        <v>2.6013944550374131</v>
      </c>
      <c r="G188" s="12" t="s">
        <v>184</v>
      </c>
      <c r="H188" s="12">
        <v>54.8</v>
      </c>
      <c r="I188" s="12">
        <v>0</v>
      </c>
      <c r="J188" s="12">
        <v>21.1</v>
      </c>
      <c r="K188" s="12">
        <v>0</v>
      </c>
      <c r="L188" s="12">
        <v>8.1</v>
      </c>
      <c r="M188" s="12">
        <v>12.9</v>
      </c>
      <c r="N188" s="12">
        <v>3.2</v>
      </c>
      <c r="O188" s="12">
        <v>0</v>
      </c>
      <c r="P188" s="12">
        <v>0</v>
      </c>
      <c r="Q188" s="30">
        <f t="shared" si="25"/>
        <v>100.10000000000001</v>
      </c>
      <c r="R188" s="12"/>
      <c r="S188" s="17">
        <f t="shared" si="27"/>
        <v>54.745254745254734</v>
      </c>
      <c r="T188" s="17">
        <f t="shared" si="27"/>
        <v>0</v>
      </c>
      <c r="U188" s="17">
        <f t="shared" si="27"/>
        <v>21.078921078921077</v>
      </c>
      <c r="V188" s="17">
        <f t="shared" si="27"/>
        <v>0</v>
      </c>
      <c r="W188" s="17">
        <f t="shared" si="27"/>
        <v>8.0919080919080919</v>
      </c>
      <c r="X188" s="17">
        <f t="shared" si="27"/>
        <v>12.887112887112886</v>
      </c>
      <c r="Y188" s="17">
        <f t="shared" si="27"/>
        <v>3.1968031968031969</v>
      </c>
      <c r="Z188" s="17">
        <f t="shared" si="27"/>
        <v>0</v>
      </c>
      <c r="AA188" s="17">
        <f t="shared" si="27"/>
        <v>0</v>
      </c>
      <c r="AE188" s="28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U188" s="28"/>
      <c r="AV188" s="32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31"/>
      <c r="BH188" s="28"/>
      <c r="BI188" s="26"/>
      <c r="BM188" s="26"/>
      <c r="BN188" s="26"/>
      <c r="BO188" s="26"/>
      <c r="BT188" s="26"/>
      <c r="BU188" s="28"/>
      <c r="BV188" s="28"/>
      <c r="BW188" s="32"/>
      <c r="BY188" s="26"/>
      <c r="BZ188" s="31"/>
      <c r="CA188" s="28"/>
      <c r="CB188" s="28"/>
      <c r="CC188" s="28"/>
      <c r="CD188" s="28"/>
      <c r="CF188" s="28"/>
      <c r="CH188" s="28"/>
      <c r="CI188" s="28"/>
      <c r="CQ188" s="26"/>
    </row>
    <row r="189" spans="1:95">
      <c r="A189" s="61" t="s">
        <v>183</v>
      </c>
      <c r="C189" s="12">
        <f>1225+273</f>
        <v>1498</v>
      </c>
      <c r="D189" s="12">
        <v>3300</v>
      </c>
      <c r="E189" s="27">
        <v>1232</v>
      </c>
      <c r="F189" s="29">
        <v>2.548348952230044</v>
      </c>
      <c r="G189" s="12" t="s">
        <v>184</v>
      </c>
      <c r="H189" s="12">
        <v>54.8</v>
      </c>
      <c r="I189" s="12">
        <v>0</v>
      </c>
      <c r="J189" s="12">
        <v>21.1</v>
      </c>
      <c r="K189" s="12">
        <v>0</v>
      </c>
      <c r="L189" s="12">
        <v>8.1</v>
      </c>
      <c r="M189" s="12">
        <v>12.9</v>
      </c>
      <c r="N189" s="12">
        <v>3.2</v>
      </c>
      <c r="O189" s="12">
        <v>0</v>
      </c>
      <c r="P189" s="12">
        <v>0</v>
      </c>
      <c r="Q189" s="30">
        <f t="shared" si="25"/>
        <v>100.10000000000001</v>
      </c>
      <c r="R189" s="12"/>
      <c r="S189" s="17">
        <f t="shared" si="27"/>
        <v>54.745254745254734</v>
      </c>
      <c r="T189" s="17">
        <f t="shared" si="27"/>
        <v>0</v>
      </c>
      <c r="U189" s="17">
        <f t="shared" si="27"/>
        <v>21.078921078921077</v>
      </c>
      <c r="V189" s="17">
        <f t="shared" si="27"/>
        <v>0</v>
      </c>
      <c r="W189" s="17">
        <f t="shared" si="27"/>
        <v>8.0919080919080919</v>
      </c>
      <c r="X189" s="17">
        <f t="shared" si="27"/>
        <v>12.887112887112886</v>
      </c>
      <c r="Y189" s="17">
        <f t="shared" si="27"/>
        <v>3.1968031968031969</v>
      </c>
      <c r="Z189" s="17">
        <f t="shared" si="27"/>
        <v>0</v>
      </c>
      <c r="AA189" s="17">
        <f t="shared" si="27"/>
        <v>0</v>
      </c>
      <c r="AE189" s="28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U189" s="28"/>
      <c r="AV189" s="32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31"/>
      <c r="BH189" s="28"/>
      <c r="BI189" s="26"/>
      <c r="BM189" s="26"/>
      <c r="BN189" s="26"/>
      <c r="BO189" s="26"/>
      <c r="BT189" s="26"/>
      <c r="BU189" s="28"/>
      <c r="BV189" s="28"/>
      <c r="BW189" s="32"/>
      <c r="BY189" s="26"/>
      <c r="BZ189" s="31"/>
      <c r="CA189" s="28"/>
      <c r="CB189" s="28"/>
      <c r="CC189" s="28"/>
      <c r="CD189" s="28"/>
      <c r="CF189" s="28"/>
      <c r="CH189" s="28"/>
      <c r="CI189" s="28"/>
    </row>
    <row r="190" spans="1:95">
      <c r="A190" s="61" t="s">
        <v>183</v>
      </c>
      <c r="C190" s="12">
        <f>1225+273</f>
        <v>1498</v>
      </c>
      <c r="D190" s="12">
        <v>3300</v>
      </c>
      <c r="E190" s="27">
        <v>1408</v>
      </c>
      <c r="F190" s="29">
        <v>2.4406298772670509</v>
      </c>
      <c r="G190" s="12" t="s">
        <v>184</v>
      </c>
      <c r="H190" s="12">
        <v>54.8</v>
      </c>
      <c r="I190" s="12">
        <v>0</v>
      </c>
      <c r="J190" s="12">
        <v>21.1</v>
      </c>
      <c r="K190" s="12">
        <v>0</v>
      </c>
      <c r="L190" s="12">
        <v>8.1</v>
      </c>
      <c r="M190" s="12">
        <v>12.9</v>
      </c>
      <c r="N190" s="12">
        <v>3.2</v>
      </c>
      <c r="O190" s="12">
        <v>0</v>
      </c>
      <c r="P190" s="12">
        <v>0</v>
      </c>
      <c r="Q190" s="30">
        <f t="shared" si="25"/>
        <v>100.10000000000001</v>
      </c>
      <c r="R190" s="12"/>
      <c r="S190" s="17">
        <f t="shared" si="27"/>
        <v>54.745254745254734</v>
      </c>
      <c r="T190" s="17">
        <f t="shared" si="27"/>
        <v>0</v>
      </c>
      <c r="U190" s="17">
        <f t="shared" si="27"/>
        <v>21.078921078921077</v>
      </c>
      <c r="V190" s="17">
        <f t="shared" si="27"/>
        <v>0</v>
      </c>
      <c r="W190" s="17">
        <f t="shared" si="27"/>
        <v>8.0919080919080919</v>
      </c>
      <c r="X190" s="17">
        <f t="shared" si="27"/>
        <v>12.887112887112886</v>
      </c>
      <c r="Y190" s="17">
        <f t="shared" si="27"/>
        <v>3.1968031968031969</v>
      </c>
      <c r="Z190" s="17">
        <f t="shared" si="27"/>
        <v>0</v>
      </c>
      <c r="AA190" s="17">
        <f t="shared" si="27"/>
        <v>0</v>
      </c>
      <c r="AE190" s="28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U190" s="28"/>
      <c r="AV190" s="32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31"/>
      <c r="BH190" s="28"/>
      <c r="BI190" s="26"/>
      <c r="BM190" s="26"/>
      <c r="BN190" s="26"/>
      <c r="BO190" s="26"/>
      <c r="BT190" s="26"/>
      <c r="BU190" s="28"/>
      <c r="BV190" s="28"/>
      <c r="BW190" s="32"/>
      <c r="BY190" s="26"/>
      <c r="BZ190" s="31"/>
      <c r="CA190" s="28"/>
      <c r="CB190" s="28"/>
      <c r="CC190" s="28"/>
      <c r="CD190" s="28"/>
      <c r="CF190" s="28"/>
      <c r="CH190" s="28"/>
      <c r="CI190" s="28"/>
    </row>
    <row r="191" spans="1:95">
      <c r="A191" s="61" t="s">
        <v>183</v>
      </c>
      <c r="C191" s="12">
        <f>1225+273</f>
        <v>1498</v>
      </c>
      <c r="D191" s="12">
        <v>3300</v>
      </c>
      <c r="E191" s="27">
        <v>1197</v>
      </c>
      <c r="F191" s="29">
        <v>2.475327154959472</v>
      </c>
      <c r="G191" s="12" t="s">
        <v>184</v>
      </c>
      <c r="H191" s="12">
        <v>54.8</v>
      </c>
      <c r="I191" s="12">
        <v>0</v>
      </c>
      <c r="J191" s="12">
        <v>21.1</v>
      </c>
      <c r="K191" s="12">
        <v>0</v>
      </c>
      <c r="L191" s="12">
        <v>8.1</v>
      </c>
      <c r="M191" s="12">
        <v>12.9</v>
      </c>
      <c r="N191" s="12">
        <v>3.2</v>
      </c>
      <c r="O191" s="12">
        <v>0</v>
      </c>
      <c r="P191" s="12">
        <v>0</v>
      </c>
      <c r="Q191" s="30">
        <f t="shared" si="25"/>
        <v>100.10000000000001</v>
      </c>
      <c r="R191" s="12"/>
      <c r="S191" s="17">
        <f t="shared" si="27"/>
        <v>54.745254745254734</v>
      </c>
      <c r="T191" s="17">
        <f t="shared" si="27"/>
        <v>0</v>
      </c>
      <c r="U191" s="17">
        <f t="shared" si="27"/>
        <v>21.078921078921077</v>
      </c>
      <c r="V191" s="17">
        <f t="shared" si="27"/>
        <v>0</v>
      </c>
      <c r="W191" s="17">
        <f t="shared" si="27"/>
        <v>8.0919080919080919</v>
      </c>
      <c r="X191" s="17">
        <f t="shared" si="27"/>
        <v>12.887112887112886</v>
      </c>
      <c r="Y191" s="17">
        <f t="shared" si="27"/>
        <v>3.1968031968031969</v>
      </c>
      <c r="Z191" s="17">
        <f t="shared" si="27"/>
        <v>0</v>
      </c>
      <c r="AA191" s="17">
        <f t="shared" si="27"/>
        <v>0</v>
      </c>
      <c r="AE191" s="28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U191" s="28"/>
      <c r="AV191" s="32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31"/>
      <c r="BH191" s="28"/>
      <c r="BI191" s="26"/>
      <c r="BM191" s="26"/>
      <c r="BN191" s="26"/>
      <c r="BO191" s="26"/>
      <c r="BT191" s="26"/>
      <c r="BU191" s="28"/>
      <c r="BV191" s="28"/>
      <c r="BW191" s="32"/>
      <c r="BY191" s="26"/>
      <c r="BZ191" s="31"/>
      <c r="CA191" s="28"/>
      <c r="CB191" s="28"/>
      <c r="CC191" s="28"/>
      <c r="CD191" s="28"/>
      <c r="CF191" s="28"/>
      <c r="CH191" s="28"/>
      <c r="CI191" s="28"/>
    </row>
    <row r="192" spans="1:95">
      <c r="A192" s="61" t="s">
        <v>183</v>
      </c>
      <c r="C192" s="12">
        <f>1250+273</f>
        <v>1523</v>
      </c>
      <c r="D192" s="12">
        <v>1970</v>
      </c>
      <c r="E192" s="27">
        <v>514</v>
      </c>
      <c r="F192" s="29">
        <v>1.2426329467709332</v>
      </c>
      <c r="G192" s="12" t="s">
        <v>184</v>
      </c>
      <c r="H192" s="12">
        <v>54.8</v>
      </c>
      <c r="I192" s="12">
        <v>0</v>
      </c>
      <c r="J192" s="12">
        <v>21.1</v>
      </c>
      <c r="K192" s="12">
        <v>0</v>
      </c>
      <c r="L192" s="12">
        <v>8.1</v>
      </c>
      <c r="M192" s="12">
        <v>12.9</v>
      </c>
      <c r="N192" s="12">
        <v>3.2</v>
      </c>
      <c r="O192" s="12">
        <v>0</v>
      </c>
      <c r="P192" s="12">
        <v>0</v>
      </c>
      <c r="Q192" s="30">
        <f t="shared" si="25"/>
        <v>100.10000000000001</v>
      </c>
      <c r="R192" s="12"/>
      <c r="S192" s="17">
        <f t="shared" si="27"/>
        <v>54.745254745254734</v>
      </c>
      <c r="T192" s="17">
        <f t="shared" si="27"/>
        <v>0</v>
      </c>
      <c r="U192" s="17">
        <f t="shared" si="27"/>
        <v>21.078921078921077</v>
      </c>
      <c r="V192" s="17">
        <f t="shared" si="27"/>
        <v>0</v>
      </c>
      <c r="W192" s="17">
        <f t="shared" si="27"/>
        <v>8.0919080919080919</v>
      </c>
      <c r="X192" s="17">
        <f t="shared" si="27"/>
        <v>12.887112887112886</v>
      </c>
      <c r="Y192" s="17">
        <f t="shared" si="27"/>
        <v>3.1968031968031969</v>
      </c>
      <c r="Z192" s="17">
        <f t="shared" si="27"/>
        <v>0</v>
      </c>
      <c r="AA192" s="17">
        <f t="shared" si="27"/>
        <v>0</v>
      </c>
      <c r="AE192" s="28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U192" s="28"/>
      <c r="AV192" s="32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31"/>
      <c r="BH192" s="28"/>
      <c r="BI192" s="26"/>
      <c r="BM192" s="26"/>
      <c r="BN192" s="26"/>
      <c r="BO192" s="26"/>
      <c r="BT192" s="26"/>
      <c r="BU192" s="28"/>
      <c r="BV192" s="28"/>
      <c r="BW192" s="32"/>
      <c r="BY192" s="26"/>
      <c r="BZ192" s="31"/>
      <c r="CA192" s="28"/>
      <c r="CB192" s="28"/>
      <c r="CC192" s="28"/>
      <c r="CD192" s="28"/>
      <c r="CF192" s="28"/>
      <c r="CH192" s="28"/>
      <c r="CI192" s="28"/>
    </row>
    <row r="193" spans="1:95">
      <c r="A193" s="61" t="s">
        <v>183</v>
      </c>
      <c r="C193" s="12">
        <f>1250+273</f>
        <v>1523</v>
      </c>
      <c r="D193" s="12">
        <v>3200</v>
      </c>
      <c r="E193" s="27">
        <v>1129</v>
      </c>
      <c r="F193" s="29">
        <v>2.0221968544387585</v>
      </c>
      <c r="G193" s="12" t="s">
        <v>184</v>
      </c>
      <c r="H193" s="12">
        <v>54.8</v>
      </c>
      <c r="I193" s="12">
        <v>0</v>
      </c>
      <c r="J193" s="12">
        <v>21.1</v>
      </c>
      <c r="K193" s="12">
        <v>0</v>
      </c>
      <c r="L193" s="12">
        <v>8.1</v>
      </c>
      <c r="M193" s="12">
        <v>12.9</v>
      </c>
      <c r="N193" s="12">
        <v>3.2</v>
      </c>
      <c r="O193" s="12">
        <v>0</v>
      </c>
      <c r="P193" s="12">
        <v>0</v>
      </c>
      <c r="Q193" s="30">
        <f t="shared" si="25"/>
        <v>100.10000000000001</v>
      </c>
      <c r="R193" s="12"/>
      <c r="S193" s="17">
        <f t="shared" si="27"/>
        <v>54.745254745254734</v>
      </c>
      <c r="T193" s="17">
        <f t="shared" si="27"/>
        <v>0</v>
      </c>
      <c r="U193" s="17">
        <f t="shared" si="27"/>
        <v>21.078921078921077</v>
      </c>
      <c r="V193" s="17">
        <f t="shared" si="27"/>
        <v>0</v>
      </c>
      <c r="W193" s="17">
        <f t="shared" si="27"/>
        <v>8.0919080919080919</v>
      </c>
      <c r="X193" s="17">
        <f t="shared" si="27"/>
        <v>12.887112887112886</v>
      </c>
      <c r="Y193" s="17">
        <f t="shared" si="27"/>
        <v>3.1968031968031969</v>
      </c>
      <c r="Z193" s="17">
        <f t="shared" si="27"/>
        <v>0</v>
      </c>
      <c r="AA193" s="17">
        <f t="shared" si="27"/>
        <v>0</v>
      </c>
      <c r="AE193" s="28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U193" s="28"/>
      <c r="AV193" s="32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31"/>
      <c r="BH193" s="28"/>
      <c r="BI193" s="26"/>
      <c r="BM193" s="26"/>
      <c r="BN193" s="26"/>
      <c r="BO193" s="26"/>
      <c r="BT193" s="26"/>
      <c r="BU193" s="28"/>
      <c r="BV193" s="28"/>
      <c r="BW193" s="32"/>
      <c r="BY193" s="26"/>
      <c r="BZ193" s="31"/>
      <c r="CA193" s="28"/>
      <c r="CB193" s="28"/>
      <c r="CC193" s="28"/>
      <c r="CD193" s="28"/>
      <c r="CF193" s="28"/>
      <c r="CH193" s="28"/>
      <c r="CI193" s="28"/>
    </row>
    <row r="194" spans="1:95">
      <c r="A194" s="61" t="s">
        <v>183</v>
      </c>
      <c r="C194" s="12">
        <f>1250+273</f>
        <v>1523</v>
      </c>
      <c r="D194" s="12">
        <v>3134</v>
      </c>
      <c r="E194" s="27">
        <v>1224</v>
      </c>
      <c r="F194" s="29">
        <v>1.3096217124394185</v>
      </c>
      <c r="G194" s="12" t="s">
        <v>184</v>
      </c>
      <c r="H194" s="12">
        <v>54.8</v>
      </c>
      <c r="I194" s="12">
        <v>0</v>
      </c>
      <c r="J194" s="12">
        <v>21.1</v>
      </c>
      <c r="K194" s="12">
        <v>0</v>
      </c>
      <c r="L194" s="12">
        <v>8.1</v>
      </c>
      <c r="M194" s="12">
        <v>12.9</v>
      </c>
      <c r="N194" s="12">
        <v>3.2</v>
      </c>
      <c r="O194" s="12">
        <v>0</v>
      </c>
      <c r="P194" s="12">
        <v>0</v>
      </c>
      <c r="Q194" s="30">
        <f t="shared" si="25"/>
        <v>100.10000000000001</v>
      </c>
      <c r="R194" s="12"/>
      <c r="S194" s="17">
        <f t="shared" si="27"/>
        <v>54.745254745254734</v>
      </c>
      <c r="T194" s="17">
        <f t="shared" si="27"/>
        <v>0</v>
      </c>
      <c r="U194" s="17">
        <f t="shared" si="27"/>
        <v>21.078921078921077</v>
      </c>
      <c r="V194" s="17">
        <f t="shared" si="27"/>
        <v>0</v>
      </c>
      <c r="W194" s="17">
        <f t="shared" si="27"/>
        <v>8.0919080919080919</v>
      </c>
      <c r="X194" s="17">
        <f t="shared" si="27"/>
        <v>12.887112887112886</v>
      </c>
      <c r="Y194" s="17">
        <f t="shared" si="27"/>
        <v>3.1968031968031969</v>
      </c>
      <c r="Z194" s="17">
        <f t="shared" si="27"/>
        <v>0</v>
      </c>
      <c r="AA194" s="17">
        <f t="shared" si="27"/>
        <v>0</v>
      </c>
      <c r="AE194" s="28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U194" s="28"/>
      <c r="AV194" s="32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31"/>
      <c r="BH194" s="28"/>
      <c r="BI194" s="26"/>
      <c r="BM194" s="26"/>
      <c r="BN194" s="26"/>
      <c r="BO194" s="26"/>
      <c r="BT194" s="26"/>
      <c r="BU194" s="28"/>
      <c r="BV194" s="28"/>
      <c r="BW194" s="32"/>
      <c r="BY194" s="26"/>
      <c r="BZ194" s="31"/>
      <c r="CA194" s="28"/>
      <c r="CB194" s="28"/>
      <c r="CC194" s="28"/>
      <c r="CD194" s="28"/>
      <c r="CF194" s="28"/>
      <c r="CH194" s="28"/>
      <c r="CI194" s="28"/>
    </row>
    <row r="195" spans="1:95">
      <c r="A195" s="61" t="s">
        <v>183</v>
      </c>
      <c r="C195" s="12">
        <f>1250+273</f>
        <v>1523</v>
      </c>
      <c r="D195" s="12">
        <v>3000</v>
      </c>
      <c r="E195" s="27">
        <v>1044</v>
      </c>
      <c r="F195" s="29">
        <v>1.6542204836415362</v>
      </c>
      <c r="G195" s="12" t="s">
        <v>184</v>
      </c>
      <c r="H195" s="12">
        <v>54.8</v>
      </c>
      <c r="I195" s="12">
        <v>0</v>
      </c>
      <c r="J195" s="12">
        <v>21.1</v>
      </c>
      <c r="K195" s="12">
        <v>0</v>
      </c>
      <c r="L195" s="12">
        <v>8.1</v>
      </c>
      <c r="M195" s="12">
        <v>12.9</v>
      </c>
      <c r="N195" s="12">
        <v>3.2</v>
      </c>
      <c r="O195" s="12">
        <v>0</v>
      </c>
      <c r="P195" s="12">
        <v>0</v>
      </c>
      <c r="Q195" s="30">
        <f t="shared" si="25"/>
        <v>100.10000000000001</v>
      </c>
      <c r="R195" s="12"/>
      <c r="S195" s="17">
        <f t="shared" si="27"/>
        <v>54.745254745254734</v>
      </c>
      <c r="T195" s="17">
        <f t="shared" si="27"/>
        <v>0</v>
      </c>
      <c r="U195" s="17">
        <f t="shared" si="27"/>
        <v>21.078921078921077</v>
      </c>
      <c r="V195" s="17">
        <f t="shared" si="27"/>
        <v>0</v>
      </c>
      <c r="W195" s="17">
        <f t="shared" si="27"/>
        <v>8.0919080919080919</v>
      </c>
      <c r="X195" s="17">
        <f t="shared" si="27"/>
        <v>12.887112887112886</v>
      </c>
      <c r="Y195" s="17">
        <f t="shared" si="27"/>
        <v>3.1968031968031969</v>
      </c>
      <c r="Z195" s="17">
        <f t="shared" si="27"/>
        <v>0</v>
      </c>
      <c r="AA195" s="17">
        <f t="shared" si="27"/>
        <v>0</v>
      </c>
      <c r="AE195" s="28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U195" s="28"/>
      <c r="AV195" s="32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31"/>
      <c r="BH195" s="28"/>
      <c r="BI195" s="26"/>
      <c r="BM195" s="26"/>
      <c r="BN195" s="26"/>
      <c r="BO195" s="26"/>
      <c r="BT195" s="26"/>
      <c r="BU195" s="28"/>
      <c r="BV195" s="28"/>
      <c r="BW195" s="32"/>
      <c r="BY195" s="26"/>
      <c r="BZ195" s="31"/>
      <c r="CA195" s="28"/>
      <c r="CB195" s="28"/>
      <c r="CC195" s="28"/>
      <c r="CD195" s="28"/>
      <c r="CF195" s="28"/>
      <c r="CH195" s="28"/>
      <c r="CI195" s="28"/>
    </row>
    <row r="196" spans="1:95">
      <c r="A196" s="61" t="s">
        <v>183</v>
      </c>
      <c r="C196" s="62">
        <v>1523</v>
      </c>
      <c r="D196" s="12">
        <v>3230</v>
      </c>
      <c r="E196" s="27">
        <v>1257</v>
      </c>
      <c r="F196" s="63">
        <v>4.0050001819726937</v>
      </c>
      <c r="G196" s="12" t="s">
        <v>184</v>
      </c>
      <c r="H196" s="12">
        <v>54.8</v>
      </c>
      <c r="I196" s="12">
        <v>0</v>
      </c>
      <c r="J196" s="12">
        <v>21.1</v>
      </c>
      <c r="K196" s="12">
        <v>0</v>
      </c>
      <c r="L196" s="12">
        <v>8.1</v>
      </c>
      <c r="M196" s="12">
        <v>12.9</v>
      </c>
      <c r="N196" s="12">
        <v>3.2</v>
      </c>
      <c r="O196" s="12">
        <v>0</v>
      </c>
      <c r="P196" s="12">
        <v>0</v>
      </c>
      <c r="Q196" s="30">
        <f t="shared" si="25"/>
        <v>100.10000000000001</v>
      </c>
      <c r="R196" s="12"/>
      <c r="S196" s="17">
        <f t="shared" si="27"/>
        <v>54.745254745254734</v>
      </c>
      <c r="T196" s="17">
        <f t="shared" si="27"/>
        <v>0</v>
      </c>
      <c r="U196" s="17">
        <f t="shared" si="27"/>
        <v>21.078921078921077</v>
      </c>
      <c r="V196" s="17">
        <f t="shared" si="27"/>
        <v>0</v>
      </c>
      <c r="W196" s="17">
        <f t="shared" si="27"/>
        <v>8.0919080919080919</v>
      </c>
      <c r="X196" s="17">
        <f t="shared" si="27"/>
        <v>12.887112887112886</v>
      </c>
      <c r="Y196" s="17">
        <f t="shared" si="27"/>
        <v>3.1968031968031969</v>
      </c>
      <c r="Z196" s="17">
        <f t="shared" si="27"/>
        <v>0</v>
      </c>
      <c r="AA196" s="17">
        <f t="shared" si="27"/>
        <v>0</v>
      </c>
      <c r="AE196" s="28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U196" s="28"/>
      <c r="AV196" s="32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31"/>
      <c r="BH196" s="28"/>
      <c r="BI196" s="26"/>
      <c r="BM196" s="26"/>
      <c r="BN196" s="26"/>
      <c r="BO196" s="26"/>
      <c r="BT196" s="26"/>
      <c r="BU196" s="28"/>
      <c r="BV196" s="28"/>
      <c r="BW196" s="32"/>
      <c r="BY196" s="26"/>
      <c r="BZ196" s="31"/>
      <c r="CA196" s="28"/>
      <c r="CB196" s="28"/>
      <c r="CC196" s="28"/>
      <c r="CD196" s="28"/>
      <c r="CF196" s="28"/>
      <c r="CH196" s="28"/>
      <c r="CI196" s="28"/>
    </row>
    <row r="197" spans="1:95">
      <c r="A197" s="61" t="s">
        <v>183</v>
      </c>
      <c r="C197" s="12">
        <f>1250+273</f>
        <v>1523</v>
      </c>
      <c r="D197" s="12">
        <v>2980</v>
      </c>
      <c r="E197" s="27">
        <v>1320</v>
      </c>
      <c r="F197" s="63">
        <v>2.7920938001033537</v>
      </c>
      <c r="G197" s="12" t="s">
        <v>184</v>
      </c>
      <c r="H197" s="12">
        <v>54.8</v>
      </c>
      <c r="I197" s="12">
        <v>0</v>
      </c>
      <c r="J197" s="12">
        <v>21.1</v>
      </c>
      <c r="K197" s="12">
        <v>0</v>
      </c>
      <c r="L197" s="12">
        <v>8.1</v>
      </c>
      <c r="M197" s="12">
        <v>12.9</v>
      </c>
      <c r="N197" s="12">
        <v>3.2</v>
      </c>
      <c r="O197" s="12">
        <v>0</v>
      </c>
      <c r="P197" s="12">
        <v>0</v>
      </c>
      <c r="Q197" s="30">
        <f t="shared" si="25"/>
        <v>100.10000000000001</v>
      </c>
      <c r="R197" s="12"/>
      <c r="S197" s="17">
        <f t="shared" si="27"/>
        <v>54.745254745254734</v>
      </c>
      <c r="T197" s="17">
        <f t="shared" si="27"/>
        <v>0</v>
      </c>
      <c r="U197" s="17">
        <f t="shared" si="27"/>
        <v>21.078921078921077</v>
      </c>
      <c r="V197" s="17">
        <f t="shared" si="27"/>
        <v>0</v>
      </c>
      <c r="W197" s="17">
        <f t="shared" si="27"/>
        <v>8.0919080919080919</v>
      </c>
      <c r="X197" s="17">
        <f t="shared" si="27"/>
        <v>12.887112887112886</v>
      </c>
      <c r="Y197" s="17">
        <f t="shared" si="27"/>
        <v>3.1968031968031969</v>
      </c>
      <c r="Z197" s="17">
        <f t="shared" si="27"/>
        <v>0</v>
      </c>
      <c r="AA197" s="17">
        <f t="shared" si="27"/>
        <v>0</v>
      </c>
      <c r="AE197" s="28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U197" s="28"/>
      <c r="AV197" s="32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31"/>
      <c r="BH197" s="28"/>
      <c r="BI197" s="26"/>
      <c r="BM197" s="26"/>
      <c r="BN197" s="26"/>
      <c r="BO197" s="26"/>
      <c r="BT197" s="26"/>
      <c r="BU197" s="28"/>
      <c r="BV197" s="28"/>
      <c r="BW197" s="32"/>
      <c r="BY197" s="26"/>
      <c r="BZ197" s="31"/>
      <c r="CA197" s="28"/>
      <c r="CB197" s="28"/>
      <c r="CC197" s="28"/>
      <c r="CD197" s="28"/>
      <c r="CF197" s="28"/>
      <c r="CH197" s="28"/>
      <c r="CI197" s="28"/>
    </row>
    <row r="198" spans="1:95">
      <c r="A198" s="61" t="s">
        <v>183</v>
      </c>
      <c r="C198" s="12">
        <f>1250+273</f>
        <v>1523</v>
      </c>
      <c r="D198" s="12">
        <v>2902</v>
      </c>
      <c r="E198" s="27">
        <v>681</v>
      </c>
      <c r="F198" s="63">
        <v>1.32</v>
      </c>
      <c r="G198" s="12" t="s">
        <v>184</v>
      </c>
      <c r="H198" s="12">
        <v>54.8</v>
      </c>
      <c r="I198" s="12">
        <v>0</v>
      </c>
      <c r="J198" s="12">
        <v>21.1</v>
      </c>
      <c r="K198" s="12">
        <v>0</v>
      </c>
      <c r="L198" s="12">
        <v>8.1</v>
      </c>
      <c r="M198" s="12">
        <v>12.9</v>
      </c>
      <c r="N198" s="12">
        <v>3.2</v>
      </c>
      <c r="O198" s="12">
        <v>0</v>
      </c>
      <c r="P198" s="12">
        <v>0</v>
      </c>
      <c r="Q198" s="30">
        <f t="shared" si="25"/>
        <v>100.10000000000001</v>
      </c>
      <c r="R198" s="12"/>
      <c r="S198" s="17">
        <f t="shared" si="27"/>
        <v>54.745254745254734</v>
      </c>
      <c r="T198" s="17">
        <f t="shared" si="27"/>
        <v>0</v>
      </c>
      <c r="U198" s="17">
        <f t="shared" si="27"/>
        <v>21.078921078921077</v>
      </c>
      <c r="V198" s="17">
        <f t="shared" si="27"/>
        <v>0</v>
      </c>
      <c r="W198" s="17">
        <f t="shared" si="27"/>
        <v>8.0919080919080919</v>
      </c>
      <c r="X198" s="17">
        <f t="shared" si="27"/>
        <v>12.887112887112886</v>
      </c>
      <c r="Y198" s="17">
        <f t="shared" si="27"/>
        <v>3.1968031968031969</v>
      </c>
      <c r="Z198" s="17">
        <f t="shared" si="27"/>
        <v>0</v>
      </c>
      <c r="AA198" s="17">
        <f t="shared" si="27"/>
        <v>0</v>
      </c>
      <c r="AE198" s="28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U198" s="28"/>
      <c r="AV198" s="32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31"/>
      <c r="BH198" s="28"/>
      <c r="BI198" s="26"/>
      <c r="BM198" s="26"/>
      <c r="BN198" s="26"/>
      <c r="BO198" s="26"/>
      <c r="BT198" s="26"/>
      <c r="BU198" s="28"/>
      <c r="BV198" s="28"/>
      <c r="BW198" s="32"/>
      <c r="BY198" s="26"/>
      <c r="BZ198" s="31"/>
      <c r="CA198" s="28"/>
      <c r="CB198" s="28"/>
      <c r="CC198" s="28"/>
      <c r="CD198" s="28"/>
      <c r="CF198" s="28"/>
      <c r="CH198" s="28"/>
      <c r="CI198" s="28"/>
    </row>
    <row r="199" spans="1:95">
      <c r="A199" s="61" t="s">
        <v>183</v>
      </c>
      <c r="C199" s="12">
        <f>1250+273</f>
        <v>1523</v>
      </c>
      <c r="D199" s="12">
        <v>2902</v>
      </c>
      <c r="E199" s="27">
        <v>818</v>
      </c>
      <c r="F199" s="29">
        <v>3.66</v>
      </c>
      <c r="G199" s="12" t="s">
        <v>184</v>
      </c>
      <c r="H199" s="12">
        <v>54.8</v>
      </c>
      <c r="I199" s="12">
        <v>0</v>
      </c>
      <c r="J199" s="12">
        <v>21.1</v>
      </c>
      <c r="K199" s="12">
        <v>0</v>
      </c>
      <c r="L199" s="12">
        <v>8.1</v>
      </c>
      <c r="M199" s="12">
        <v>12.9</v>
      </c>
      <c r="N199" s="12">
        <v>3.2</v>
      </c>
      <c r="O199" s="12">
        <v>0</v>
      </c>
      <c r="P199" s="12">
        <v>0</v>
      </c>
      <c r="Q199" s="30">
        <f t="shared" si="25"/>
        <v>100.10000000000001</v>
      </c>
      <c r="R199" s="12"/>
      <c r="S199" s="17">
        <f t="shared" si="27"/>
        <v>54.745254745254734</v>
      </c>
      <c r="T199" s="17">
        <f t="shared" si="27"/>
        <v>0</v>
      </c>
      <c r="U199" s="17">
        <f t="shared" si="27"/>
        <v>21.078921078921077</v>
      </c>
      <c r="V199" s="17">
        <f t="shared" si="27"/>
        <v>0</v>
      </c>
      <c r="W199" s="17">
        <f t="shared" si="27"/>
        <v>8.0919080919080919</v>
      </c>
      <c r="X199" s="17">
        <f t="shared" si="27"/>
        <v>12.887112887112886</v>
      </c>
      <c r="Y199" s="17">
        <f t="shared" si="27"/>
        <v>3.1968031968031969</v>
      </c>
      <c r="Z199" s="17">
        <f t="shared" si="27"/>
        <v>0</v>
      </c>
      <c r="AA199" s="17">
        <f t="shared" si="27"/>
        <v>0</v>
      </c>
      <c r="AE199" s="28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U199" s="28"/>
      <c r="AV199" s="32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31"/>
      <c r="BH199" s="28"/>
      <c r="BI199" s="26"/>
      <c r="BM199" s="26"/>
      <c r="BN199" s="26"/>
      <c r="BO199" s="26"/>
      <c r="BT199" s="26"/>
      <c r="BU199" s="28"/>
      <c r="BV199" s="28"/>
      <c r="BW199" s="32"/>
      <c r="BY199" s="26"/>
      <c r="BZ199" s="31"/>
      <c r="CA199" s="28"/>
      <c r="CB199" s="28"/>
      <c r="CC199" s="28"/>
      <c r="CD199" s="28"/>
      <c r="CF199" s="28"/>
      <c r="CH199" s="28"/>
      <c r="CI199" s="28"/>
    </row>
    <row r="200" spans="1:95">
      <c r="A200" s="61" t="s">
        <v>183</v>
      </c>
      <c r="C200" s="12">
        <f>1225+273</f>
        <v>1498</v>
      </c>
      <c r="D200" s="12">
        <v>3300</v>
      </c>
      <c r="E200" s="27">
        <v>1404</v>
      </c>
      <c r="F200" s="29">
        <v>2.6013944550374131</v>
      </c>
      <c r="G200" s="12" t="s">
        <v>184</v>
      </c>
      <c r="H200" s="12">
        <v>54.8</v>
      </c>
      <c r="I200" s="12">
        <v>0</v>
      </c>
      <c r="J200" s="12">
        <v>21.1</v>
      </c>
      <c r="K200" s="12">
        <v>0</v>
      </c>
      <c r="L200" s="12">
        <v>8.1</v>
      </c>
      <c r="M200" s="12">
        <v>12.9</v>
      </c>
      <c r="N200" s="12">
        <v>3.2</v>
      </c>
      <c r="O200" s="12">
        <v>0</v>
      </c>
      <c r="P200" s="12">
        <v>0</v>
      </c>
      <c r="Q200" s="30">
        <f t="shared" ref="Q200:Q211" si="28">SUM(H200:P200)</f>
        <v>100.10000000000001</v>
      </c>
      <c r="R200" s="12"/>
      <c r="S200" s="17">
        <f t="shared" ref="S200:AA211" si="29">H200/$Q200*100</f>
        <v>54.745254745254734</v>
      </c>
      <c r="T200" s="17">
        <f t="shared" si="29"/>
        <v>0</v>
      </c>
      <c r="U200" s="17">
        <f t="shared" si="29"/>
        <v>21.078921078921077</v>
      </c>
      <c r="V200" s="17">
        <f t="shared" si="29"/>
        <v>0</v>
      </c>
      <c r="W200" s="17">
        <f t="shared" si="29"/>
        <v>8.0919080919080919</v>
      </c>
      <c r="X200" s="17">
        <f t="shared" si="29"/>
        <v>12.887112887112886</v>
      </c>
      <c r="Y200" s="17">
        <f t="shared" si="29"/>
        <v>3.1968031968031969</v>
      </c>
      <c r="Z200" s="17">
        <f t="shared" si="29"/>
        <v>0</v>
      </c>
      <c r="AA200" s="17">
        <f t="shared" si="29"/>
        <v>0</v>
      </c>
      <c r="AE200" s="28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U200" s="28"/>
      <c r="AV200" s="32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31"/>
      <c r="BH200" s="28"/>
      <c r="BI200" s="26"/>
      <c r="BM200" s="26"/>
      <c r="BN200" s="26"/>
      <c r="BO200" s="26"/>
      <c r="BT200" s="26"/>
      <c r="BU200" s="28"/>
      <c r="BV200" s="28"/>
      <c r="BW200" s="32"/>
      <c r="BY200" s="26"/>
      <c r="BZ200" s="31"/>
      <c r="CA200" s="28"/>
      <c r="CB200" s="28"/>
      <c r="CC200" s="28"/>
      <c r="CD200" s="28"/>
      <c r="CF200" s="28"/>
      <c r="CH200" s="28"/>
      <c r="CI200" s="28"/>
      <c r="CQ200" s="26"/>
    </row>
    <row r="201" spans="1:95">
      <c r="A201" s="61" t="s">
        <v>183</v>
      </c>
      <c r="C201" s="12">
        <f>1225+273</f>
        <v>1498</v>
      </c>
      <c r="D201" s="12">
        <v>3300</v>
      </c>
      <c r="E201" s="27">
        <v>1232</v>
      </c>
      <c r="F201" s="29">
        <v>2.548348952230044</v>
      </c>
      <c r="G201" s="12" t="s">
        <v>184</v>
      </c>
      <c r="H201" s="12">
        <v>54.8</v>
      </c>
      <c r="I201" s="12">
        <v>0</v>
      </c>
      <c r="J201" s="12">
        <v>21.1</v>
      </c>
      <c r="K201" s="12">
        <v>0</v>
      </c>
      <c r="L201" s="12">
        <v>8.1</v>
      </c>
      <c r="M201" s="12">
        <v>12.9</v>
      </c>
      <c r="N201" s="12">
        <v>3.2</v>
      </c>
      <c r="O201" s="12">
        <v>0</v>
      </c>
      <c r="P201" s="12">
        <v>0</v>
      </c>
      <c r="Q201" s="30">
        <f t="shared" si="28"/>
        <v>100.10000000000001</v>
      </c>
      <c r="R201" s="12"/>
      <c r="S201" s="17">
        <f t="shared" si="29"/>
        <v>54.745254745254734</v>
      </c>
      <c r="T201" s="17">
        <f t="shared" si="29"/>
        <v>0</v>
      </c>
      <c r="U201" s="17">
        <f t="shared" si="29"/>
        <v>21.078921078921077</v>
      </c>
      <c r="V201" s="17">
        <f t="shared" si="29"/>
        <v>0</v>
      </c>
      <c r="W201" s="17">
        <f t="shared" si="29"/>
        <v>8.0919080919080919</v>
      </c>
      <c r="X201" s="17">
        <f t="shared" si="29"/>
        <v>12.887112887112886</v>
      </c>
      <c r="Y201" s="17">
        <f t="shared" si="29"/>
        <v>3.1968031968031969</v>
      </c>
      <c r="Z201" s="17">
        <f t="shared" si="29"/>
        <v>0</v>
      </c>
      <c r="AA201" s="17">
        <f t="shared" si="29"/>
        <v>0</v>
      </c>
      <c r="AE201" s="28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U201" s="28"/>
      <c r="AV201" s="32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31"/>
      <c r="BH201" s="28"/>
      <c r="BI201" s="26"/>
      <c r="BM201" s="26"/>
      <c r="BN201" s="26"/>
      <c r="BO201" s="26"/>
      <c r="BT201" s="26"/>
      <c r="BU201" s="28"/>
      <c r="BV201" s="28"/>
      <c r="BW201" s="32"/>
      <c r="BY201" s="26"/>
      <c r="BZ201" s="31"/>
      <c r="CA201" s="28"/>
      <c r="CB201" s="28"/>
      <c r="CC201" s="28"/>
      <c r="CD201" s="28"/>
      <c r="CF201" s="28"/>
      <c r="CH201" s="28"/>
      <c r="CI201" s="28"/>
    </row>
    <row r="202" spans="1:95">
      <c r="A202" s="61" t="s">
        <v>183</v>
      </c>
      <c r="C202" s="12">
        <f>1225+273</f>
        <v>1498</v>
      </c>
      <c r="D202" s="12">
        <v>3300</v>
      </c>
      <c r="E202" s="27">
        <v>1408</v>
      </c>
      <c r="F202" s="29">
        <v>2.4406298772670509</v>
      </c>
      <c r="G202" s="12" t="s">
        <v>184</v>
      </c>
      <c r="H202" s="12">
        <v>54.8</v>
      </c>
      <c r="I202" s="12">
        <v>0</v>
      </c>
      <c r="J202" s="12">
        <v>21.1</v>
      </c>
      <c r="K202" s="12">
        <v>0</v>
      </c>
      <c r="L202" s="12">
        <v>8.1</v>
      </c>
      <c r="M202" s="12">
        <v>12.9</v>
      </c>
      <c r="N202" s="12">
        <v>3.2</v>
      </c>
      <c r="O202" s="12">
        <v>0</v>
      </c>
      <c r="P202" s="12">
        <v>0</v>
      </c>
      <c r="Q202" s="30">
        <f t="shared" si="28"/>
        <v>100.10000000000001</v>
      </c>
      <c r="R202" s="12"/>
      <c r="S202" s="17">
        <f t="shared" si="29"/>
        <v>54.745254745254734</v>
      </c>
      <c r="T202" s="17">
        <f t="shared" si="29"/>
        <v>0</v>
      </c>
      <c r="U202" s="17">
        <f t="shared" si="29"/>
        <v>21.078921078921077</v>
      </c>
      <c r="V202" s="17">
        <f t="shared" si="29"/>
        <v>0</v>
      </c>
      <c r="W202" s="17">
        <f t="shared" si="29"/>
        <v>8.0919080919080919</v>
      </c>
      <c r="X202" s="17">
        <f t="shared" si="29"/>
        <v>12.887112887112886</v>
      </c>
      <c r="Y202" s="17">
        <f t="shared" si="29"/>
        <v>3.1968031968031969</v>
      </c>
      <c r="Z202" s="17">
        <f t="shared" si="29"/>
        <v>0</v>
      </c>
      <c r="AA202" s="17">
        <f t="shared" si="29"/>
        <v>0</v>
      </c>
      <c r="AE202" s="28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U202" s="28"/>
      <c r="AV202" s="32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31"/>
      <c r="BH202" s="28"/>
      <c r="BI202" s="26"/>
      <c r="BM202" s="26"/>
      <c r="BN202" s="26"/>
      <c r="BO202" s="26"/>
      <c r="BT202" s="26"/>
      <c r="BU202" s="28"/>
      <c r="BV202" s="28"/>
      <c r="BW202" s="32"/>
      <c r="BY202" s="26"/>
      <c r="BZ202" s="31"/>
      <c r="CA202" s="28"/>
      <c r="CB202" s="28"/>
      <c r="CC202" s="28"/>
      <c r="CD202" s="28"/>
      <c r="CF202" s="28"/>
      <c r="CH202" s="28"/>
      <c r="CI202" s="28"/>
    </row>
    <row r="203" spans="1:95">
      <c r="A203" s="61" t="s">
        <v>183</v>
      </c>
      <c r="C203" s="12">
        <f>1225+273</f>
        <v>1498</v>
      </c>
      <c r="D203" s="12">
        <v>3300</v>
      </c>
      <c r="E203" s="27">
        <v>1197</v>
      </c>
      <c r="F203" s="29">
        <v>2.475327154959472</v>
      </c>
      <c r="G203" s="12" t="s">
        <v>184</v>
      </c>
      <c r="H203" s="12">
        <v>54.8</v>
      </c>
      <c r="I203" s="12">
        <v>0</v>
      </c>
      <c r="J203" s="12">
        <v>21.1</v>
      </c>
      <c r="K203" s="12">
        <v>0</v>
      </c>
      <c r="L203" s="12">
        <v>8.1</v>
      </c>
      <c r="M203" s="12">
        <v>12.9</v>
      </c>
      <c r="N203" s="12">
        <v>3.2</v>
      </c>
      <c r="O203" s="12">
        <v>0</v>
      </c>
      <c r="P203" s="12">
        <v>0</v>
      </c>
      <c r="Q203" s="30">
        <f t="shared" si="28"/>
        <v>100.10000000000001</v>
      </c>
      <c r="R203" s="12"/>
      <c r="S203" s="17">
        <f t="shared" si="29"/>
        <v>54.745254745254734</v>
      </c>
      <c r="T203" s="17">
        <f t="shared" si="29"/>
        <v>0</v>
      </c>
      <c r="U203" s="17">
        <f t="shared" si="29"/>
        <v>21.078921078921077</v>
      </c>
      <c r="V203" s="17">
        <f t="shared" si="29"/>
        <v>0</v>
      </c>
      <c r="W203" s="17">
        <f t="shared" si="29"/>
        <v>8.0919080919080919</v>
      </c>
      <c r="X203" s="17">
        <f t="shared" si="29"/>
        <v>12.887112887112886</v>
      </c>
      <c r="Y203" s="17">
        <f t="shared" si="29"/>
        <v>3.1968031968031969</v>
      </c>
      <c r="Z203" s="17">
        <f t="shared" si="29"/>
        <v>0</v>
      </c>
      <c r="AA203" s="17">
        <f t="shared" si="29"/>
        <v>0</v>
      </c>
      <c r="AE203" s="28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U203" s="28"/>
      <c r="AV203" s="32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31"/>
      <c r="BH203" s="28"/>
      <c r="BI203" s="26"/>
      <c r="BM203" s="26"/>
      <c r="BN203" s="26"/>
      <c r="BO203" s="26"/>
      <c r="BT203" s="26"/>
      <c r="BU203" s="28"/>
      <c r="BV203" s="28"/>
      <c r="BW203" s="32"/>
      <c r="BY203" s="26"/>
      <c r="BZ203" s="31"/>
      <c r="CA203" s="28"/>
      <c r="CB203" s="28"/>
      <c r="CC203" s="28"/>
      <c r="CD203" s="28"/>
      <c r="CF203" s="28"/>
      <c r="CH203" s="28"/>
      <c r="CI203" s="28"/>
    </row>
    <row r="204" spans="1:95">
      <c r="A204" s="61" t="s">
        <v>183</v>
      </c>
      <c r="C204" s="12">
        <f>1250+273</f>
        <v>1523</v>
      </c>
      <c r="D204" s="12">
        <v>1970</v>
      </c>
      <c r="E204" s="27">
        <v>514</v>
      </c>
      <c r="F204" s="29">
        <v>1.2426329467709332</v>
      </c>
      <c r="G204" s="12" t="s">
        <v>184</v>
      </c>
      <c r="H204" s="12">
        <v>54.8</v>
      </c>
      <c r="I204" s="12">
        <v>0</v>
      </c>
      <c r="J204" s="12">
        <v>21.1</v>
      </c>
      <c r="K204" s="12">
        <v>0</v>
      </c>
      <c r="L204" s="12">
        <v>8.1</v>
      </c>
      <c r="M204" s="12">
        <v>12.9</v>
      </c>
      <c r="N204" s="12">
        <v>3.2</v>
      </c>
      <c r="O204" s="12">
        <v>0</v>
      </c>
      <c r="P204" s="12">
        <v>0</v>
      </c>
      <c r="Q204" s="30">
        <f t="shared" si="28"/>
        <v>100.10000000000001</v>
      </c>
      <c r="R204" s="12"/>
      <c r="S204" s="17">
        <f t="shared" si="29"/>
        <v>54.745254745254734</v>
      </c>
      <c r="T204" s="17">
        <f t="shared" si="29"/>
        <v>0</v>
      </c>
      <c r="U204" s="17">
        <f t="shared" si="29"/>
        <v>21.078921078921077</v>
      </c>
      <c r="V204" s="17">
        <f t="shared" si="29"/>
        <v>0</v>
      </c>
      <c r="W204" s="17">
        <f t="shared" si="29"/>
        <v>8.0919080919080919</v>
      </c>
      <c r="X204" s="17">
        <f t="shared" si="29"/>
        <v>12.887112887112886</v>
      </c>
      <c r="Y204" s="17">
        <f t="shared" si="29"/>
        <v>3.1968031968031969</v>
      </c>
      <c r="Z204" s="17">
        <f t="shared" si="29"/>
        <v>0</v>
      </c>
      <c r="AA204" s="17">
        <f t="shared" si="29"/>
        <v>0</v>
      </c>
      <c r="AE204" s="28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U204" s="28"/>
      <c r="AV204" s="32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31"/>
      <c r="BH204" s="28"/>
      <c r="BI204" s="26"/>
      <c r="BM204" s="26"/>
      <c r="BN204" s="26"/>
      <c r="BO204" s="26"/>
      <c r="BT204" s="26"/>
      <c r="BU204" s="28"/>
      <c r="BV204" s="28"/>
      <c r="BW204" s="32"/>
      <c r="BY204" s="26"/>
      <c r="BZ204" s="31"/>
      <c r="CA204" s="28"/>
      <c r="CB204" s="28"/>
      <c r="CC204" s="28"/>
      <c r="CD204" s="28"/>
      <c r="CF204" s="28"/>
      <c r="CH204" s="28"/>
      <c r="CI204" s="28"/>
    </row>
    <row r="205" spans="1:95">
      <c r="A205" s="61" t="s">
        <v>183</v>
      </c>
      <c r="C205" s="12">
        <f>1250+273</f>
        <v>1523</v>
      </c>
      <c r="D205" s="12">
        <v>3200</v>
      </c>
      <c r="E205" s="27">
        <v>1129</v>
      </c>
      <c r="F205" s="29">
        <v>2.0221968544387585</v>
      </c>
      <c r="G205" s="12" t="s">
        <v>184</v>
      </c>
      <c r="H205" s="12">
        <v>54.8</v>
      </c>
      <c r="I205" s="12">
        <v>0</v>
      </c>
      <c r="J205" s="12">
        <v>21.1</v>
      </c>
      <c r="K205" s="12">
        <v>0</v>
      </c>
      <c r="L205" s="12">
        <v>8.1</v>
      </c>
      <c r="M205" s="12">
        <v>12.9</v>
      </c>
      <c r="N205" s="12">
        <v>3.2</v>
      </c>
      <c r="O205" s="12">
        <v>0</v>
      </c>
      <c r="P205" s="12">
        <v>0</v>
      </c>
      <c r="Q205" s="30">
        <f t="shared" si="28"/>
        <v>100.10000000000001</v>
      </c>
      <c r="R205" s="12"/>
      <c r="S205" s="17">
        <f t="shared" si="29"/>
        <v>54.745254745254734</v>
      </c>
      <c r="T205" s="17">
        <f t="shared" si="29"/>
        <v>0</v>
      </c>
      <c r="U205" s="17">
        <f t="shared" si="29"/>
        <v>21.078921078921077</v>
      </c>
      <c r="V205" s="17">
        <f t="shared" si="29"/>
        <v>0</v>
      </c>
      <c r="W205" s="17">
        <f t="shared" si="29"/>
        <v>8.0919080919080919</v>
      </c>
      <c r="X205" s="17">
        <f t="shared" si="29"/>
        <v>12.887112887112886</v>
      </c>
      <c r="Y205" s="17">
        <f t="shared" si="29"/>
        <v>3.1968031968031969</v>
      </c>
      <c r="Z205" s="17">
        <f t="shared" si="29"/>
        <v>0</v>
      </c>
      <c r="AA205" s="17">
        <f t="shared" si="29"/>
        <v>0</v>
      </c>
      <c r="AE205" s="28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U205" s="28"/>
      <c r="AV205" s="32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31"/>
      <c r="BH205" s="28"/>
      <c r="BI205" s="26"/>
      <c r="BM205" s="26"/>
      <c r="BN205" s="26"/>
      <c r="BO205" s="26"/>
      <c r="BT205" s="26"/>
      <c r="BU205" s="28"/>
      <c r="BV205" s="28"/>
      <c r="BW205" s="32"/>
      <c r="BY205" s="26"/>
      <c r="BZ205" s="31"/>
      <c r="CA205" s="28"/>
      <c r="CB205" s="28"/>
      <c r="CC205" s="28"/>
      <c r="CD205" s="28"/>
      <c r="CF205" s="28"/>
      <c r="CH205" s="28"/>
      <c r="CI205" s="28"/>
    </row>
    <row r="206" spans="1:95">
      <c r="A206" s="61" t="s">
        <v>183</v>
      </c>
      <c r="C206" s="12">
        <f>1250+273</f>
        <v>1523</v>
      </c>
      <c r="D206" s="12">
        <v>3134</v>
      </c>
      <c r="E206" s="27">
        <v>1224</v>
      </c>
      <c r="F206" s="29">
        <v>1.3096217124394185</v>
      </c>
      <c r="G206" s="12" t="s">
        <v>184</v>
      </c>
      <c r="H206" s="12">
        <v>54.8</v>
      </c>
      <c r="I206" s="12">
        <v>0</v>
      </c>
      <c r="J206" s="12">
        <v>21.1</v>
      </c>
      <c r="K206" s="12">
        <v>0</v>
      </c>
      <c r="L206" s="12">
        <v>8.1</v>
      </c>
      <c r="M206" s="12">
        <v>12.9</v>
      </c>
      <c r="N206" s="12">
        <v>3.2</v>
      </c>
      <c r="O206" s="12">
        <v>0</v>
      </c>
      <c r="P206" s="12">
        <v>0</v>
      </c>
      <c r="Q206" s="30">
        <f t="shared" si="28"/>
        <v>100.10000000000001</v>
      </c>
      <c r="R206" s="12"/>
      <c r="S206" s="17">
        <f t="shared" si="29"/>
        <v>54.745254745254734</v>
      </c>
      <c r="T206" s="17">
        <f t="shared" si="29"/>
        <v>0</v>
      </c>
      <c r="U206" s="17">
        <f t="shared" si="29"/>
        <v>21.078921078921077</v>
      </c>
      <c r="V206" s="17">
        <f t="shared" si="29"/>
        <v>0</v>
      </c>
      <c r="W206" s="17">
        <f t="shared" si="29"/>
        <v>8.0919080919080919</v>
      </c>
      <c r="X206" s="17">
        <f t="shared" si="29"/>
        <v>12.887112887112886</v>
      </c>
      <c r="Y206" s="17">
        <f t="shared" si="29"/>
        <v>3.1968031968031969</v>
      </c>
      <c r="Z206" s="17">
        <f t="shared" si="29"/>
        <v>0</v>
      </c>
      <c r="AA206" s="17">
        <f t="shared" si="29"/>
        <v>0</v>
      </c>
      <c r="AE206" s="28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U206" s="28"/>
      <c r="AV206" s="32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31"/>
      <c r="BH206" s="28"/>
      <c r="BI206" s="26"/>
      <c r="BM206" s="26"/>
      <c r="BN206" s="26"/>
      <c r="BO206" s="26"/>
      <c r="BT206" s="26"/>
      <c r="BU206" s="28"/>
      <c r="BV206" s="28"/>
      <c r="BW206" s="32"/>
      <c r="BY206" s="26"/>
      <c r="BZ206" s="31"/>
      <c r="CA206" s="28"/>
      <c r="CB206" s="28"/>
      <c r="CC206" s="28"/>
      <c r="CD206" s="28"/>
      <c r="CF206" s="28"/>
      <c r="CH206" s="28"/>
      <c r="CI206" s="28"/>
    </row>
    <row r="207" spans="1:95">
      <c r="A207" s="61" t="s">
        <v>183</v>
      </c>
      <c r="C207" s="12">
        <f>1250+273</f>
        <v>1523</v>
      </c>
      <c r="D207" s="12">
        <v>3000</v>
      </c>
      <c r="E207" s="27">
        <v>1044</v>
      </c>
      <c r="F207" s="29">
        <v>1.6542204836415362</v>
      </c>
      <c r="G207" s="12" t="s">
        <v>184</v>
      </c>
      <c r="H207" s="12">
        <v>54.8</v>
      </c>
      <c r="I207" s="12">
        <v>0</v>
      </c>
      <c r="J207" s="12">
        <v>21.1</v>
      </c>
      <c r="K207" s="12">
        <v>0</v>
      </c>
      <c r="L207" s="12">
        <v>8.1</v>
      </c>
      <c r="M207" s="12">
        <v>12.9</v>
      </c>
      <c r="N207" s="12">
        <v>3.2</v>
      </c>
      <c r="O207" s="12">
        <v>0</v>
      </c>
      <c r="P207" s="12">
        <v>0</v>
      </c>
      <c r="Q207" s="30">
        <f t="shared" si="28"/>
        <v>100.10000000000001</v>
      </c>
      <c r="R207" s="12"/>
      <c r="S207" s="17">
        <f t="shared" si="29"/>
        <v>54.745254745254734</v>
      </c>
      <c r="T207" s="17">
        <f t="shared" si="29"/>
        <v>0</v>
      </c>
      <c r="U207" s="17">
        <f t="shared" si="29"/>
        <v>21.078921078921077</v>
      </c>
      <c r="V207" s="17">
        <f t="shared" si="29"/>
        <v>0</v>
      </c>
      <c r="W207" s="17">
        <f t="shared" si="29"/>
        <v>8.0919080919080919</v>
      </c>
      <c r="X207" s="17">
        <f t="shared" si="29"/>
        <v>12.887112887112886</v>
      </c>
      <c r="Y207" s="17">
        <f t="shared" si="29"/>
        <v>3.1968031968031969</v>
      </c>
      <c r="Z207" s="17">
        <f t="shared" si="29"/>
        <v>0</v>
      </c>
      <c r="AA207" s="17">
        <f t="shared" si="29"/>
        <v>0</v>
      </c>
      <c r="AE207" s="28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U207" s="28"/>
      <c r="AV207" s="32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31"/>
      <c r="BH207" s="28"/>
      <c r="BI207" s="26"/>
      <c r="BM207" s="26"/>
      <c r="BN207" s="26"/>
      <c r="BO207" s="26"/>
      <c r="BT207" s="26"/>
      <c r="BU207" s="28"/>
      <c r="BV207" s="28"/>
      <c r="BW207" s="32"/>
      <c r="BY207" s="26"/>
      <c r="BZ207" s="31"/>
      <c r="CA207" s="28"/>
      <c r="CB207" s="28"/>
      <c r="CC207" s="28"/>
      <c r="CD207" s="28"/>
      <c r="CF207" s="28"/>
      <c r="CH207" s="28"/>
      <c r="CI207" s="28"/>
    </row>
    <row r="208" spans="1:95">
      <c r="A208" s="61" t="s">
        <v>183</v>
      </c>
      <c r="C208" s="62">
        <v>1523</v>
      </c>
      <c r="D208" s="12">
        <v>3230</v>
      </c>
      <c r="E208" s="27">
        <v>1257</v>
      </c>
      <c r="F208" s="63">
        <v>4.0050001819726937</v>
      </c>
      <c r="G208" s="12" t="s">
        <v>184</v>
      </c>
      <c r="H208" s="12">
        <v>54.8</v>
      </c>
      <c r="I208" s="12">
        <v>0</v>
      </c>
      <c r="J208" s="12">
        <v>21.1</v>
      </c>
      <c r="K208" s="12">
        <v>0</v>
      </c>
      <c r="L208" s="12">
        <v>8.1</v>
      </c>
      <c r="M208" s="12">
        <v>12.9</v>
      </c>
      <c r="N208" s="12">
        <v>3.2</v>
      </c>
      <c r="O208" s="12">
        <v>0</v>
      </c>
      <c r="P208" s="12">
        <v>0</v>
      </c>
      <c r="Q208" s="30">
        <f t="shared" si="28"/>
        <v>100.10000000000001</v>
      </c>
      <c r="R208" s="12"/>
      <c r="S208" s="17">
        <f t="shared" si="29"/>
        <v>54.745254745254734</v>
      </c>
      <c r="T208" s="17">
        <f t="shared" si="29"/>
        <v>0</v>
      </c>
      <c r="U208" s="17">
        <f t="shared" si="29"/>
        <v>21.078921078921077</v>
      </c>
      <c r="V208" s="17">
        <f t="shared" si="29"/>
        <v>0</v>
      </c>
      <c r="W208" s="17">
        <f t="shared" si="29"/>
        <v>8.0919080919080919</v>
      </c>
      <c r="X208" s="17">
        <f t="shared" si="29"/>
        <v>12.887112887112886</v>
      </c>
      <c r="Y208" s="17">
        <f t="shared" si="29"/>
        <v>3.1968031968031969</v>
      </c>
      <c r="Z208" s="17">
        <f t="shared" si="29"/>
        <v>0</v>
      </c>
      <c r="AA208" s="17">
        <f t="shared" si="29"/>
        <v>0</v>
      </c>
      <c r="AE208" s="28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U208" s="28"/>
      <c r="AV208" s="32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31"/>
      <c r="BH208" s="28"/>
      <c r="BI208" s="26"/>
      <c r="BM208" s="26"/>
      <c r="BN208" s="26"/>
      <c r="BO208" s="26"/>
      <c r="BT208" s="26"/>
      <c r="BU208" s="28"/>
      <c r="BV208" s="28"/>
      <c r="BW208" s="32"/>
      <c r="BY208" s="26"/>
      <c r="BZ208" s="31"/>
      <c r="CA208" s="28"/>
      <c r="CB208" s="28"/>
      <c r="CC208" s="28"/>
      <c r="CD208" s="28"/>
      <c r="CF208" s="28"/>
      <c r="CH208" s="28"/>
      <c r="CI208" s="28"/>
    </row>
    <row r="209" spans="1:93">
      <c r="A209" s="61" t="s">
        <v>183</v>
      </c>
      <c r="C209" s="12">
        <f>1250+273</f>
        <v>1523</v>
      </c>
      <c r="D209" s="12">
        <v>2980</v>
      </c>
      <c r="E209" s="27">
        <v>1320</v>
      </c>
      <c r="F209" s="63">
        <v>2.7920938001033537</v>
      </c>
      <c r="G209" s="12" t="s">
        <v>184</v>
      </c>
      <c r="H209" s="12">
        <v>54.8</v>
      </c>
      <c r="I209" s="12">
        <v>0</v>
      </c>
      <c r="J209" s="12">
        <v>21.1</v>
      </c>
      <c r="K209" s="12">
        <v>0</v>
      </c>
      <c r="L209" s="12">
        <v>8.1</v>
      </c>
      <c r="M209" s="12">
        <v>12.9</v>
      </c>
      <c r="N209" s="12">
        <v>3.2</v>
      </c>
      <c r="O209" s="12">
        <v>0</v>
      </c>
      <c r="P209" s="12">
        <v>0</v>
      </c>
      <c r="Q209" s="30">
        <f t="shared" si="28"/>
        <v>100.10000000000001</v>
      </c>
      <c r="R209" s="12"/>
      <c r="S209" s="17">
        <f t="shared" si="29"/>
        <v>54.745254745254734</v>
      </c>
      <c r="T209" s="17">
        <f t="shared" si="29"/>
        <v>0</v>
      </c>
      <c r="U209" s="17">
        <f t="shared" si="29"/>
        <v>21.078921078921077</v>
      </c>
      <c r="V209" s="17">
        <f t="shared" si="29"/>
        <v>0</v>
      </c>
      <c r="W209" s="17">
        <f t="shared" si="29"/>
        <v>8.0919080919080919</v>
      </c>
      <c r="X209" s="17">
        <f t="shared" si="29"/>
        <v>12.887112887112886</v>
      </c>
      <c r="Y209" s="17">
        <f t="shared" si="29"/>
        <v>3.1968031968031969</v>
      </c>
      <c r="Z209" s="17">
        <f t="shared" si="29"/>
        <v>0</v>
      </c>
      <c r="AA209" s="17">
        <f t="shared" si="29"/>
        <v>0</v>
      </c>
      <c r="AE209" s="28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U209" s="28"/>
      <c r="AV209" s="32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31"/>
      <c r="BH209" s="28"/>
      <c r="BI209" s="26"/>
      <c r="BM209" s="26"/>
      <c r="BN209" s="26"/>
      <c r="BO209" s="26"/>
      <c r="BT209" s="26"/>
      <c r="BU209" s="28"/>
      <c r="BV209" s="28"/>
      <c r="BW209" s="32"/>
      <c r="BY209" s="26"/>
      <c r="BZ209" s="31"/>
      <c r="CA209" s="28"/>
      <c r="CB209" s="28"/>
      <c r="CC209" s="28"/>
      <c r="CD209" s="28"/>
      <c r="CF209" s="28"/>
      <c r="CH209" s="28"/>
      <c r="CI209" s="28"/>
    </row>
    <row r="210" spans="1:93">
      <c r="A210" s="61" t="s">
        <v>183</v>
      </c>
      <c r="C210" s="12">
        <f>1250+273</f>
        <v>1523</v>
      </c>
      <c r="D210" s="12">
        <v>2902</v>
      </c>
      <c r="E210" s="27">
        <v>681</v>
      </c>
      <c r="F210" s="63">
        <v>1.32</v>
      </c>
      <c r="G210" s="12" t="s">
        <v>184</v>
      </c>
      <c r="H210" s="12">
        <v>54.8</v>
      </c>
      <c r="I210" s="12">
        <v>0</v>
      </c>
      <c r="J210" s="12">
        <v>21.1</v>
      </c>
      <c r="K210" s="12">
        <v>0</v>
      </c>
      <c r="L210" s="12">
        <v>8.1</v>
      </c>
      <c r="M210" s="12">
        <v>12.9</v>
      </c>
      <c r="N210" s="12">
        <v>3.2</v>
      </c>
      <c r="O210" s="12">
        <v>0</v>
      </c>
      <c r="P210" s="12">
        <v>0</v>
      </c>
      <c r="Q210" s="30">
        <f t="shared" si="28"/>
        <v>100.10000000000001</v>
      </c>
      <c r="R210" s="12"/>
      <c r="S210" s="17">
        <f t="shared" si="29"/>
        <v>54.745254745254734</v>
      </c>
      <c r="T210" s="17">
        <f t="shared" si="29"/>
        <v>0</v>
      </c>
      <c r="U210" s="17">
        <f t="shared" si="29"/>
        <v>21.078921078921077</v>
      </c>
      <c r="V210" s="17">
        <f t="shared" si="29"/>
        <v>0</v>
      </c>
      <c r="W210" s="17">
        <f t="shared" si="29"/>
        <v>8.0919080919080919</v>
      </c>
      <c r="X210" s="17">
        <f t="shared" si="29"/>
        <v>12.887112887112886</v>
      </c>
      <c r="Y210" s="17">
        <f t="shared" si="29"/>
        <v>3.1968031968031969</v>
      </c>
      <c r="Z210" s="17">
        <f t="shared" si="29"/>
        <v>0</v>
      </c>
      <c r="AA210" s="17">
        <f t="shared" si="29"/>
        <v>0</v>
      </c>
      <c r="AE210" s="28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U210" s="28"/>
      <c r="AV210" s="32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31"/>
      <c r="BH210" s="28"/>
      <c r="BI210" s="26"/>
      <c r="BM210" s="26"/>
      <c r="BN210" s="26"/>
      <c r="BO210" s="26"/>
      <c r="BT210" s="26"/>
      <c r="BU210" s="28"/>
      <c r="BV210" s="28"/>
      <c r="BW210" s="32"/>
      <c r="BY210" s="26"/>
      <c r="BZ210" s="31"/>
      <c r="CA210" s="28"/>
      <c r="CB210" s="28"/>
      <c r="CC210" s="28"/>
      <c r="CD210" s="28"/>
      <c r="CF210" s="28"/>
      <c r="CH210" s="28"/>
      <c r="CI210" s="28"/>
    </row>
    <row r="211" spans="1:93" s="36" customFormat="1">
      <c r="A211" s="86" t="s">
        <v>183</v>
      </c>
      <c r="C211" s="37">
        <f>1250+273</f>
        <v>1523</v>
      </c>
      <c r="D211" s="37">
        <v>2902</v>
      </c>
      <c r="E211" s="38">
        <v>818</v>
      </c>
      <c r="F211" s="47">
        <v>3.66</v>
      </c>
      <c r="G211" s="37" t="s">
        <v>184</v>
      </c>
      <c r="H211" s="37">
        <v>54.8</v>
      </c>
      <c r="I211" s="37">
        <v>0</v>
      </c>
      <c r="J211" s="37">
        <v>21.1</v>
      </c>
      <c r="K211" s="37">
        <v>0</v>
      </c>
      <c r="L211" s="37">
        <v>8.1</v>
      </c>
      <c r="M211" s="37">
        <v>12.9</v>
      </c>
      <c r="N211" s="37">
        <v>3.2</v>
      </c>
      <c r="O211" s="37">
        <v>0</v>
      </c>
      <c r="P211" s="37">
        <v>0</v>
      </c>
      <c r="Q211" s="40">
        <f t="shared" si="28"/>
        <v>100.10000000000001</v>
      </c>
      <c r="R211" s="37"/>
      <c r="S211" s="41">
        <f t="shared" si="29"/>
        <v>54.745254745254734</v>
      </c>
      <c r="T211" s="41">
        <f t="shared" si="29"/>
        <v>0</v>
      </c>
      <c r="U211" s="41">
        <f t="shared" si="29"/>
        <v>21.078921078921077</v>
      </c>
      <c r="V211" s="41">
        <f t="shared" si="29"/>
        <v>0</v>
      </c>
      <c r="W211" s="41">
        <f t="shared" si="29"/>
        <v>8.0919080919080919</v>
      </c>
      <c r="X211" s="41">
        <f t="shared" si="29"/>
        <v>12.887112887112886</v>
      </c>
      <c r="Y211" s="41">
        <f t="shared" si="29"/>
        <v>3.1968031968031969</v>
      </c>
      <c r="Z211" s="41">
        <f t="shared" si="29"/>
        <v>0</v>
      </c>
      <c r="AA211" s="41">
        <f t="shared" si="29"/>
        <v>0</v>
      </c>
      <c r="AE211" s="42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U211" s="42"/>
      <c r="AV211" s="44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3"/>
      <c r="BH211" s="42"/>
      <c r="BI211" s="45"/>
      <c r="BJ211" s="45"/>
      <c r="BL211" s="46"/>
      <c r="BM211" s="45"/>
      <c r="BN211" s="45"/>
      <c r="BO211" s="45"/>
      <c r="BT211" s="45"/>
      <c r="BU211" s="42"/>
      <c r="BV211" s="42"/>
      <c r="BW211" s="44"/>
      <c r="BY211" s="45"/>
      <c r="BZ211" s="43"/>
      <c r="CA211" s="42"/>
      <c r="CB211" s="42"/>
      <c r="CC211" s="42"/>
      <c r="CD211" s="42"/>
      <c r="CF211" s="42"/>
      <c r="CG211" s="46"/>
      <c r="CH211" s="42"/>
      <c r="CI211" s="42"/>
      <c r="CO211" s="45"/>
    </row>
    <row r="212" spans="1:93" s="76" customFormat="1">
      <c r="A212" s="75" t="s">
        <v>200</v>
      </c>
      <c r="C212" s="77">
        <f>1250+273.15</f>
        <v>1523.15</v>
      </c>
      <c r="D212" s="76">
        <v>500</v>
      </c>
      <c r="E212" s="78">
        <v>0</v>
      </c>
      <c r="F212" s="79">
        <v>2.0499999999999998</v>
      </c>
      <c r="G212" s="77" t="s">
        <v>195</v>
      </c>
      <c r="H212" s="77">
        <v>53.47</v>
      </c>
      <c r="I212" s="77">
        <v>0.71</v>
      </c>
      <c r="J212" s="77">
        <v>15.48</v>
      </c>
      <c r="K212" s="77">
        <v>8.39</v>
      </c>
      <c r="L212" s="77">
        <v>4.88</v>
      </c>
      <c r="M212" s="77">
        <v>8.51</v>
      </c>
      <c r="N212" s="77">
        <v>3.66</v>
      </c>
      <c r="O212" s="77">
        <v>4.72</v>
      </c>
      <c r="P212" s="77">
        <v>0</v>
      </c>
      <c r="Q212" s="80">
        <v>99.97</v>
      </c>
      <c r="S212" s="81">
        <f>H212/($Q212/100)</f>
        <v>53.48604581374412</v>
      </c>
      <c r="T212" s="81">
        <f t="shared" ref="T212:AA212" si="30">I212/($Q212/100)</f>
        <v>0.71021306391917571</v>
      </c>
      <c r="U212" s="81">
        <f t="shared" si="30"/>
        <v>15.484645393618086</v>
      </c>
      <c r="V212" s="81">
        <f t="shared" si="30"/>
        <v>8.3925177553265975</v>
      </c>
      <c r="W212" s="81">
        <f t="shared" si="30"/>
        <v>4.8814644393317996</v>
      </c>
      <c r="X212" s="81">
        <f t="shared" si="30"/>
        <v>8.5125537661298392</v>
      </c>
      <c r="Y212" s="81">
        <f t="shared" si="30"/>
        <v>3.6610983294988495</v>
      </c>
      <c r="Z212" s="81">
        <f t="shared" si="30"/>
        <v>4.7214164249274777</v>
      </c>
      <c r="AA212" s="81">
        <f t="shared" si="30"/>
        <v>0</v>
      </c>
      <c r="AQ212" s="82"/>
      <c r="BJ212" s="83"/>
      <c r="BL212" s="81"/>
      <c r="CG212" s="81"/>
      <c r="CO212" s="83"/>
    </row>
    <row r="213" spans="1:93" s="76" customFormat="1">
      <c r="A213" s="75" t="s">
        <v>200</v>
      </c>
      <c r="C213" s="77">
        <f t="shared" ref="C213:C233" si="31">1250+273.15</f>
        <v>1523.15</v>
      </c>
      <c r="D213" s="76">
        <v>500</v>
      </c>
      <c r="E213" s="78">
        <v>169</v>
      </c>
      <c r="F213" s="79">
        <v>1.53</v>
      </c>
      <c r="G213" s="77" t="s">
        <v>195</v>
      </c>
      <c r="H213" s="77">
        <v>53.47</v>
      </c>
      <c r="I213" s="77">
        <v>0.71</v>
      </c>
      <c r="J213" s="77">
        <v>15.48</v>
      </c>
      <c r="K213" s="77">
        <v>8.39</v>
      </c>
      <c r="L213" s="77">
        <v>4.88</v>
      </c>
      <c r="M213" s="77">
        <v>8.51</v>
      </c>
      <c r="N213" s="77">
        <v>3.66</v>
      </c>
      <c r="O213" s="77">
        <v>4.72</v>
      </c>
      <c r="P213" s="77">
        <v>0</v>
      </c>
      <c r="Q213" s="80">
        <v>99.97</v>
      </c>
      <c r="S213" s="81">
        <f t="shared" ref="S213:S233" si="32">H213/($Q213/100)</f>
        <v>53.48604581374412</v>
      </c>
      <c r="T213" s="81">
        <f t="shared" ref="T213:T233" si="33">I213/($Q213/100)</f>
        <v>0.71021306391917571</v>
      </c>
      <c r="U213" s="81">
        <f t="shared" ref="U213:U233" si="34">J213/($Q213/100)</f>
        <v>15.484645393618086</v>
      </c>
      <c r="V213" s="81">
        <f t="shared" ref="V213:V233" si="35">K213/($Q213/100)</f>
        <v>8.3925177553265975</v>
      </c>
      <c r="W213" s="81">
        <f t="shared" ref="W213:W233" si="36">L213/($Q213/100)</f>
        <v>4.8814644393317996</v>
      </c>
      <c r="X213" s="81">
        <f t="shared" ref="X213:X233" si="37">M213/($Q213/100)</f>
        <v>8.5125537661298392</v>
      </c>
      <c r="Y213" s="81">
        <f t="shared" ref="Y213:Y233" si="38">N213/($Q213/100)</f>
        <v>3.6610983294988495</v>
      </c>
      <c r="Z213" s="81">
        <f t="shared" ref="Z213:Z233" si="39">O213/($Q213/100)</f>
        <v>4.7214164249274777</v>
      </c>
      <c r="AA213" s="81">
        <f t="shared" ref="AA213:AA233" si="40">P213/($Q213/100)</f>
        <v>0</v>
      </c>
      <c r="AQ213" s="82"/>
      <c r="BJ213" s="83"/>
      <c r="BL213" s="81"/>
      <c r="CG213" s="81"/>
      <c r="CO213" s="83"/>
    </row>
    <row r="214" spans="1:93" s="76" customFormat="1">
      <c r="A214" s="75" t="s">
        <v>200</v>
      </c>
      <c r="C214" s="77">
        <f t="shared" si="31"/>
        <v>1523.15</v>
      </c>
      <c r="D214" s="76">
        <v>500</v>
      </c>
      <c r="E214" s="78">
        <v>281</v>
      </c>
      <c r="F214" s="79">
        <v>1</v>
      </c>
      <c r="G214" s="77" t="s">
        <v>195</v>
      </c>
      <c r="H214" s="77">
        <v>53.47</v>
      </c>
      <c r="I214" s="77">
        <v>0.71</v>
      </c>
      <c r="J214" s="77">
        <v>15.48</v>
      </c>
      <c r="K214" s="77">
        <v>8.39</v>
      </c>
      <c r="L214" s="77">
        <v>4.88</v>
      </c>
      <c r="M214" s="77">
        <v>8.51</v>
      </c>
      <c r="N214" s="77">
        <v>3.66</v>
      </c>
      <c r="O214" s="77">
        <v>4.72</v>
      </c>
      <c r="P214" s="77">
        <v>0</v>
      </c>
      <c r="Q214" s="80">
        <v>99.97</v>
      </c>
      <c r="S214" s="81">
        <f t="shared" si="32"/>
        <v>53.48604581374412</v>
      </c>
      <c r="T214" s="81">
        <f t="shared" si="33"/>
        <v>0.71021306391917571</v>
      </c>
      <c r="U214" s="81">
        <f t="shared" si="34"/>
        <v>15.484645393618086</v>
      </c>
      <c r="V214" s="81">
        <f t="shared" si="35"/>
        <v>8.3925177553265975</v>
      </c>
      <c r="W214" s="81">
        <f t="shared" si="36"/>
        <v>4.8814644393317996</v>
      </c>
      <c r="X214" s="81">
        <f t="shared" si="37"/>
        <v>8.5125537661298392</v>
      </c>
      <c r="Y214" s="81">
        <f t="shared" si="38"/>
        <v>3.6610983294988495</v>
      </c>
      <c r="Z214" s="81">
        <f t="shared" si="39"/>
        <v>4.7214164249274777</v>
      </c>
      <c r="AA214" s="81">
        <f t="shared" si="40"/>
        <v>0</v>
      </c>
      <c r="AE214" s="84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U214" s="84"/>
      <c r="AV214" s="85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2"/>
      <c r="BH214" s="84"/>
      <c r="BI214" s="83"/>
      <c r="BJ214" s="83"/>
      <c r="BL214" s="81"/>
      <c r="BM214" s="83"/>
      <c r="BN214" s="83"/>
      <c r="BO214" s="83"/>
      <c r="BT214" s="83"/>
      <c r="BU214" s="84"/>
      <c r="BV214" s="84"/>
      <c r="BW214" s="85"/>
      <c r="BY214" s="83"/>
      <c r="BZ214" s="82"/>
      <c r="CA214" s="84"/>
      <c r="CB214" s="84"/>
      <c r="CC214" s="84"/>
      <c r="CD214" s="84"/>
      <c r="CF214" s="84"/>
      <c r="CG214" s="81"/>
      <c r="CH214" s="84"/>
      <c r="CI214" s="84"/>
      <c r="CO214" s="83"/>
    </row>
    <row r="215" spans="1:93" s="76" customFormat="1">
      <c r="A215" s="75" t="s">
        <v>200</v>
      </c>
      <c r="C215" s="77">
        <f t="shared" si="31"/>
        <v>1523.15</v>
      </c>
      <c r="D215" s="76">
        <v>500</v>
      </c>
      <c r="E215" s="78">
        <v>307</v>
      </c>
      <c r="F215" s="79">
        <v>0.64</v>
      </c>
      <c r="G215" s="77" t="s">
        <v>195</v>
      </c>
      <c r="H215" s="77">
        <v>53.47</v>
      </c>
      <c r="I215" s="77">
        <v>0.71</v>
      </c>
      <c r="J215" s="77">
        <v>15.48</v>
      </c>
      <c r="K215" s="77">
        <v>8.39</v>
      </c>
      <c r="L215" s="77">
        <v>4.88</v>
      </c>
      <c r="M215" s="77">
        <v>8.51</v>
      </c>
      <c r="N215" s="77">
        <v>3.66</v>
      </c>
      <c r="O215" s="77">
        <v>4.72</v>
      </c>
      <c r="P215" s="77">
        <v>0</v>
      </c>
      <c r="Q215" s="80">
        <v>99.97</v>
      </c>
      <c r="S215" s="81">
        <f t="shared" si="32"/>
        <v>53.48604581374412</v>
      </c>
      <c r="T215" s="81">
        <f t="shared" si="33"/>
        <v>0.71021306391917571</v>
      </c>
      <c r="U215" s="81">
        <f t="shared" si="34"/>
        <v>15.484645393618086</v>
      </c>
      <c r="V215" s="81">
        <f t="shared" si="35"/>
        <v>8.3925177553265975</v>
      </c>
      <c r="W215" s="81">
        <f t="shared" si="36"/>
        <v>4.8814644393317996</v>
      </c>
      <c r="X215" s="81">
        <f t="shared" si="37"/>
        <v>8.5125537661298392</v>
      </c>
      <c r="Y215" s="81">
        <f t="shared" si="38"/>
        <v>3.6610983294988495</v>
      </c>
      <c r="Z215" s="81">
        <f t="shared" si="39"/>
        <v>4.7214164249274777</v>
      </c>
      <c r="AA215" s="81">
        <f t="shared" si="40"/>
        <v>0</v>
      </c>
      <c r="AQ215" s="82"/>
      <c r="BJ215" s="83"/>
      <c r="BL215" s="81"/>
      <c r="CG215" s="81"/>
      <c r="CO215" s="83"/>
    </row>
    <row r="216" spans="1:93" s="76" customFormat="1">
      <c r="A216" s="75" t="s">
        <v>200</v>
      </c>
      <c r="C216" s="77">
        <f t="shared" si="31"/>
        <v>1523.15</v>
      </c>
      <c r="D216" s="76">
        <v>500</v>
      </c>
      <c r="E216" s="78">
        <v>328</v>
      </c>
      <c r="F216" s="79">
        <v>0.64</v>
      </c>
      <c r="G216" s="77" t="s">
        <v>195</v>
      </c>
      <c r="H216" s="77">
        <v>53.47</v>
      </c>
      <c r="I216" s="77">
        <v>0.71</v>
      </c>
      <c r="J216" s="77">
        <v>15.48</v>
      </c>
      <c r="K216" s="77">
        <v>8.39</v>
      </c>
      <c r="L216" s="77">
        <v>4.88</v>
      </c>
      <c r="M216" s="77">
        <v>8.51</v>
      </c>
      <c r="N216" s="77">
        <v>3.66</v>
      </c>
      <c r="O216" s="77">
        <v>4.72</v>
      </c>
      <c r="P216" s="77">
        <v>0</v>
      </c>
      <c r="Q216" s="80">
        <v>99.97</v>
      </c>
      <c r="S216" s="81">
        <f t="shared" si="32"/>
        <v>53.48604581374412</v>
      </c>
      <c r="T216" s="81">
        <f t="shared" si="33"/>
        <v>0.71021306391917571</v>
      </c>
      <c r="U216" s="81">
        <f t="shared" si="34"/>
        <v>15.484645393618086</v>
      </c>
      <c r="V216" s="81">
        <f t="shared" si="35"/>
        <v>8.3925177553265975</v>
      </c>
      <c r="W216" s="81">
        <f t="shared" si="36"/>
        <v>4.8814644393317996</v>
      </c>
      <c r="X216" s="81">
        <f t="shared" si="37"/>
        <v>8.5125537661298392</v>
      </c>
      <c r="Y216" s="81">
        <f t="shared" si="38"/>
        <v>3.6610983294988495</v>
      </c>
      <c r="Z216" s="81">
        <f t="shared" si="39"/>
        <v>4.7214164249274777</v>
      </c>
      <c r="AA216" s="81">
        <f t="shared" si="40"/>
        <v>0</v>
      </c>
      <c r="AQ216" s="82"/>
      <c r="BJ216" s="83"/>
      <c r="BL216" s="81"/>
      <c r="CG216" s="81"/>
      <c r="CO216" s="83"/>
    </row>
    <row r="217" spans="1:93" s="76" customFormat="1">
      <c r="A217" s="75" t="s">
        <v>200</v>
      </c>
      <c r="C217" s="77">
        <f t="shared" si="31"/>
        <v>1523.15</v>
      </c>
      <c r="D217" s="76">
        <v>1000</v>
      </c>
      <c r="E217" s="78">
        <v>0</v>
      </c>
      <c r="F217" s="79">
        <v>3.25</v>
      </c>
      <c r="G217" s="77" t="s">
        <v>195</v>
      </c>
      <c r="H217" s="77">
        <v>53.47</v>
      </c>
      <c r="I217" s="77">
        <v>0.71</v>
      </c>
      <c r="J217" s="77">
        <v>15.48</v>
      </c>
      <c r="K217" s="77">
        <v>8.39</v>
      </c>
      <c r="L217" s="77">
        <v>4.88</v>
      </c>
      <c r="M217" s="77">
        <v>8.51</v>
      </c>
      <c r="N217" s="77">
        <v>3.66</v>
      </c>
      <c r="O217" s="77">
        <v>4.72</v>
      </c>
      <c r="P217" s="77">
        <v>0</v>
      </c>
      <c r="Q217" s="80">
        <v>99.97</v>
      </c>
      <c r="S217" s="81">
        <f t="shared" si="32"/>
        <v>53.48604581374412</v>
      </c>
      <c r="T217" s="81">
        <f t="shared" si="33"/>
        <v>0.71021306391917571</v>
      </c>
      <c r="U217" s="81">
        <f t="shared" si="34"/>
        <v>15.484645393618086</v>
      </c>
      <c r="V217" s="81">
        <f t="shared" si="35"/>
        <v>8.3925177553265975</v>
      </c>
      <c r="W217" s="81">
        <f t="shared" si="36"/>
        <v>4.8814644393317996</v>
      </c>
      <c r="X217" s="81">
        <f t="shared" si="37"/>
        <v>8.5125537661298392</v>
      </c>
      <c r="Y217" s="81">
        <f t="shared" si="38"/>
        <v>3.6610983294988495</v>
      </c>
      <c r="Z217" s="81">
        <f t="shared" si="39"/>
        <v>4.7214164249274777</v>
      </c>
      <c r="AA217" s="81">
        <f t="shared" si="40"/>
        <v>0</v>
      </c>
      <c r="AQ217" s="82"/>
      <c r="BJ217" s="83"/>
      <c r="BL217" s="81"/>
      <c r="CG217" s="81"/>
      <c r="CO217" s="83"/>
    </row>
    <row r="218" spans="1:93">
      <c r="A218" s="75" t="s">
        <v>200</v>
      </c>
      <c r="C218" s="77">
        <f t="shared" si="31"/>
        <v>1523.15</v>
      </c>
      <c r="D218" s="19">
        <v>1000</v>
      </c>
      <c r="E218" s="65">
        <v>215</v>
      </c>
      <c r="F218" s="64">
        <v>2.92</v>
      </c>
      <c r="G218" s="77" t="s">
        <v>195</v>
      </c>
      <c r="H218" s="77">
        <v>53.47</v>
      </c>
      <c r="I218" s="77">
        <v>0.71</v>
      </c>
      <c r="J218" s="77">
        <v>15.48</v>
      </c>
      <c r="K218" s="77">
        <v>8.39</v>
      </c>
      <c r="L218" s="77">
        <v>4.88</v>
      </c>
      <c r="M218" s="77">
        <v>8.51</v>
      </c>
      <c r="N218" s="77">
        <v>3.66</v>
      </c>
      <c r="O218" s="77">
        <v>4.72</v>
      </c>
      <c r="P218" s="77">
        <v>0</v>
      </c>
      <c r="Q218" s="80">
        <v>99.97</v>
      </c>
      <c r="S218" s="81">
        <f t="shared" si="32"/>
        <v>53.48604581374412</v>
      </c>
      <c r="T218" s="81">
        <f t="shared" si="33"/>
        <v>0.71021306391917571</v>
      </c>
      <c r="U218" s="81">
        <f t="shared" si="34"/>
        <v>15.484645393618086</v>
      </c>
      <c r="V218" s="81">
        <f t="shared" si="35"/>
        <v>8.3925177553265975</v>
      </c>
      <c r="W218" s="81">
        <f t="shared" si="36"/>
        <v>4.8814644393317996</v>
      </c>
      <c r="X218" s="81">
        <f t="shared" si="37"/>
        <v>8.5125537661298392</v>
      </c>
      <c r="Y218" s="81">
        <f t="shared" si="38"/>
        <v>3.6610983294988495</v>
      </c>
      <c r="Z218" s="81">
        <f t="shared" si="39"/>
        <v>4.7214164249274777</v>
      </c>
      <c r="AA218" s="81">
        <f t="shared" si="40"/>
        <v>0</v>
      </c>
      <c r="AQ218" s="31"/>
    </row>
    <row r="219" spans="1:93">
      <c r="A219" s="75" t="s">
        <v>200</v>
      </c>
      <c r="C219" s="77">
        <f t="shared" si="31"/>
        <v>1523.15</v>
      </c>
      <c r="D219" s="19">
        <v>1000</v>
      </c>
      <c r="E219" s="65">
        <v>324</v>
      </c>
      <c r="F219" s="64">
        <v>2.5</v>
      </c>
      <c r="G219" s="77" t="s">
        <v>195</v>
      </c>
      <c r="H219" s="77">
        <v>53.47</v>
      </c>
      <c r="I219" s="77">
        <v>0.71</v>
      </c>
      <c r="J219" s="77">
        <v>15.48</v>
      </c>
      <c r="K219" s="77">
        <v>8.39</v>
      </c>
      <c r="L219" s="77">
        <v>4.88</v>
      </c>
      <c r="M219" s="77">
        <v>8.51</v>
      </c>
      <c r="N219" s="77">
        <v>3.66</v>
      </c>
      <c r="O219" s="77">
        <v>4.72</v>
      </c>
      <c r="P219" s="77">
        <v>0</v>
      </c>
      <c r="Q219" s="80">
        <v>99.97</v>
      </c>
      <c r="S219" s="81">
        <f t="shared" si="32"/>
        <v>53.48604581374412</v>
      </c>
      <c r="T219" s="81">
        <f t="shared" si="33"/>
        <v>0.71021306391917571</v>
      </c>
      <c r="U219" s="81">
        <f t="shared" si="34"/>
        <v>15.484645393618086</v>
      </c>
      <c r="V219" s="81">
        <f t="shared" si="35"/>
        <v>8.3925177553265975</v>
      </c>
      <c r="W219" s="81">
        <f t="shared" si="36"/>
        <v>4.8814644393317996</v>
      </c>
      <c r="X219" s="81">
        <f t="shared" si="37"/>
        <v>8.5125537661298392</v>
      </c>
      <c r="Y219" s="81">
        <f t="shared" si="38"/>
        <v>3.6610983294988495</v>
      </c>
      <c r="Z219" s="81">
        <f t="shared" si="39"/>
        <v>4.7214164249274777</v>
      </c>
      <c r="AA219" s="81">
        <f t="shared" si="40"/>
        <v>0</v>
      </c>
      <c r="AQ219" s="31"/>
    </row>
    <row r="220" spans="1:93">
      <c r="A220" s="75" t="s">
        <v>200</v>
      </c>
      <c r="C220" s="77">
        <f t="shared" si="31"/>
        <v>1523.15</v>
      </c>
      <c r="D220" s="19">
        <v>1000</v>
      </c>
      <c r="E220" s="65">
        <v>511</v>
      </c>
      <c r="F220" s="64">
        <v>1.67</v>
      </c>
      <c r="G220" s="77" t="s">
        <v>195</v>
      </c>
      <c r="H220" s="77">
        <v>53.47</v>
      </c>
      <c r="I220" s="77">
        <v>0.71</v>
      </c>
      <c r="J220" s="77">
        <v>15.48</v>
      </c>
      <c r="K220" s="77">
        <v>8.39</v>
      </c>
      <c r="L220" s="77">
        <v>4.88</v>
      </c>
      <c r="M220" s="77">
        <v>8.51</v>
      </c>
      <c r="N220" s="77">
        <v>3.66</v>
      </c>
      <c r="O220" s="77">
        <v>4.72</v>
      </c>
      <c r="P220" s="77">
        <v>0</v>
      </c>
      <c r="Q220" s="80">
        <v>99.97</v>
      </c>
      <c r="S220" s="81">
        <f t="shared" si="32"/>
        <v>53.48604581374412</v>
      </c>
      <c r="T220" s="81">
        <f t="shared" si="33"/>
        <v>0.71021306391917571</v>
      </c>
      <c r="U220" s="81">
        <f t="shared" si="34"/>
        <v>15.484645393618086</v>
      </c>
      <c r="V220" s="81">
        <f t="shared" si="35"/>
        <v>8.3925177553265975</v>
      </c>
      <c r="W220" s="81">
        <f t="shared" si="36"/>
        <v>4.8814644393317996</v>
      </c>
      <c r="X220" s="81">
        <f t="shared" si="37"/>
        <v>8.5125537661298392</v>
      </c>
      <c r="Y220" s="81">
        <f t="shared" si="38"/>
        <v>3.6610983294988495</v>
      </c>
      <c r="Z220" s="81">
        <f t="shared" si="39"/>
        <v>4.7214164249274777</v>
      </c>
      <c r="AA220" s="81">
        <f t="shared" si="40"/>
        <v>0</v>
      </c>
      <c r="AQ220" s="31"/>
    </row>
    <row r="221" spans="1:93">
      <c r="A221" s="75" t="s">
        <v>200</v>
      </c>
      <c r="C221" s="77">
        <f t="shared" si="31"/>
        <v>1523.15</v>
      </c>
      <c r="D221" s="12">
        <v>2000</v>
      </c>
      <c r="E221" s="59">
        <v>461</v>
      </c>
      <c r="F221" s="14">
        <v>4.5599999999999996</v>
      </c>
      <c r="G221" s="77" t="s">
        <v>195</v>
      </c>
      <c r="H221" s="77">
        <v>53.47</v>
      </c>
      <c r="I221" s="77">
        <v>0.71</v>
      </c>
      <c r="J221" s="77">
        <v>15.48</v>
      </c>
      <c r="K221" s="77">
        <v>8.39</v>
      </c>
      <c r="L221" s="77">
        <v>4.88</v>
      </c>
      <c r="M221" s="77">
        <v>8.51</v>
      </c>
      <c r="N221" s="77">
        <v>3.66</v>
      </c>
      <c r="O221" s="77">
        <v>4.72</v>
      </c>
      <c r="P221" s="77">
        <v>0</v>
      </c>
      <c r="Q221" s="80">
        <v>99.97</v>
      </c>
      <c r="R221" s="12"/>
      <c r="S221" s="81">
        <f t="shared" si="32"/>
        <v>53.48604581374412</v>
      </c>
      <c r="T221" s="81">
        <f t="shared" si="33"/>
        <v>0.71021306391917571</v>
      </c>
      <c r="U221" s="81">
        <f t="shared" si="34"/>
        <v>15.484645393618086</v>
      </c>
      <c r="V221" s="81">
        <f t="shared" si="35"/>
        <v>8.3925177553265975</v>
      </c>
      <c r="W221" s="81">
        <f t="shared" si="36"/>
        <v>4.8814644393317996</v>
      </c>
      <c r="X221" s="81">
        <f t="shared" si="37"/>
        <v>8.5125537661298392</v>
      </c>
      <c r="Y221" s="81">
        <f t="shared" si="38"/>
        <v>3.6610983294988495</v>
      </c>
      <c r="Z221" s="81">
        <f t="shared" si="39"/>
        <v>4.7214164249274777</v>
      </c>
      <c r="AA221" s="81">
        <f t="shared" si="40"/>
        <v>0</v>
      </c>
      <c r="AE221" s="28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U221" s="28"/>
      <c r="AV221" s="32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H221" s="28"/>
      <c r="BI221" s="26"/>
      <c r="BM221" s="26"/>
      <c r="BN221" s="26"/>
      <c r="BO221" s="26"/>
      <c r="BV221" s="28"/>
      <c r="BW221" s="32"/>
      <c r="BZ221" s="31"/>
      <c r="CA221" s="28"/>
      <c r="CB221" s="28"/>
      <c r="CC221" s="28"/>
      <c r="CD221" s="28"/>
      <c r="CF221" s="28"/>
      <c r="CH221" s="28"/>
    </row>
    <row r="222" spans="1:93">
      <c r="A222" s="75" t="s">
        <v>200</v>
      </c>
      <c r="C222" s="77">
        <f t="shared" si="31"/>
        <v>1523.15</v>
      </c>
      <c r="D222" s="12">
        <v>2000</v>
      </c>
      <c r="E222" s="59">
        <v>1011</v>
      </c>
      <c r="F222" s="14">
        <v>3.12</v>
      </c>
      <c r="G222" s="77" t="s">
        <v>195</v>
      </c>
      <c r="H222" s="77">
        <v>53.47</v>
      </c>
      <c r="I222" s="77">
        <v>0.71</v>
      </c>
      <c r="J222" s="77">
        <v>15.48</v>
      </c>
      <c r="K222" s="77">
        <v>8.39</v>
      </c>
      <c r="L222" s="77">
        <v>4.88</v>
      </c>
      <c r="M222" s="77">
        <v>8.51</v>
      </c>
      <c r="N222" s="77">
        <v>3.66</v>
      </c>
      <c r="O222" s="77">
        <v>4.72</v>
      </c>
      <c r="P222" s="77">
        <v>0</v>
      </c>
      <c r="Q222" s="80">
        <v>99.97</v>
      </c>
      <c r="R222" s="12"/>
      <c r="S222" s="81">
        <f t="shared" si="32"/>
        <v>53.48604581374412</v>
      </c>
      <c r="T222" s="81">
        <f t="shared" si="33"/>
        <v>0.71021306391917571</v>
      </c>
      <c r="U222" s="81">
        <f t="shared" si="34"/>
        <v>15.484645393618086</v>
      </c>
      <c r="V222" s="81">
        <f t="shared" si="35"/>
        <v>8.3925177553265975</v>
      </c>
      <c r="W222" s="81">
        <f t="shared" si="36"/>
        <v>4.8814644393317996</v>
      </c>
      <c r="X222" s="81">
        <f t="shared" si="37"/>
        <v>8.5125537661298392</v>
      </c>
      <c r="Y222" s="81">
        <f t="shared" si="38"/>
        <v>3.6610983294988495</v>
      </c>
      <c r="Z222" s="81">
        <f t="shared" si="39"/>
        <v>4.7214164249274777</v>
      </c>
      <c r="AA222" s="81">
        <f t="shared" si="40"/>
        <v>0</v>
      </c>
      <c r="AE222" s="28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U222" s="28"/>
      <c r="AV222" s="32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H222" s="28"/>
      <c r="BI222" s="26"/>
      <c r="BM222" s="26"/>
      <c r="BN222" s="26"/>
      <c r="BO222" s="26"/>
      <c r="BV222" s="28"/>
      <c r="BW222" s="32"/>
      <c r="BZ222" s="31"/>
      <c r="CA222" s="28"/>
      <c r="CB222" s="28"/>
      <c r="CC222" s="28"/>
      <c r="CD222" s="28"/>
      <c r="CF222" s="28"/>
      <c r="CH222" s="28"/>
    </row>
    <row r="223" spans="1:93">
      <c r="A223" s="75" t="s">
        <v>200</v>
      </c>
      <c r="C223" s="77">
        <f t="shared" si="31"/>
        <v>1523.15</v>
      </c>
      <c r="D223" s="12">
        <v>2000</v>
      </c>
      <c r="E223" s="59">
        <v>1262</v>
      </c>
      <c r="F223" s="14">
        <v>2.2200000000000002</v>
      </c>
      <c r="G223" s="77" t="s">
        <v>195</v>
      </c>
      <c r="H223" s="77">
        <v>53.47</v>
      </c>
      <c r="I223" s="77">
        <v>0.71</v>
      </c>
      <c r="J223" s="77">
        <v>15.48</v>
      </c>
      <c r="K223" s="77">
        <v>8.39</v>
      </c>
      <c r="L223" s="77">
        <v>4.88</v>
      </c>
      <c r="M223" s="77">
        <v>8.51</v>
      </c>
      <c r="N223" s="77">
        <v>3.66</v>
      </c>
      <c r="O223" s="77">
        <v>4.72</v>
      </c>
      <c r="P223" s="77">
        <v>0</v>
      </c>
      <c r="Q223" s="80">
        <v>99.97</v>
      </c>
      <c r="R223" s="12"/>
      <c r="S223" s="81">
        <f t="shared" si="32"/>
        <v>53.48604581374412</v>
      </c>
      <c r="T223" s="81">
        <f t="shared" si="33"/>
        <v>0.71021306391917571</v>
      </c>
      <c r="U223" s="81">
        <f t="shared" si="34"/>
        <v>15.484645393618086</v>
      </c>
      <c r="V223" s="81">
        <f t="shared" si="35"/>
        <v>8.3925177553265975</v>
      </c>
      <c r="W223" s="81">
        <f t="shared" si="36"/>
        <v>4.8814644393317996</v>
      </c>
      <c r="X223" s="81">
        <f t="shared" si="37"/>
        <v>8.5125537661298392</v>
      </c>
      <c r="Y223" s="81">
        <f t="shared" si="38"/>
        <v>3.6610983294988495</v>
      </c>
      <c r="Z223" s="81">
        <f t="shared" si="39"/>
        <v>4.7214164249274777</v>
      </c>
      <c r="AA223" s="81">
        <f t="shared" si="40"/>
        <v>0</v>
      </c>
      <c r="AE223" s="28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U223" s="28"/>
      <c r="AV223" s="32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H223" s="28"/>
      <c r="BI223" s="26"/>
      <c r="BM223" s="26"/>
      <c r="BN223" s="26"/>
      <c r="BO223" s="26"/>
      <c r="BV223" s="28"/>
      <c r="BW223" s="32"/>
      <c r="BZ223" s="31"/>
      <c r="CA223" s="28"/>
      <c r="CB223" s="28"/>
      <c r="CC223" s="28"/>
      <c r="CD223" s="28"/>
      <c r="CF223" s="28"/>
      <c r="CH223" s="28"/>
    </row>
    <row r="224" spans="1:93">
      <c r="A224" s="75" t="s">
        <v>200</v>
      </c>
      <c r="C224" s="77">
        <f t="shared" si="31"/>
        <v>1523.15</v>
      </c>
      <c r="D224" s="12">
        <v>2000</v>
      </c>
      <c r="E224" s="59">
        <v>1401</v>
      </c>
      <c r="F224" s="14">
        <v>0.84</v>
      </c>
      <c r="G224" s="77" t="s">
        <v>195</v>
      </c>
      <c r="H224" s="77">
        <v>53.47</v>
      </c>
      <c r="I224" s="77">
        <v>0.71</v>
      </c>
      <c r="J224" s="77">
        <v>15.48</v>
      </c>
      <c r="K224" s="77">
        <v>8.39</v>
      </c>
      <c r="L224" s="77">
        <v>4.88</v>
      </c>
      <c r="M224" s="77">
        <v>8.51</v>
      </c>
      <c r="N224" s="77">
        <v>3.66</v>
      </c>
      <c r="O224" s="77">
        <v>4.72</v>
      </c>
      <c r="P224" s="77">
        <v>0</v>
      </c>
      <c r="Q224" s="80">
        <v>99.97</v>
      </c>
      <c r="R224" s="12"/>
      <c r="S224" s="81">
        <f t="shared" si="32"/>
        <v>53.48604581374412</v>
      </c>
      <c r="T224" s="81">
        <f t="shared" si="33"/>
        <v>0.71021306391917571</v>
      </c>
      <c r="U224" s="81">
        <f t="shared" si="34"/>
        <v>15.484645393618086</v>
      </c>
      <c r="V224" s="81">
        <f t="shared" si="35"/>
        <v>8.3925177553265975</v>
      </c>
      <c r="W224" s="81">
        <f t="shared" si="36"/>
        <v>4.8814644393317996</v>
      </c>
      <c r="X224" s="81">
        <f t="shared" si="37"/>
        <v>8.5125537661298392</v>
      </c>
      <c r="Y224" s="81">
        <f t="shared" si="38"/>
        <v>3.6610983294988495</v>
      </c>
      <c r="Z224" s="81">
        <f t="shared" si="39"/>
        <v>4.7214164249274777</v>
      </c>
      <c r="AA224" s="81">
        <f t="shared" si="40"/>
        <v>0</v>
      </c>
      <c r="AE224" s="28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U224" s="28"/>
      <c r="AV224" s="32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H224" s="28"/>
      <c r="BI224" s="26"/>
      <c r="BM224" s="26"/>
      <c r="BN224" s="26"/>
      <c r="BO224" s="26"/>
      <c r="BV224" s="28"/>
      <c r="BW224" s="32"/>
      <c r="BZ224" s="31"/>
      <c r="CA224" s="28"/>
      <c r="CB224" s="28"/>
      <c r="CC224" s="28"/>
      <c r="CD224" s="28"/>
      <c r="CF224" s="28"/>
      <c r="CH224" s="28"/>
    </row>
    <row r="225" spans="1:93">
      <c r="A225" s="75" t="s">
        <v>200</v>
      </c>
      <c r="C225" s="77">
        <f t="shared" si="31"/>
        <v>1523.15</v>
      </c>
      <c r="D225" s="19">
        <v>3000</v>
      </c>
      <c r="E225" s="65">
        <v>800</v>
      </c>
      <c r="F225" s="64">
        <v>5.71</v>
      </c>
      <c r="G225" s="77" t="s">
        <v>195</v>
      </c>
      <c r="H225" s="77">
        <v>53.47</v>
      </c>
      <c r="I225" s="77">
        <v>0.71</v>
      </c>
      <c r="J225" s="77">
        <v>15.48</v>
      </c>
      <c r="K225" s="77">
        <v>8.39</v>
      </c>
      <c r="L225" s="77">
        <v>4.88</v>
      </c>
      <c r="M225" s="77">
        <v>8.51</v>
      </c>
      <c r="N225" s="77">
        <v>3.66</v>
      </c>
      <c r="O225" s="77">
        <v>4.72</v>
      </c>
      <c r="P225" s="77">
        <v>0</v>
      </c>
      <c r="Q225" s="80">
        <v>99.97</v>
      </c>
      <c r="S225" s="81">
        <f t="shared" si="32"/>
        <v>53.48604581374412</v>
      </c>
      <c r="T225" s="81">
        <f t="shared" si="33"/>
        <v>0.71021306391917571</v>
      </c>
      <c r="U225" s="81">
        <f t="shared" si="34"/>
        <v>15.484645393618086</v>
      </c>
      <c r="V225" s="81">
        <f t="shared" si="35"/>
        <v>8.3925177553265975</v>
      </c>
      <c r="W225" s="81">
        <f t="shared" si="36"/>
        <v>4.8814644393317996</v>
      </c>
      <c r="X225" s="81">
        <f t="shared" si="37"/>
        <v>8.5125537661298392</v>
      </c>
      <c r="Y225" s="81">
        <f t="shared" si="38"/>
        <v>3.6610983294988495</v>
      </c>
      <c r="Z225" s="81">
        <f t="shared" si="39"/>
        <v>4.7214164249274777</v>
      </c>
      <c r="AA225" s="81">
        <f t="shared" si="40"/>
        <v>0</v>
      </c>
      <c r="AG225" s="31"/>
    </row>
    <row r="226" spans="1:93">
      <c r="A226" s="75" t="s">
        <v>200</v>
      </c>
      <c r="C226" s="77">
        <f t="shared" si="31"/>
        <v>1523.15</v>
      </c>
      <c r="D226" s="19">
        <v>3000</v>
      </c>
      <c r="E226" s="65">
        <v>1955</v>
      </c>
      <c r="F226" s="64">
        <v>1.6</v>
      </c>
      <c r="G226" s="77" t="s">
        <v>195</v>
      </c>
      <c r="H226" s="77">
        <v>53.47</v>
      </c>
      <c r="I226" s="77">
        <v>0.71</v>
      </c>
      <c r="J226" s="77">
        <v>15.48</v>
      </c>
      <c r="K226" s="77">
        <v>8.39</v>
      </c>
      <c r="L226" s="77">
        <v>4.88</v>
      </c>
      <c r="M226" s="77">
        <v>8.51</v>
      </c>
      <c r="N226" s="77">
        <v>3.66</v>
      </c>
      <c r="O226" s="77">
        <v>4.72</v>
      </c>
      <c r="P226" s="77">
        <v>0</v>
      </c>
      <c r="Q226" s="80">
        <v>99.97</v>
      </c>
      <c r="S226" s="81">
        <f t="shared" si="32"/>
        <v>53.48604581374412</v>
      </c>
      <c r="T226" s="81">
        <f t="shared" si="33"/>
        <v>0.71021306391917571</v>
      </c>
      <c r="U226" s="81">
        <f t="shared" si="34"/>
        <v>15.484645393618086</v>
      </c>
      <c r="V226" s="81">
        <f t="shared" si="35"/>
        <v>8.3925177553265975</v>
      </c>
      <c r="W226" s="81">
        <f t="shared" si="36"/>
        <v>4.8814644393317996</v>
      </c>
      <c r="X226" s="81">
        <f t="shared" si="37"/>
        <v>8.5125537661298392</v>
      </c>
      <c r="Y226" s="81">
        <f t="shared" si="38"/>
        <v>3.6610983294988495</v>
      </c>
      <c r="Z226" s="81">
        <f t="shared" si="39"/>
        <v>4.7214164249274777</v>
      </c>
      <c r="AA226" s="81">
        <f t="shared" si="40"/>
        <v>0</v>
      </c>
      <c r="AG226" s="31"/>
    </row>
    <row r="227" spans="1:93">
      <c r="A227" s="75" t="s">
        <v>200</v>
      </c>
      <c r="C227" s="77">
        <f t="shared" si="31"/>
        <v>1523.15</v>
      </c>
      <c r="D227" s="19">
        <v>3000</v>
      </c>
      <c r="E227" s="65">
        <v>2050</v>
      </c>
      <c r="F227" s="64">
        <v>1.6</v>
      </c>
      <c r="G227" s="77" t="s">
        <v>195</v>
      </c>
      <c r="H227" s="77">
        <v>53.47</v>
      </c>
      <c r="I227" s="77">
        <v>0.71</v>
      </c>
      <c r="J227" s="77">
        <v>15.48</v>
      </c>
      <c r="K227" s="77">
        <v>8.39</v>
      </c>
      <c r="L227" s="77">
        <v>4.88</v>
      </c>
      <c r="M227" s="77">
        <v>8.51</v>
      </c>
      <c r="N227" s="77">
        <v>3.66</v>
      </c>
      <c r="O227" s="77">
        <v>4.72</v>
      </c>
      <c r="P227" s="77">
        <v>0</v>
      </c>
      <c r="Q227" s="80">
        <v>99.97</v>
      </c>
      <c r="S227" s="81">
        <f t="shared" si="32"/>
        <v>53.48604581374412</v>
      </c>
      <c r="T227" s="81">
        <f t="shared" si="33"/>
        <v>0.71021306391917571</v>
      </c>
      <c r="U227" s="81">
        <f t="shared" si="34"/>
        <v>15.484645393618086</v>
      </c>
      <c r="V227" s="81">
        <f t="shared" si="35"/>
        <v>8.3925177553265975</v>
      </c>
      <c r="W227" s="81">
        <f t="shared" si="36"/>
        <v>4.8814644393317996</v>
      </c>
      <c r="X227" s="81">
        <f t="shared" si="37"/>
        <v>8.5125537661298392</v>
      </c>
      <c r="Y227" s="81">
        <f t="shared" si="38"/>
        <v>3.6610983294988495</v>
      </c>
      <c r="Z227" s="81">
        <f t="shared" si="39"/>
        <v>4.7214164249274777</v>
      </c>
      <c r="AA227" s="81">
        <f t="shared" si="40"/>
        <v>0</v>
      </c>
      <c r="AG227" s="31"/>
    </row>
    <row r="228" spans="1:93">
      <c r="A228" s="75" t="s">
        <v>200</v>
      </c>
      <c r="C228" s="77">
        <f t="shared" si="31"/>
        <v>1523.15</v>
      </c>
      <c r="D228" s="19">
        <v>3000</v>
      </c>
      <c r="E228" s="65">
        <v>2242</v>
      </c>
      <c r="F228" s="64">
        <v>0.97</v>
      </c>
      <c r="G228" s="77" t="s">
        <v>195</v>
      </c>
      <c r="H228" s="77">
        <v>53.47</v>
      </c>
      <c r="I228" s="77">
        <v>0.71</v>
      </c>
      <c r="J228" s="77">
        <v>15.48</v>
      </c>
      <c r="K228" s="77">
        <v>8.39</v>
      </c>
      <c r="L228" s="77">
        <v>4.88</v>
      </c>
      <c r="M228" s="77">
        <v>8.51</v>
      </c>
      <c r="N228" s="77">
        <v>3.66</v>
      </c>
      <c r="O228" s="77">
        <v>4.72</v>
      </c>
      <c r="P228" s="77">
        <v>0</v>
      </c>
      <c r="Q228" s="80">
        <v>99.97</v>
      </c>
      <c r="S228" s="81">
        <f t="shared" si="32"/>
        <v>53.48604581374412</v>
      </c>
      <c r="T228" s="81">
        <f t="shared" si="33"/>
        <v>0.71021306391917571</v>
      </c>
      <c r="U228" s="81">
        <f t="shared" si="34"/>
        <v>15.484645393618086</v>
      </c>
      <c r="V228" s="81">
        <f t="shared" si="35"/>
        <v>8.3925177553265975</v>
      </c>
      <c r="W228" s="81">
        <f t="shared" si="36"/>
        <v>4.8814644393317996</v>
      </c>
      <c r="X228" s="81">
        <f t="shared" si="37"/>
        <v>8.5125537661298392</v>
      </c>
      <c r="Y228" s="81">
        <f t="shared" si="38"/>
        <v>3.6610983294988495</v>
      </c>
      <c r="Z228" s="81">
        <f t="shared" si="39"/>
        <v>4.7214164249274777</v>
      </c>
      <c r="AA228" s="81">
        <f t="shared" si="40"/>
        <v>0</v>
      </c>
      <c r="AG228" s="31"/>
    </row>
    <row r="229" spans="1:93">
      <c r="A229" s="75" t="s">
        <v>200</v>
      </c>
      <c r="C229" s="77">
        <f t="shared" si="31"/>
        <v>1523.15</v>
      </c>
      <c r="D229" s="19">
        <v>3000</v>
      </c>
      <c r="E229" s="65">
        <v>2230</v>
      </c>
      <c r="F229" s="64">
        <v>0.97</v>
      </c>
      <c r="G229" s="77" t="s">
        <v>195</v>
      </c>
      <c r="H229" s="77">
        <v>53.47</v>
      </c>
      <c r="I229" s="77">
        <v>0.71</v>
      </c>
      <c r="J229" s="77">
        <v>15.48</v>
      </c>
      <c r="K229" s="77">
        <v>8.39</v>
      </c>
      <c r="L229" s="77">
        <v>4.88</v>
      </c>
      <c r="M229" s="77">
        <v>8.51</v>
      </c>
      <c r="N229" s="77">
        <v>3.66</v>
      </c>
      <c r="O229" s="77">
        <v>4.72</v>
      </c>
      <c r="P229" s="77">
        <v>0</v>
      </c>
      <c r="Q229" s="80">
        <v>99.97</v>
      </c>
      <c r="S229" s="81">
        <f t="shared" si="32"/>
        <v>53.48604581374412</v>
      </c>
      <c r="T229" s="81">
        <f t="shared" si="33"/>
        <v>0.71021306391917571</v>
      </c>
      <c r="U229" s="81">
        <f t="shared" si="34"/>
        <v>15.484645393618086</v>
      </c>
      <c r="V229" s="81">
        <f t="shared" si="35"/>
        <v>8.3925177553265975</v>
      </c>
      <c r="W229" s="81">
        <f t="shared" si="36"/>
        <v>4.8814644393317996</v>
      </c>
      <c r="X229" s="81">
        <f t="shared" si="37"/>
        <v>8.5125537661298392</v>
      </c>
      <c r="Y229" s="81">
        <f t="shared" si="38"/>
        <v>3.6610983294988495</v>
      </c>
      <c r="Z229" s="81">
        <f t="shared" si="39"/>
        <v>4.7214164249274777</v>
      </c>
      <c r="AA229" s="81">
        <f t="shared" si="40"/>
        <v>0</v>
      </c>
      <c r="AG229" s="31"/>
    </row>
    <row r="230" spans="1:93">
      <c r="A230" s="75" t="s">
        <v>200</v>
      </c>
      <c r="C230" s="77">
        <f t="shared" si="31"/>
        <v>1523.15</v>
      </c>
      <c r="D230" s="19">
        <v>4000</v>
      </c>
      <c r="E230" s="65">
        <v>1173</v>
      </c>
      <c r="F230" s="64">
        <v>7.31</v>
      </c>
      <c r="G230" s="77" t="s">
        <v>195</v>
      </c>
      <c r="H230" s="77">
        <v>53.47</v>
      </c>
      <c r="I230" s="77">
        <v>0.71</v>
      </c>
      <c r="J230" s="77">
        <v>15.48</v>
      </c>
      <c r="K230" s="77">
        <v>8.39</v>
      </c>
      <c r="L230" s="77">
        <v>4.88</v>
      </c>
      <c r="M230" s="77">
        <v>8.51</v>
      </c>
      <c r="N230" s="77">
        <v>3.66</v>
      </c>
      <c r="O230" s="77">
        <v>4.72</v>
      </c>
      <c r="P230" s="77">
        <v>0</v>
      </c>
      <c r="Q230" s="80">
        <v>99.97</v>
      </c>
      <c r="S230" s="81">
        <f t="shared" si="32"/>
        <v>53.48604581374412</v>
      </c>
      <c r="T230" s="81">
        <f t="shared" si="33"/>
        <v>0.71021306391917571</v>
      </c>
      <c r="U230" s="81">
        <f t="shared" si="34"/>
        <v>15.484645393618086</v>
      </c>
      <c r="V230" s="81">
        <f t="shared" si="35"/>
        <v>8.3925177553265975</v>
      </c>
      <c r="W230" s="81">
        <f t="shared" si="36"/>
        <v>4.8814644393317996</v>
      </c>
      <c r="X230" s="81">
        <f t="shared" si="37"/>
        <v>8.5125537661298392</v>
      </c>
      <c r="Y230" s="81">
        <f t="shared" si="38"/>
        <v>3.6610983294988495</v>
      </c>
      <c r="Z230" s="81">
        <f t="shared" si="39"/>
        <v>4.7214164249274777</v>
      </c>
      <c r="AA230" s="81">
        <f t="shared" si="40"/>
        <v>0</v>
      </c>
      <c r="AG230" s="31"/>
    </row>
    <row r="231" spans="1:93">
      <c r="A231" s="75" t="s">
        <v>200</v>
      </c>
      <c r="C231" s="77">
        <f t="shared" si="31"/>
        <v>1523.15</v>
      </c>
      <c r="D231" s="19">
        <v>4000</v>
      </c>
      <c r="E231" s="65">
        <v>2114</v>
      </c>
      <c r="F231" s="64">
        <v>5.43</v>
      </c>
      <c r="G231" s="77" t="s">
        <v>195</v>
      </c>
      <c r="H231" s="77">
        <v>53.47</v>
      </c>
      <c r="I231" s="77">
        <v>0.71</v>
      </c>
      <c r="J231" s="77">
        <v>15.48</v>
      </c>
      <c r="K231" s="77">
        <v>8.39</v>
      </c>
      <c r="L231" s="77">
        <v>4.88</v>
      </c>
      <c r="M231" s="77">
        <v>8.51</v>
      </c>
      <c r="N231" s="77">
        <v>3.66</v>
      </c>
      <c r="O231" s="77">
        <v>4.72</v>
      </c>
      <c r="P231" s="77">
        <v>0</v>
      </c>
      <c r="Q231" s="80">
        <v>99.97</v>
      </c>
      <c r="S231" s="81">
        <f t="shared" si="32"/>
        <v>53.48604581374412</v>
      </c>
      <c r="T231" s="81">
        <f t="shared" si="33"/>
        <v>0.71021306391917571</v>
      </c>
      <c r="U231" s="81">
        <f t="shared" si="34"/>
        <v>15.484645393618086</v>
      </c>
      <c r="V231" s="81">
        <f t="shared" si="35"/>
        <v>8.3925177553265975</v>
      </c>
      <c r="W231" s="81">
        <f t="shared" si="36"/>
        <v>4.8814644393317996</v>
      </c>
      <c r="X231" s="81">
        <f t="shared" si="37"/>
        <v>8.5125537661298392</v>
      </c>
      <c r="Y231" s="81">
        <f t="shared" si="38"/>
        <v>3.6610983294988495</v>
      </c>
      <c r="Z231" s="81">
        <f t="shared" si="39"/>
        <v>4.7214164249274777</v>
      </c>
      <c r="AA231" s="81">
        <f t="shared" si="40"/>
        <v>0</v>
      </c>
      <c r="AG231" s="31"/>
    </row>
    <row r="232" spans="1:93">
      <c r="A232" s="75" t="s">
        <v>200</v>
      </c>
      <c r="C232" s="77">
        <f t="shared" si="31"/>
        <v>1523.15</v>
      </c>
      <c r="D232" s="19">
        <v>4000</v>
      </c>
      <c r="E232" s="65">
        <v>2503</v>
      </c>
      <c r="F232" s="64">
        <v>2.23</v>
      </c>
      <c r="G232" s="77" t="s">
        <v>195</v>
      </c>
      <c r="H232" s="77">
        <v>53.47</v>
      </c>
      <c r="I232" s="77">
        <v>0.71</v>
      </c>
      <c r="J232" s="77">
        <v>15.48</v>
      </c>
      <c r="K232" s="77">
        <v>8.39</v>
      </c>
      <c r="L232" s="77">
        <v>4.88</v>
      </c>
      <c r="M232" s="77">
        <v>8.51</v>
      </c>
      <c r="N232" s="77">
        <v>3.66</v>
      </c>
      <c r="O232" s="77">
        <v>4.72</v>
      </c>
      <c r="P232" s="77">
        <v>0</v>
      </c>
      <c r="Q232" s="80">
        <v>99.97</v>
      </c>
      <c r="S232" s="81">
        <f t="shared" si="32"/>
        <v>53.48604581374412</v>
      </c>
      <c r="T232" s="81">
        <f t="shared" si="33"/>
        <v>0.71021306391917571</v>
      </c>
      <c r="U232" s="81">
        <f t="shared" si="34"/>
        <v>15.484645393618086</v>
      </c>
      <c r="V232" s="81">
        <f t="shared" si="35"/>
        <v>8.3925177553265975</v>
      </c>
      <c r="W232" s="81">
        <f t="shared" si="36"/>
        <v>4.8814644393317996</v>
      </c>
      <c r="X232" s="81">
        <f t="shared" si="37"/>
        <v>8.5125537661298392</v>
      </c>
      <c r="Y232" s="81">
        <f t="shared" si="38"/>
        <v>3.6610983294988495</v>
      </c>
      <c r="Z232" s="81">
        <f t="shared" si="39"/>
        <v>4.7214164249274777</v>
      </c>
      <c r="AA232" s="81">
        <f t="shared" si="40"/>
        <v>0</v>
      </c>
      <c r="AG232" s="31"/>
    </row>
    <row r="233" spans="1:93" s="36" customFormat="1">
      <c r="A233" s="88" t="s">
        <v>200</v>
      </c>
      <c r="C233" s="89">
        <f t="shared" si="31"/>
        <v>1523.15</v>
      </c>
      <c r="D233" s="36">
        <v>4000</v>
      </c>
      <c r="E233" s="90">
        <v>2933</v>
      </c>
      <c r="F233" s="72">
        <v>0.95</v>
      </c>
      <c r="G233" s="77" t="s">
        <v>195</v>
      </c>
      <c r="H233" s="77">
        <v>53.47</v>
      </c>
      <c r="I233" s="77">
        <v>0.71</v>
      </c>
      <c r="J233" s="77">
        <v>15.48</v>
      </c>
      <c r="K233" s="77">
        <v>8.39</v>
      </c>
      <c r="L233" s="77">
        <v>4.88</v>
      </c>
      <c r="M233" s="77">
        <v>8.51</v>
      </c>
      <c r="N233" s="77">
        <v>3.66</v>
      </c>
      <c r="O233" s="77">
        <v>4.72</v>
      </c>
      <c r="P233" s="77">
        <v>0</v>
      </c>
      <c r="Q233" s="80">
        <v>99.97</v>
      </c>
      <c r="S233" s="81">
        <f t="shared" si="32"/>
        <v>53.48604581374412</v>
      </c>
      <c r="T233" s="81">
        <f t="shared" si="33"/>
        <v>0.71021306391917571</v>
      </c>
      <c r="U233" s="81">
        <f t="shared" si="34"/>
        <v>15.484645393618086</v>
      </c>
      <c r="V233" s="81">
        <f t="shared" si="35"/>
        <v>8.3925177553265975</v>
      </c>
      <c r="W233" s="81">
        <f t="shared" si="36"/>
        <v>4.8814644393317996</v>
      </c>
      <c r="X233" s="81">
        <f t="shared" si="37"/>
        <v>8.5125537661298392</v>
      </c>
      <c r="Y233" s="81">
        <f t="shared" si="38"/>
        <v>3.6610983294988495</v>
      </c>
      <c r="Z233" s="81">
        <f t="shared" si="39"/>
        <v>4.7214164249274777</v>
      </c>
      <c r="AA233" s="81">
        <f t="shared" si="40"/>
        <v>0</v>
      </c>
      <c r="AG233" s="43"/>
      <c r="BJ233" s="45"/>
      <c r="BL233" s="46"/>
      <c r="CG233" s="46"/>
      <c r="CO233" s="45"/>
    </row>
    <row r="234" spans="1:93">
      <c r="AG234" s="31"/>
    </row>
    <row r="235" spans="1:93">
      <c r="AG235" s="31"/>
    </row>
    <row r="236" spans="1:93">
      <c r="AG236" s="31"/>
    </row>
    <row r="237" spans="1:93">
      <c r="AG237" s="31"/>
    </row>
    <row r="238" spans="1:93">
      <c r="AG238" s="31"/>
    </row>
    <row r="239" spans="1:93">
      <c r="AG239" s="31"/>
    </row>
    <row r="240" spans="1:93">
      <c r="AG240" s="31"/>
    </row>
    <row r="241" spans="33:33">
      <c r="AG241" s="31"/>
    </row>
    <row r="242" spans="33:33">
      <c r="AG242" s="31"/>
    </row>
    <row r="243" spans="33:33">
      <c r="AG243" s="31"/>
    </row>
    <row r="244" spans="33:33">
      <c r="AG244" s="31"/>
    </row>
    <row r="245" spans="33:33">
      <c r="AG245" s="31"/>
    </row>
    <row r="246" spans="33:33">
      <c r="AG246" s="31"/>
    </row>
    <row r="247" spans="33:33">
      <c r="AG247" s="31"/>
    </row>
    <row r="248" spans="33:33">
      <c r="AG248" s="31"/>
    </row>
    <row r="249" spans="33:33">
      <c r="AG249" s="31"/>
    </row>
    <row r="250" spans="33:33">
      <c r="AG250" s="31"/>
    </row>
    <row r="251" spans="33:33">
      <c r="AG251" s="31"/>
    </row>
    <row r="252" spans="33:33">
      <c r="AG252" s="31"/>
    </row>
    <row r="253" spans="33:33">
      <c r="AG253" s="31"/>
    </row>
    <row r="254" spans="33:33">
      <c r="AG254" s="31"/>
    </row>
    <row r="255" spans="33:33">
      <c r="AG255" s="31"/>
    </row>
    <row r="256" spans="33:33">
      <c r="AG256" s="31"/>
    </row>
    <row r="257" spans="33:33">
      <c r="AG257" s="31"/>
    </row>
    <row r="258" spans="33:33">
      <c r="AG258" s="31"/>
    </row>
    <row r="259" spans="33:33">
      <c r="AG259" s="31"/>
    </row>
    <row r="260" spans="33:33">
      <c r="AG260" s="31"/>
    </row>
    <row r="261" spans="33:33">
      <c r="AG261" s="31"/>
    </row>
    <row r="262" spans="33:33">
      <c r="AG262" s="31"/>
    </row>
    <row r="263" spans="33:33">
      <c r="AG263" s="31"/>
    </row>
    <row r="264" spans="33:33">
      <c r="AG264" s="31"/>
    </row>
    <row r="265" spans="33:33">
      <c r="AG265" s="31"/>
    </row>
    <row r="266" spans="33:33">
      <c r="AG266" s="31"/>
    </row>
    <row r="267" spans="33:33">
      <c r="AG267" s="31"/>
    </row>
    <row r="268" spans="33:33">
      <c r="AG268" s="31"/>
    </row>
    <row r="269" spans="33:33">
      <c r="AG269" s="31"/>
    </row>
    <row r="270" spans="33:33">
      <c r="AG270" s="31"/>
    </row>
    <row r="271" spans="33:33">
      <c r="AG271" s="31"/>
    </row>
    <row r="272" spans="33:33">
      <c r="AG272" s="31"/>
    </row>
    <row r="273" spans="33:33">
      <c r="AG273" s="31"/>
    </row>
    <row r="274" spans="33:33">
      <c r="AG274" s="31"/>
    </row>
    <row r="275" spans="33:33">
      <c r="AG275" s="31"/>
    </row>
    <row r="276" spans="33:33">
      <c r="AG276" s="31"/>
    </row>
    <row r="277" spans="33:33">
      <c r="AG277" s="31"/>
    </row>
    <row r="278" spans="33:33">
      <c r="AG278" s="31"/>
    </row>
    <row r="279" spans="33:33">
      <c r="AG279" s="31"/>
    </row>
    <row r="280" spans="33:33">
      <c r="AG280" s="31"/>
    </row>
  </sheetData>
  <phoneticPr fontId="12" type="noConversion"/>
  <conditionalFormatting sqref="D1:D1048576">
    <cfRule type="cellIs" dxfId="8" priority="1" operator="greaterThan">
      <formula>6000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5D95-1FDF-4E9F-82E2-18FFF52F5DF3}">
  <sheetPr codeName="Sheet5"/>
  <dimension ref="A1:AC192"/>
  <sheetViews>
    <sheetView zoomScale="80" zoomScaleNormal="80" workbookViewId="0">
      <pane xSplit="2" ySplit="1" topLeftCell="F83" activePane="bottomRight" state="frozen"/>
      <selection pane="topRight" activeCell="C1" sqref="C1"/>
      <selection pane="bottomLeft" activeCell="A4" sqref="A4"/>
      <selection pane="bottomRight" activeCell="AA4" sqref="AA4"/>
    </sheetView>
  </sheetViews>
  <sheetFormatPr baseColWidth="10" defaultColWidth="8.83203125" defaultRowHeight="15"/>
  <cols>
    <col min="1" max="1" width="22.1640625" style="9" customWidth="1"/>
    <col min="2" max="2" width="9.5" style="9" customWidth="1"/>
    <col min="3" max="5" width="11.5" style="9" bestFit="1" customWidth="1"/>
    <col min="6" max="6" width="12.1640625" style="9" bestFit="1" customWidth="1"/>
    <col min="7" max="19" width="8.83203125" style="9"/>
    <col min="20" max="21" width="8.83203125" style="9" customWidth="1"/>
    <col min="22" max="22" width="8.83203125" style="9"/>
    <col min="23" max="23" width="17.5" style="9" bestFit="1" customWidth="1"/>
    <col min="24" max="24" width="17.5" style="9" customWidth="1"/>
    <col min="25" max="25" width="49.83203125" style="9" bestFit="1" customWidth="1"/>
    <col min="26" max="26" width="13" style="9" bestFit="1" customWidth="1"/>
    <col min="27" max="27" width="11.83203125" style="9" bestFit="1" customWidth="1"/>
    <col min="28" max="28" width="10.5" style="9" bestFit="1" customWidth="1"/>
    <col min="29" max="29" width="8.83203125" style="9"/>
  </cols>
  <sheetData>
    <row r="1" spans="1:29" ht="18">
      <c r="A1" s="1" t="s">
        <v>0</v>
      </c>
      <c r="B1" s="1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1" t="s">
        <v>2</v>
      </c>
      <c r="H1" s="1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211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" t="s">
        <v>18</v>
      </c>
      <c r="Y1" s="2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29">
      <c r="A2" s="1" t="s">
        <v>24</v>
      </c>
      <c r="B2" s="3">
        <v>1</v>
      </c>
      <c r="C2" s="10" t="s">
        <v>113</v>
      </c>
      <c r="D2" s="10"/>
      <c r="E2" s="3"/>
      <c r="F2" s="3"/>
      <c r="G2" s="4">
        <v>0.1</v>
      </c>
      <c r="H2" s="1">
        <v>1200</v>
      </c>
      <c r="I2" s="4">
        <v>44.104376032562612</v>
      </c>
      <c r="J2" s="4">
        <v>2.6902682134320002</v>
      </c>
      <c r="K2" s="4">
        <v>12.801260981983829</v>
      </c>
      <c r="L2" s="4">
        <v>6.62066453508415</v>
      </c>
      <c r="M2" s="4">
        <v>2.6902682134320002</v>
      </c>
      <c r="N2" s="4">
        <f>L2+M2*0.89999</f>
        <v>9.0418790244908163</v>
      </c>
      <c r="O2" s="4">
        <v>0.19001901523084572</v>
      </c>
      <c r="P2" s="4">
        <v>9.1409087194555809</v>
      </c>
      <c r="Q2" s="4">
        <v>14.341449180393983</v>
      </c>
      <c r="R2" s="4">
        <v>3.2003202565195075</v>
      </c>
      <c r="S2" s="4">
        <v>3.4503402655365436</v>
      </c>
      <c r="T2" s="4">
        <v>0.77007706172500645</v>
      </c>
      <c r="U2" s="4">
        <v>37.658371873638131</v>
      </c>
      <c r="V2" s="4">
        <v>0.66868881475485908</v>
      </c>
      <c r="W2" s="5">
        <v>1.2044864745613122</v>
      </c>
      <c r="X2" s="6" t="s">
        <v>25</v>
      </c>
      <c r="Y2" s="6" t="s">
        <v>26</v>
      </c>
      <c r="Z2" s="7">
        <v>0.22</v>
      </c>
      <c r="AA2" s="7">
        <v>0</v>
      </c>
      <c r="AB2" s="7">
        <v>0.22</v>
      </c>
      <c r="AC2" s="8" t="s">
        <v>27</v>
      </c>
    </row>
    <row r="3" spans="1:29">
      <c r="A3" s="1"/>
      <c r="B3" s="3">
        <v>2</v>
      </c>
      <c r="C3" s="10" t="s">
        <v>113</v>
      </c>
      <c r="D3" s="10"/>
      <c r="E3" s="3"/>
      <c r="F3" s="3"/>
      <c r="G3" s="4">
        <v>0.5</v>
      </c>
      <c r="H3" s="1">
        <v>1300</v>
      </c>
      <c r="I3" s="4">
        <v>44.104376032562612</v>
      </c>
      <c r="J3" s="4">
        <v>2.6902665836219954</v>
      </c>
      <c r="K3" s="4">
        <v>12.801308029518763</v>
      </c>
      <c r="L3" s="4">
        <v>6.6206538699493498</v>
      </c>
      <c r="M3" s="4">
        <v>2.6902665836219954</v>
      </c>
      <c r="N3" s="4">
        <f t="shared" ref="N3:N66" si="0">L3+M3*0.89999</f>
        <v>9.0418668925433092</v>
      </c>
      <c r="O3" s="4">
        <v>0.19001911543045566</v>
      </c>
      <c r="P3" s="4">
        <v>9.1409053756065877</v>
      </c>
      <c r="Q3" s="4">
        <v>14.341458914482738</v>
      </c>
      <c r="R3" s="4">
        <v>3.2003219440918849</v>
      </c>
      <c r="S3" s="4">
        <v>3.4503470959740636</v>
      </c>
      <c r="T3" s="4">
        <v>0.77007645513954848</v>
      </c>
      <c r="U3" s="4">
        <v>37.658375378596368</v>
      </c>
      <c r="V3" s="4">
        <v>0.66868842921342386</v>
      </c>
      <c r="W3" s="5">
        <v>1.1373386199663083</v>
      </c>
      <c r="X3" s="6" t="s">
        <v>25</v>
      </c>
      <c r="Y3" s="6" t="s">
        <v>26</v>
      </c>
      <c r="Z3" s="7">
        <v>1.25</v>
      </c>
      <c r="AA3" s="7">
        <v>0</v>
      </c>
      <c r="AB3" s="7">
        <v>1.25</v>
      </c>
      <c r="AC3" s="8" t="s">
        <v>27</v>
      </c>
    </row>
    <row r="4" spans="1:29">
      <c r="A4" s="1"/>
      <c r="B4" s="3">
        <v>3</v>
      </c>
      <c r="C4" s="10" t="s">
        <v>113</v>
      </c>
      <c r="D4" s="10"/>
      <c r="E4" s="3"/>
      <c r="F4" s="3"/>
      <c r="G4" s="4">
        <v>0.5</v>
      </c>
      <c r="H4" s="1">
        <v>1400</v>
      </c>
      <c r="I4" s="4">
        <v>44.104380886249722</v>
      </c>
      <c r="J4" s="4">
        <v>2.6902701309802457</v>
      </c>
      <c r="K4" s="4">
        <v>12.80125461218185</v>
      </c>
      <c r="L4" s="4">
        <v>6.6206636951172406</v>
      </c>
      <c r="M4" s="4">
        <v>2.6902701309802457</v>
      </c>
      <c r="N4" s="4">
        <f t="shared" si="0"/>
        <v>9.0418799102981513</v>
      </c>
      <c r="O4" s="4">
        <v>0.19001922247342398</v>
      </c>
      <c r="P4" s="4">
        <v>9.1409125894921708</v>
      </c>
      <c r="Q4" s="4">
        <v>14.341479053739963</v>
      </c>
      <c r="R4" s="4">
        <v>3.2003237469208252</v>
      </c>
      <c r="S4" s="4">
        <v>3.4503490396490144</v>
      </c>
      <c r="T4" s="4">
        <v>0.7700768922152873</v>
      </c>
      <c r="U4" s="4">
        <v>37.658382656033034</v>
      </c>
      <c r="V4" s="4">
        <v>0.6686898369417773</v>
      </c>
      <c r="W4" s="5">
        <v>1.2531755969279486</v>
      </c>
      <c r="X4" s="6" t="s">
        <v>25</v>
      </c>
      <c r="Y4" s="6" t="s">
        <v>26</v>
      </c>
      <c r="Z4" s="7">
        <v>0.93</v>
      </c>
      <c r="AA4" s="7">
        <v>0</v>
      </c>
      <c r="AB4" s="7">
        <v>0.93</v>
      </c>
      <c r="AC4" s="8" t="s">
        <v>27</v>
      </c>
    </row>
    <row r="5" spans="1:29">
      <c r="A5" s="1"/>
      <c r="B5" s="3">
        <v>4</v>
      </c>
      <c r="C5" s="10" t="s">
        <v>113</v>
      </c>
      <c r="D5" s="10"/>
      <c r="E5" s="3"/>
      <c r="F5" s="3"/>
      <c r="G5" s="4">
        <v>1</v>
      </c>
      <c r="H5" s="1">
        <v>1300</v>
      </c>
      <c r="I5" s="4">
        <v>44.104409634992706</v>
      </c>
      <c r="J5" s="4">
        <v>2.6902749063424372</v>
      </c>
      <c r="K5" s="4">
        <v>12.801245349417311</v>
      </c>
      <c r="L5" s="4">
        <v>6.6206640225540889</v>
      </c>
      <c r="M5" s="4">
        <v>2.6902749063424372</v>
      </c>
      <c r="N5" s="4">
        <f t="shared" si="0"/>
        <v>9.0418845355132191</v>
      </c>
      <c r="O5" s="4">
        <v>0.19001867865608085</v>
      </c>
      <c r="P5" s="4">
        <v>9.1409233541029167</v>
      </c>
      <c r="Q5" s="4">
        <v>14.341442144014877</v>
      </c>
      <c r="R5" s="4">
        <v>3.2003216307232685</v>
      </c>
      <c r="S5" s="4">
        <v>3.4503475622929729</v>
      </c>
      <c r="T5" s="4">
        <v>0.77007781056089974</v>
      </c>
      <c r="U5" s="4">
        <v>37.658375820150511</v>
      </c>
      <c r="V5" s="4">
        <v>0.66868934373946542</v>
      </c>
      <c r="W5" s="5">
        <v>1.3839250866096666</v>
      </c>
      <c r="X5" s="6" t="s">
        <v>25</v>
      </c>
      <c r="Y5" s="6" t="s">
        <v>26</v>
      </c>
      <c r="Z5" s="7">
        <v>2.85</v>
      </c>
      <c r="AA5" s="7">
        <v>0</v>
      </c>
      <c r="AB5" s="7">
        <v>2.85</v>
      </c>
      <c r="AC5" s="8" t="s">
        <v>27</v>
      </c>
    </row>
    <row r="6" spans="1:29">
      <c r="A6" s="1"/>
      <c r="B6" s="3">
        <v>5</v>
      </c>
      <c r="C6" s="10" t="s">
        <v>113</v>
      </c>
      <c r="D6" s="10"/>
      <c r="E6" s="3"/>
      <c r="F6" s="3"/>
      <c r="G6" s="4">
        <v>1</v>
      </c>
      <c r="H6" s="1">
        <v>1350</v>
      </c>
      <c r="I6" s="4">
        <v>44.104408892183692</v>
      </c>
      <c r="J6" s="4">
        <v>2.6902715337619552</v>
      </c>
      <c r="K6" s="4">
        <v>12.801300814313873</v>
      </c>
      <c r="L6" s="4">
        <v>6.6206649227887322</v>
      </c>
      <c r="M6" s="4">
        <v>2.6902715337619552</v>
      </c>
      <c r="N6" s="4">
        <f t="shared" si="0"/>
        <v>9.0418824004591549</v>
      </c>
      <c r="O6" s="4">
        <v>0.19001961304445167</v>
      </c>
      <c r="P6" s="4">
        <v>9.1409168594849444</v>
      </c>
      <c r="Q6" s="4">
        <v>14.341402423736445</v>
      </c>
      <c r="R6" s="4">
        <v>3.2003200821977509</v>
      </c>
      <c r="S6" s="4">
        <v>3.4503458888351872</v>
      </c>
      <c r="T6" s="4">
        <v>0.77007743589101707</v>
      </c>
      <c r="U6" s="4">
        <v>37.658367882568974</v>
      </c>
      <c r="V6" s="4">
        <v>0.66868773573493367</v>
      </c>
      <c r="W6" s="5">
        <v>1.4131994886486154</v>
      </c>
      <c r="X6" s="6" t="s">
        <v>25</v>
      </c>
      <c r="Y6" s="6" t="s">
        <v>26</v>
      </c>
      <c r="Z6" s="7">
        <v>2.37</v>
      </c>
      <c r="AA6" s="7">
        <v>0</v>
      </c>
      <c r="AB6" s="7">
        <v>2.37</v>
      </c>
      <c r="AC6" s="8" t="s">
        <v>27</v>
      </c>
    </row>
    <row r="7" spans="1:29">
      <c r="A7" s="1"/>
      <c r="B7" s="3">
        <v>6</v>
      </c>
      <c r="C7" s="10" t="s">
        <v>113</v>
      </c>
      <c r="D7" s="10"/>
      <c r="E7" s="3"/>
      <c r="F7" s="3"/>
      <c r="G7" s="4">
        <v>1</v>
      </c>
      <c r="H7" s="1">
        <v>1400</v>
      </c>
      <c r="I7" s="4">
        <v>44.10436830013397</v>
      </c>
      <c r="J7" s="4">
        <v>2.6902707150845067</v>
      </c>
      <c r="K7" s="4">
        <v>12.801312577888954</v>
      </c>
      <c r="L7" s="4">
        <v>6.6206583234270688</v>
      </c>
      <c r="M7" s="4">
        <v>2.6902707150845067</v>
      </c>
      <c r="N7" s="4">
        <f t="shared" si="0"/>
        <v>9.041875064295974</v>
      </c>
      <c r="O7" s="4">
        <v>0.19001948357803916</v>
      </c>
      <c r="P7" s="4">
        <v>9.1409167371989568</v>
      </c>
      <c r="Q7" s="4">
        <v>14.341439709241405</v>
      </c>
      <c r="R7" s="4">
        <v>3.2003178817473015</v>
      </c>
      <c r="S7" s="4">
        <v>3.4503486493966631</v>
      </c>
      <c r="T7" s="4">
        <v>0.77007690721864497</v>
      </c>
      <c r="U7" s="4">
        <v>37.65837493922934</v>
      </c>
      <c r="V7" s="4">
        <v>0.66868830974062066</v>
      </c>
      <c r="W7" s="5">
        <v>1.4219195828228184</v>
      </c>
      <c r="X7" s="6" t="s">
        <v>25</v>
      </c>
      <c r="Y7" s="6" t="s">
        <v>26</v>
      </c>
      <c r="Z7" s="7">
        <v>2.56</v>
      </c>
      <c r="AA7" s="7">
        <v>0</v>
      </c>
      <c r="AB7" s="7">
        <v>2.56</v>
      </c>
      <c r="AC7" s="8" t="s">
        <v>27</v>
      </c>
    </row>
    <row r="8" spans="1:29">
      <c r="A8" s="1"/>
      <c r="B8" s="3">
        <v>7</v>
      </c>
      <c r="C8" s="10" t="s">
        <v>113</v>
      </c>
      <c r="D8" s="10"/>
      <c r="E8" s="3"/>
      <c r="F8" s="3"/>
      <c r="G8" s="4">
        <v>1</v>
      </c>
      <c r="H8" s="1">
        <v>1450</v>
      </c>
      <c r="I8" s="4">
        <v>44.104390802039802</v>
      </c>
      <c r="J8" s="4">
        <v>2.6902704329700819</v>
      </c>
      <c r="K8" s="4">
        <v>12.801295585320169</v>
      </c>
      <c r="L8" s="4">
        <v>6.62066221038185</v>
      </c>
      <c r="M8" s="4">
        <v>2.6902704329700819</v>
      </c>
      <c r="N8" s="4">
        <f t="shared" si="0"/>
        <v>9.0418786973505938</v>
      </c>
      <c r="O8" s="4">
        <v>0.1900195357382036</v>
      </c>
      <c r="P8" s="4">
        <v>9.1409131133555519</v>
      </c>
      <c r="Q8" s="4">
        <v>14.341437522405931</v>
      </c>
      <c r="R8" s="4">
        <v>3.2003187697008659</v>
      </c>
      <c r="S8" s="4">
        <v>3.450344474619556</v>
      </c>
      <c r="T8" s="4">
        <v>0.77007712049789157</v>
      </c>
      <c r="U8" s="4">
        <v>37.658372951927895</v>
      </c>
      <c r="V8" s="4">
        <v>0.66868835076109967</v>
      </c>
      <c r="W8" s="5">
        <v>1.4501336215651555</v>
      </c>
      <c r="X8" s="6" t="s">
        <v>25</v>
      </c>
      <c r="Y8" s="6" t="s">
        <v>26</v>
      </c>
      <c r="Z8" s="7">
        <v>2.4700000000000002</v>
      </c>
      <c r="AA8" s="7">
        <v>0</v>
      </c>
      <c r="AB8" s="7">
        <v>2.4700000000000002</v>
      </c>
      <c r="AC8" s="8" t="s">
        <v>27</v>
      </c>
    </row>
    <row r="9" spans="1:29">
      <c r="A9" s="1"/>
      <c r="B9" s="3">
        <v>8</v>
      </c>
      <c r="C9" s="10" t="s">
        <v>113</v>
      </c>
      <c r="D9" s="10"/>
      <c r="E9" s="3"/>
      <c r="F9" s="3"/>
      <c r="G9" s="4">
        <v>1.5</v>
      </c>
      <c r="H9" s="1">
        <v>1300</v>
      </c>
      <c r="I9" s="4">
        <v>44.104392058404649</v>
      </c>
      <c r="J9" s="4">
        <v>2.6902685230822012</v>
      </c>
      <c r="K9" s="4">
        <v>12.801311603700288</v>
      </c>
      <c r="L9" s="4">
        <v>6.6206598529577789</v>
      </c>
      <c r="M9" s="4">
        <v>2.6902685230822012</v>
      </c>
      <c r="N9" s="4">
        <f t="shared" si="0"/>
        <v>9.0418746210465297</v>
      </c>
      <c r="O9" s="4">
        <v>0.19001873270712227</v>
      </c>
      <c r="P9" s="4">
        <v>9.1409138201211846</v>
      </c>
      <c r="Q9" s="4">
        <v>14.341423748581636</v>
      </c>
      <c r="R9" s="4">
        <v>3.2003226642295775</v>
      </c>
      <c r="S9" s="4">
        <v>3.4503434539106896</v>
      </c>
      <c r="T9" s="4">
        <v>0.77007701922265215</v>
      </c>
      <c r="U9" s="4">
        <v>37.658370035666536</v>
      </c>
      <c r="V9" s="4">
        <v>0.66868792104693719</v>
      </c>
      <c r="W9" s="5">
        <v>1.290511553253026</v>
      </c>
      <c r="X9" s="6" t="s">
        <v>25</v>
      </c>
      <c r="Y9" s="6" t="s">
        <v>26</v>
      </c>
      <c r="Z9" s="7">
        <v>4.5199999999999996</v>
      </c>
      <c r="AA9" s="7">
        <v>0</v>
      </c>
      <c r="AB9" s="7">
        <v>4.5199999999999996</v>
      </c>
      <c r="AC9" s="8" t="s">
        <v>27</v>
      </c>
    </row>
    <row r="10" spans="1:29">
      <c r="A10" s="1"/>
      <c r="B10" s="3">
        <v>9</v>
      </c>
      <c r="C10" s="10" t="s">
        <v>113</v>
      </c>
      <c r="D10" s="10"/>
      <c r="E10" s="3"/>
      <c r="F10" s="3"/>
      <c r="G10" s="4">
        <v>1.5</v>
      </c>
      <c r="H10" s="1">
        <v>1350</v>
      </c>
      <c r="I10" s="4">
        <v>44.104374586649023</v>
      </c>
      <c r="J10" s="4">
        <v>2.6902637234991018</v>
      </c>
      <c r="K10" s="4">
        <v>12.80129779238513</v>
      </c>
      <c r="L10" s="4">
        <v>6.620655137693368</v>
      </c>
      <c r="M10" s="4">
        <v>2.6902637234991018</v>
      </c>
      <c r="N10" s="4">
        <f t="shared" si="0"/>
        <v>9.0418655862053239</v>
      </c>
      <c r="O10" s="4">
        <v>0.19001883790984817</v>
      </c>
      <c r="P10" s="4">
        <v>9.1409126076270457</v>
      </c>
      <c r="Q10" s="4">
        <v>14.341477865568706</v>
      </c>
      <c r="R10" s="4">
        <v>3.2003139571210553</v>
      </c>
      <c r="S10" s="4">
        <v>3.4503453697236308</v>
      </c>
      <c r="T10" s="4">
        <v>0.77007639832399111</v>
      </c>
      <c r="U10" s="4">
        <v>37.658376694264263</v>
      </c>
      <c r="V10" s="4">
        <v>0.66868897713173903</v>
      </c>
      <c r="W10" s="5">
        <v>1.2960519668545727</v>
      </c>
      <c r="X10" s="6" t="s">
        <v>25</v>
      </c>
      <c r="Y10" s="6" t="s">
        <v>26</v>
      </c>
      <c r="Z10" s="7">
        <v>4.68</v>
      </c>
      <c r="AA10" s="7">
        <v>0</v>
      </c>
      <c r="AB10" s="7">
        <v>4.68</v>
      </c>
      <c r="AC10" s="8" t="s">
        <v>27</v>
      </c>
    </row>
    <row r="11" spans="1:29">
      <c r="A11" s="1"/>
      <c r="B11" s="3">
        <v>10</v>
      </c>
      <c r="C11" s="10" t="s">
        <v>113</v>
      </c>
      <c r="D11" s="10"/>
      <c r="E11" s="3"/>
      <c r="F11" s="3"/>
      <c r="G11" s="4">
        <v>1.5</v>
      </c>
      <c r="H11" s="1">
        <v>1400</v>
      </c>
      <c r="I11" s="4">
        <v>44.104388016125164</v>
      </c>
      <c r="J11" s="4">
        <v>2.6902733037622313</v>
      </c>
      <c r="K11" s="4">
        <v>12.801277634271816</v>
      </c>
      <c r="L11" s="4">
        <v>6.6206680999348109</v>
      </c>
      <c r="M11" s="4">
        <v>2.6902733037622313</v>
      </c>
      <c r="N11" s="4">
        <f t="shared" si="0"/>
        <v>9.0418871705877812</v>
      </c>
      <c r="O11" s="4">
        <v>0.19001885096323559</v>
      </c>
      <c r="P11" s="4">
        <v>9.1409173557723413</v>
      </c>
      <c r="Q11" s="4">
        <v>14.341430535927383</v>
      </c>
      <c r="R11" s="4">
        <v>3.2003246163616299</v>
      </c>
      <c r="S11" s="4">
        <v>3.4503507907326441</v>
      </c>
      <c r="T11" s="4">
        <v>0.77007749238651813</v>
      </c>
      <c r="U11" s="4">
        <v>37.658376746999998</v>
      </c>
      <c r="V11" s="4">
        <v>0.66868880467956604</v>
      </c>
      <c r="W11" s="5">
        <v>1.3606635687176869</v>
      </c>
      <c r="X11" s="6" t="s">
        <v>25</v>
      </c>
      <c r="Y11" s="6" t="s">
        <v>26</v>
      </c>
      <c r="Z11" s="7">
        <v>3.99</v>
      </c>
      <c r="AA11" s="7">
        <v>0</v>
      </c>
      <c r="AB11" s="7">
        <v>3.99</v>
      </c>
      <c r="AC11" s="8" t="s">
        <v>27</v>
      </c>
    </row>
    <row r="12" spans="1:29">
      <c r="A12" s="1"/>
      <c r="B12" s="3">
        <v>11</v>
      </c>
      <c r="C12" s="10" t="s">
        <v>113</v>
      </c>
      <c r="D12" s="10"/>
      <c r="E12" s="3"/>
      <c r="F12" s="3"/>
      <c r="G12" s="4">
        <v>1.5</v>
      </c>
      <c r="H12" s="1">
        <v>1500</v>
      </c>
      <c r="I12" s="4">
        <v>44.104473391340811</v>
      </c>
      <c r="J12" s="4">
        <v>2.6902704909499349</v>
      </c>
      <c r="K12" s="4">
        <v>12.801248531482972</v>
      </c>
      <c r="L12" s="4">
        <v>6.6206658234299054</v>
      </c>
      <c r="M12" s="4">
        <v>2.6902704909499349</v>
      </c>
      <c r="N12" s="4">
        <f t="shared" si="0"/>
        <v>9.0418823625799369</v>
      </c>
      <c r="O12" s="4">
        <v>0.19001872739133158</v>
      </c>
      <c r="P12" s="4">
        <v>9.1409155181082404</v>
      </c>
      <c r="Q12" s="4">
        <v>14.341394207043958</v>
      </c>
      <c r="R12" s="4">
        <v>3.2003225063177396</v>
      </c>
      <c r="S12" s="4">
        <v>3.4503433258258616</v>
      </c>
      <c r="T12" s="4">
        <v>0.77007698715929074</v>
      </c>
      <c r="U12" s="4">
        <v>37.65836250345437</v>
      </c>
      <c r="V12" s="4">
        <v>0.66868801975251291</v>
      </c>
      <c r="W12" s="5">
        <v>1.3774146293319793</v>
      </c>
      <c r="X12" s="6" t="s">
        <v>25</v>
      </c>
      <c r="Y12" s="6" t="s">
        <v>26</v>
      </c>
      <c r="Z12" s="7">
        <v>3.6</v>
      </c>
      <c r="AA12" s="7">
        <v>0</v>
      </c>
      <c r="AB12" s="7">
        <v>3.6</v>
      </c>
      <c r="AC12" s="8" t="s">
        <v>27</v>
      </c>
    </row>
    <row r="13" spans="1:29">
      <c r="A13" s="1"/>
      <c r="B13" s="3">
        <v>12</v>
      </c>
      <c r="C13" s="10" t="s">
        <v>113</v>
      </c>
      <c r="D13" s="10"/>
      <c r="E13" s="3"/>
      <c r="F13" s="3"/>
      <c r="G13" s="4">
        <v>2</v>
      </c>
      <c r="H13" s="1">
        <v>1350</v>
      </c>
      <c r="I13" s="4">
        <v>44.104422571493131</v>
      </c>
      <c r="J13" s="4">
        <v>2.6902679535456229</v>
      </c>
      <c r="K13" s="4">
        <v>12.801269867887925</v>
      </c>
      <c r="L13" s="4">
        <v>6.6206692544786856</v>
      </c>
      <c r="M13" s="4">
        <v>2.6902679535456229</v>
      </c>
      <c r="N13" s="4">
        <f t="shared" si="0"/>
        <v>9.0418835099902104</v>
      </c>
      <c r="O13" s="4">
        <v>0.19001936604825118</v>
      </c>
      <c r="P13" s="4">
        <v>9.1409189265276414</v>
      </c>
      <c r="Q13" s="4">
        <v>14.341414152485521</v>
      </c>
      <c r="R13" s="4">
        <v>3.2003227980356179</v>
      </c>
      <c r="S13" s="4">
        <v>3.4503496825895366</v>
      </c>
      <c r="T13" s="4">
        <v>0.77007747336243415</v>
      </c>
      <c r="U13" s="4">
        <v>37.658370852885206</v>
      </c>
      <c r="V13" s="4">
        <v>0.66868854664676158</v>
      </c>
      <c r="W13" s="5">
        <v>1.1589044450605295</v>
      </c>
      <c r="X13" s="6" t="s">
        <v>25</v>
      </c>
      <c r="Y13" s="6" t="s">
        <v>26</v>
      </c>
      <c r="Z13" s="7">
        <v>6.21</v>
      </c>
      <c r="AA13" s="7">
        <v>0</v>
      </c>
      <c r="AB13" s="7">
        <v>6.21</v>
      </c>
      <c r="AC13" s="8" t="s">
        <v>27</v>
      </c>
    </row>
    <row r="14" spans="1:29">
      <c r="A14" s="1"/>
      <c r="B14" s="3">
        <v>13</v>
      </c>
      <c r="C14" s="10" t="s">
        <v>113</v>
      </c>
      <c r="D14" s="10"/>
      <c r="E14" s="3"/>
      <c r="F14" s="3"/>
      <c r="G14" s="4">
        <v>2</v>
      </c>
      <c r="H14" s="1">
        <v>1400</v>
      </c>
      <c r="I14" s="4">
        <v>44.104393342030171</v>
      </c>
      <c r="J14" s="4">
        <v>2.690264827804798</v>
      </c>
      <c r="K14" s="4">
        <v>12.801303593997382</v>
      </c>
      <c r="L14" s="4">
        <v>6.6206579334136304</v>
      </c>
      <c r="M14" s="4">
        <v>2.690264827804798</v>
      </c>
      <c r="N14" s="4">
        <f t="shared" si="0"/>
        <v>9.0418693757896698</v>
      </c>
      <c r="O14" s="4">
        <v>0.19001891859403217</v>
      </c>
      <c r="P14" s="4">
        <v>9.1409059458945343</v>
      </c>
      <c r="Q14" s="4">
        <v>14.341463420853499</v>
      </c>
      <c r="R14" s="4">
        <v>3.2003152737764782</v>
      </c>
      <c r="S14" s="4">
        <v>3.4503362522917795</v>
      </c>
      <c r="T14" s="4">
        <v>0.77007566353891121</v>
      </c>
      <c r="U14" s="4">
        <v>37.658371600772973</v>
      </c>
      <c r="V14" s="4">
        <v>0.66868834127949484</v>
      </c>
      <c r="W14" s="5">
        <v>1.2194075546125562</v>
      </c>
      <c r="X14" s="6" t="s">
        <v>25</v>
      </c>
      <c r="Y14" s="6" t="s">
        <v>26</v>
      </c>
      <c r="Z14" s="7">
        <v>5.88</v>
      </c>
      <c r="AA14" s="7">
        <v>0</v>
      </c>
      <c r="AB14" s="7">
        <v>5.88</v>
      </c>
      <c r="AC14" s="8" t="s">
        <v>27</v>
      </c>
    </row>
    <row r="15" spans="1:29">
      <c r="A15" s="1"/>
      <c r="B15" s="3">
        <v>14</v>
      </c>
      <c r="C15" s="10" t="s">
        <v>113</v>
      </c>
      <c r="D15" s="10"/>
      <c r="E15" s="3"/>
      <c r="F15" s="3"/>
      <c r="G15" s="4">
        <v>2</v>
      </c>
      <c r="H15" s="1">
        <v>1450</v>
      </c>
      <c r="I15" s="4">
        <v>44.104402908626135</v>
      </c>
      <c r="J15" s="4">
        <v>2.6902722286816454</v>
      </c>
      <c r="K15" s="4">
        <v>12.801297324764718</v>
      </c>
      <c r="L15" s="4">
        <v>6.6206678272346071</v>
      </c>
      <c r="M15" s="4">
        <v>2.6902722286816454</v>
      </c>
      <c r="N15" s="4">
        <f t="shared" si="0"/>
        <v>9.041885930325801</v>
      </c>
      <c r="O15" s="4">
        <v>0.19001914174121304</v>
      </c>
      <c r="P15" s="4">
        <v>9.1409209295823945</v>
      </c>
      <c r="Q15" s="4">
        <v>14.341399819778248</v>
      </c>
      <c r="R15" s="4">
        <v>3.2003190546991451</v>
      </c>
      <c r="S15" s="4">
        <v>3.4503509062433109</v>
      </c>
      <c r="T15" s="4">
        <v>0.77007762996693729</v>
      </c>
      <c r="U15" s="4">
        <v>37.658369861403465</v>
      </c>
      <c r="V15" s="4">
        <v>0.66868793100175772</v>
      </c>
      <c r="W15" s="5">
        <v>1.2487208020195566</v>
      </c>
      <c r="X15" s="6" t="s">
        <v>25</v>
      </c>
      <c r="Y15" s="6" t="s">
        <v>26</v>
      </c>
      <c r="Z15" s="7">
        <v>5.24</v>
      </c>
      <c r="AA15" s="7">
        <v>0</v>
      </c>
      <c r="AB15" s="7">
        <v>5.24</v>
      </c>
      <c r="AC15" s="8" t="s">
        <v>27</v>
      </c>
    </row>
    <row r="16" spans="1:29">
      <c r="A16" s="1"/>
      <c r="B16" s="3">
        <v>15</v>
      </c>
      <c r="C16" s="10" t="s">
        <v>113</v>
      </c>
      <c r="D16" s="10"/>
      <c r="E16" s="3"/>
      <c r="F16" s="3"/>
      <c r="G16" s="4">
        <v>2</v>
      </c>
      <c r="H16" s="1">
        <v>1500</v>
      </c>
      <c r="I16" s="4">
        <v>44.104425065494524</v>
      </c>
      <c r="J16" s="4">
        <v>2.6902722320815946</v>
      </c>
      <c r="K16" s="4">
        <v>12.801240256533797</v>
      </c>
      <c r="L16" s="4">
        <v>6.6206642853788882</v>
      </c>
      <c r="M16" s="4">
        <v>2.6902722320815946</v>
      </c>
      <c r="N16" s="4">
        <f t="shared" si="0"/>
        <v>9.0418823915300024</v>
      </c>
      <c r="O16" s="4">
        <v>0.19001891944374172</v>
      </c>
      <c r="P16" s="4">
        <v>9.1409081322479686</v>
      </c>
      <c r="Q16" s="4">
        <v>14.341465225498725</v>
      </c>
      <c r="R16" s="4">
        <v>3.2003153223096366</v>
      </c>
      <c r="S16" s="4">
        <v>3.4503416000451361</v>
      </c>
      <c r="T16" s="4">
        <v>0.77007672888438683</v>
      </c>
      <c r="U16" s="4">
        <v>37.658374623554295</v>
      </c>
      <c r="V16" s="4">
        <v>0.66868925095586862</v>
      </c>
      <c r="W16" s="5">
        <v>1.2669448439218329</v>
      </c>
      <c r="X16" s="6" t="s">
        <v>25</v>
      </c>
      <c r="Y16" s="6" t="s">
        <v>26</v>
      </c>
      <c r="Z16" s="7">
        <v>4.91</v>
      </c>
      <c r="AA16" s="7">
        <v>0</v>
      </c>
      <c r="AB16" s="7">
        <v>4.91</v>
      </c>
      <c r="AC16" s="8" t="s">
        <v>27</v>
      </c>
    </row>
    <row r="17" spans="1:29">
      <c r="A17" s="1"/>
      <c r="B17" s="3">
        <v>16</v>
      </c>
      <c r="C17" s="10" t="s">
        <v>113</v>
      </c>
      <c r="D17" s="10"/>
      <c r="E17" s="3"/>
      <c r="F17" s="3"/>
      <c r="G17" s="4">
        <v>2</v>
      </c>
      <c r="H17" s="1">
        <v>1600</v>
      </c>
      <c r="I17" s="4">
        <v>44.104419286996169</v>
      </c>
      <c r="J17" s="4">
        <v>2.6902651425301558</v>
      </c>
      <c r="K17" s="4">
        <v>12.801247682421222</v>
      </c>
      <c r="L17" s="4">
        <v>6.6206550666566288</v>
      </c>
      <c r="M17" s="4">
        <v>2.6902651425301558</v>
      </c>
      <c r="N17" s="4">
        <f t="shared" si="0"/>
        <v>9.0418667922823435</v>
      </c>
      <c r="O17" s="4">
        <v>0.19001871590402808</v>
      </c>
      <c r="P17" s="4">
        <v>9.1409150494597657</v>
      </c>
      <c r="Q17" s="4">
        <v>14.341466260543346</v>
      </c>
      <c r="R17" s="4">
        <v>3.2003223535700016</v>
      </c>
      <c r="S17" s="4">
        <v>3.4503483525180254</v>
      </c>
      <c r="T17" s="4">
        <v>0.77007694687050288</v>
      </c>
      <c r="U17" s="4">
        <v>37.6583750897748</v>
      </c>
      <c r="V17" s="4">
        <v>0.66868948793390848</v>
      </c>
      <c r="W17" s="5">
        <v>1.2704742012118619</v>
      </c>
      <c r="X17" s="6" t="s">
        <v>25</v>
      </c>
      <c r="Y17" s="6" t="s">
        <v>26</v>
      </c>
      <c r="Z17" s="7">
        <v>4.1500000000000004</v>
      </c>
      <c r="AA17" s="7">
        <v>0</v>
      </c>
      <c r="AB17" s="7">
        <v>4.1500000000000004</v>
      </c>
      <c r="AC17" s="8" t="s">
        <v>27</v>
      </c>
    </row>
    <row r="18" spans="1:29">
      <c r="A18" s="1" t="s">
        <v>28</v>
      </c>
      <c r="B18" s="3" t="s">
        <v>29</v>
      </c>
      <c r="C18" s="10" t="s">
        <v>113</v>
      </c>
      <c r="D18" s="10" t="s">
        <v>113</v>
      </c>
      <c r="E18" s="3"/>
      <c r="F18" s="3"/>
      <c r="G18" s="4">
        <v>5.0299999999999997E-2</v>
      </c>
      <c r="H18" s="1">
        <v>1200</v>
      </c>
      <c r="I18" s="4">
        <v>49.984948661156025</v>
      </c>
      <c r="J18" s="4">
        <v>1.5807931813008906</v>
      </c>
      <c r="K18" s="4">
        <v>14.327154140663575</v>
      </c>
      <c r="L18" s="4">
        <v>10.015054339609316</v>
      </c>
      <c r="M18" s="4">
        <v>1.3706895943810466</v>
      </c>
      <c r="N18" s="4">
        <f t="shared" si="0"/>
        <v>11.248661267656313</v>
      </c>
      <c r="O18" s="4">
        <v>0.18008993193714057</v>
      </c>
      <c r="P18" s="4">
        <v>7.1135543120272828</v>
      </c>
      <c r="Q18" s="4">
        <v>12.25612592491715</v>
      </c>
      <c r="R18" s="4">
        <v>2.921465119678774</v>
      </c>
      <c r="S18" s="4">
        <v>0.14006972478330595</v>
      </c>
      <c r="T18" s="4">
        <v>0.11005506954548758</v>
      </c>
      <c r="U18" s="4">
        <v>36.49304515469462</v>
      </c>
      <c r="V18" s="4">
        <v>0.55101784066503301</v>
      </c>
      <c r="W18" s="5">
        <v>-0.24392169840138678</v>
      </c>
      <c r="X18" s="6" t="s">
        <v>25</v>
      </c>
      <c r="Y18" s="6" t="s">
        <v>26</v>
      </c>
      <c r="Z18" s="7">
        <v>2.5499999999999998E-2</v>
      </c>
      <c r="AA18" s="7">
        <v>0</v>
      </c>
      <c r="AB18" s="7">
        <v>2.5499999999999998E-2</v>
      </c>
      <c r="AC18" s="8">
        <v>5.8299999999999998E-2</v>
      </c>
    </row>
    <row r="19" spans="1:29">
      <c r="A19" s="1"/>
      <c r="B19" s="3" t="s">
        <v>30</v>
      </c>
      <c r="C19" s="10" t="s">
        <v>113</v>
      </c>
      <c r="D19" s="10" t="s">
        <v>113</v>
      </c>
      <c r="E19" s="3"/>
      <c r="F19" s="3"/>
      <c r="G19" s="4">
        <v>0.1008</v>
      </c>
      <c r="H19" s="1">
        <v>1200</v>
      </c>
      <c r="I19" s="4">
        <v>49.984995476230139</v>
      </c>
      <c r="J19" s="4">
        <v>1.5807880140550246</v>
      </c>
      <c r="K19" s="4">
        <v>14.327138961101024</v>
      </c>
      <c r="L19" s="4">
        <v>10.014989315130139</v>
      </c>
      <c r="M19" s="4">
        <v>1.3706886608144353</v>
      </c>
      <c r="N19" s="4">
        <f t="shared" si="0"/>
        <v>11.248595402976523</v>
      </c>
      <c r="O19" s="4">
        <v>0.18009030570086257</v>
      </c>
      <c r="P19" s="4">
        <v>7.1135610717736535</v>
      </c>
      <c r="Q19" s="4">
        <v>12.256162480782082</v>
      </c>
      <c r="R19" s="4">
        <v>2.9214596227825105</v>
      </c>
      <c r="S19" s="4">
        <v>0.14007057129013853</v>
      </c>
      <c r="T19" s="4">
        <v>0.11005552033999474</v>
      </c>
      <c r="U19" s="4">
        <v>36.49303422444909</v>
      </c>
      <c r="V19" s="4">
        <v>0.55101769822357838</v>
      </c>
      <c r="W19" s="5">
        <v>-0.26586107999864517</v>
      </c>
      <c r="X19" s="6" t="s">
        <v>25</v>
      </c>
      <c r="Y19" s="6" t="s">
        <v>26</v>
      </c>
      <c r="Z19" s="7">
        <v>5.67E-2</v>
      </c>
      <c r="AA19" s="7">
        <v>0</v>
      </c>
      <c r="AB19" s="7">
        <v>5.67E-2</v>
      </c>
      <c r="AC19" s="8">
        <v>1.4800000000000001E-2</v>
      </c>
    </row>
    <row r="20" spans="1:29">
      <c r="A20" s="1"/>
      <c r="B20" s="3" t="s">
        <v>31</v>
      </c>
      <c r="C20" s="10" t="s">
        <v>113</v>
      </c>
      <c r="D20" s="10" t="s">
        <v>113</v>
      </c>
      <c r="E20" s="3"/>
      <c r="F20" s="3"/>
      <c r="G20" s="4">
        <v>0.1008</v>
      </c>
      <c r="H20" s="1">
        <v>1200</v>
      </c>
      <c r="I20" s="4">
        <v>49.985029494522195</v>
      </c>
      <c r="J20" s="4">
        <v>1.5807853249525181</v>
      </c>
      <c r="K20" s="4">
        <v>14.327161449585162</v>
      </c>
      <c r="L20" s="4">
        <v>10.014955497452263</v>
      </c>
      <c r="M20" s="4">
        <v>1.3706829727196617</v>
      </c>
      <c r="N20" s="4">
        <f t="shared" si="0"/>
        <v>11.248556466070232</v>
      </c>
      <c r="O20" s="4">
        <v>0.18009030328968412</v>
      </c>
      <c r="P20" s="4">
        <v>7.1135539729870541</v>
      </c>
      <c r="Q20" s="4">
        <v>12.256153978339915</v>
      </c>
      <c r="R20" s="4">
        <v>2.9214622519392242</v>
      </c>
      <c r="S20" s="4">
        <v>0.14006990238029784</v>
      </c>
      <c r="T20" s="4">
        <v>0.11005485183201716</v>
      </c>
      <c r="U20" s="4">
        <v>36.493023129255022</v>
      </c>
      <c r="V20" s="4">
        <v>0.55101651510551175</v>
      </c>
      <c r="W20" s="5">
        <v>-0.26586107999864517</v>
      </c>
      <c r="X20" s="6" t="s">
        <v>25</v>
      </c>
      <c r="Y20" s="6" t="s">
        <v>26</v>
      </c>
      <c r="Z20" s="7">
        <v>5.3499999999999999E-2</v>
      </c>
      <c r="AA20" s="7">
        <v>0</v>
      </c>
      <c r="AB20" s="7">
        <v>5.3499999999999999E-2</v>
      </c>
      <c r="AC20" s="8">
        <v>1.4800000000000001E-2</v>
      </c>
    </row>
    <row r="21" spans="1:29">
      <c r="A21" s="1"/>
      <c r="B21" s="3" t="s">
        <v>32</v>
      </c>
      <c r="C21" s="10" t="s">
        <v>113</v>
      </c>
      <c r="D21" s="10" t="s">
        <v>113</v>
      </c>
      <c r="E21" s="3"/>
      <c r="F21" s="3"/>
      <c r="G21" s="4">
        <v>0.15029999999999999</v>
      </c>
      <c r="H21" s="1">
        <v>1200</v>
      </c>
      <c r="I21" s="4">
        <v>49.985031104485095</v>
      </c>
      <c r="J21" s="4">
        <v>1.5807946373129851</v>
      </c>
      <c r="K21" s="4">
        <v>14.32712119748842</v>
      </c>
      <c r="L21" s="4">
        <v>10.014962289603343</v>
      </c>
      <c r="M21" s="4">
        <v>1.3706866137437732</v>
      </c>
      <c r="N21" s="4">
        <f t="shared" si="0"/>
        <v>11.248566535106601</v>
      </c>
      <c r="O21" s="4">
        <v>0.18009016088407356</v>
      </c>
      <c r="P21" s="4">
        <v>7.1135558499946017</v>
      </c>
      <c r="Q21" s="4">
        <v>12.256167922111819</v>
      </c>
      <c r="R21" s="4">
        <v>2.9214643892673116</v>
      </c>
      <c r="S21" s="4">
        <v>0.14007034755332201</v>
      </c>
      <c r="T21" s="4">
        <v>0.11005548755525832</v>
      </c>
      <c r="U21" s="4">
        <v>36.493028187062478</v>
      </c>
      <c r="V21" s="4">
        <v>0.55101745705315475</v>
      </c>
      <c r="W21" s="5">
        <v>0.65263398160404318</v>
      </c>
      <c r="X21" s="6" t="s">
        <v>25</v>
      </c>
      <c r="Y21" s="6" t="s">
        <v>26</v>
      </c>
      <c r="Z21" s="7">
        <v>8.9499999999999996E-2</v>
      </c>
      <c r="AA21" s="7">
        <v>0</v>
      </c>
      <c r="AB21" s="7">
        <v>8.9499999999999996E-2</v>
      </c>
      <c r="AC21" s="8">
        <v>0.77429999999999999</v>
      </c>
    </row>
    <row r="22" spans="1:29">
      <c r="A22" s="1"/>
      <c r="B22" s="3" t="s">
        <v>33</v>
      </c>
      <c r="C22" s="10" t="s">
        <v>113</v>
      </c>
      <c r="D22" s="10" t="s">
        <v>113</v>
      </c>
      <c r="E22" s="3"/>
      <c r="F22" s="3"/>
      <c r="G22" s="4">
        <v>0.15029999999999999</v>
      </c>
      <c r="H22" s="1">
        <v>1200</v>
      </c>
      <c r="I22" s="4">
        <v>49.9849724794392</v>
      </c>
      <c r="J22" s="4">
        <v>1.5807922704215438</v>
      </c>
      <c r="K22" s="4">
        <v>14.327190459800491</v>
      </c>
      <c r="L22" s="4">
        <v>10.015010705431891</v>
      </c>
      <c r="M22" s="4">
        <v>1.3706832311167003</v>
      </c>
      <c r="N22" s="4">
        <f t="shared" si="0"/>
        <v>11.24861190660461</v>
      </c>
      <c r="O22" s="4">
        <v>0.18009003060233353</v>
      </c>
      <c r="P22" s="4">
        <v>7.1135502033889937</v>
      </c>
      <c r="Q22" s="4">
        <v>12.256127082658811</v>
      </c>
      <c r="R22" s="4">
        <v>2.9214584946367945</v>
      </c>
      <c r="S22" s="4">
        <v>0.14007002380181499</v>
      </c>
      <c r="T22" s="4">
        <v>0.11005501870142605</v>
      </c>
      <c r="U22" s="4">
        <v>36.493032817988542</v>
      </c>
      <c r="V22" s="4">
        <v>0.55101647613247495</v>
      </c>
      <c r="W22" s="5">
        <v>0.69263398160404233</v>
      </c>
      <c r="X22" s="6" t="s">
        <v>25</v>
      </c>
      <c r="Y22" s="6" t="s">
        <v>26</v>
      </c>
      <c r="Z22" s="7">
        <v>9.01E-2</v>
      </c>
      <c r="AA22" s="7">
        <v>0</v>
      </c>
      <c r="AB22" s="7">
        <v>9.01E-2</v>
      </c>
      <c r="AC22" s="8">
        <v>0.70199999999999996</v>
      </c>
    </row>
    <row r="23" spans="1:29">
      <c r="A23" s="1" t="s">
        <v>34</v>
      </c>
      <c r="B23" s="3" t="s">
        <v>35</v>
      </c>
      <c r="C23" s="10" t="s">
        <v>113</v>
      </c>
      <c r="D23" s="10"/>
      <c r="E23" s="3"/>
      <c r="F23" s="3"/>
      <c r="G23" s="4">
        <v>1</v>
      </c>
      <c r="H23" s="1">
        <v>1300</v>
      </c>
      <c r="I23" s="4">
        <v>60.384576663646442</v>
      </c>
      <c r="J23" s="4">
        <v>0.86580086580086602</v>
      </c>
      <c r="K23" s="4">
        <v>18.463706835799861</v>
      </c>
      <c r="L23" s="4">
        <v>0.61411456760293981</v>
      </c>
      <c r="M23" s="4">
        <v>5.4062216852914533</v>
      </c>
      <c r="N23" s="4">
        <f t="shared" si="0"/>
        <v>5.4796600221483942</v>
      </c>
      <c r="O23" s="4">
        <v>6.0404711567502274E-2</v>
      </c>
      <c r="P23" s="4">
        <v>2.5873351454746807</v>
      </c>
      <c r="Q23" s="4">
        <v>5.7485150508406333</v>
      </c>
      <c r="R23" s="4">
        <v>4.5907580791301719</v>
      </c>
      <c r="S23" s="4">
        <v>0.91613812544045126</v>
      </c>
      <c r="T23" s="4">
        <v>0.3624282694050136</v>
      </c>
      <c r="U23" s="4">
        <v>33.907302259757166</v>
      </c>
      <c r="V23" s="4">
        <v>0.29450686402585413</v>
      </c>
      <c r="W23" s="5">
        <v>-0.69607491339033345</v>
      </c>
      <c r="X23" s="6" t="s">
        <v>25</v>
      </c>
      <c r="Y23" s="6" t="s">
        <v>26</v>
      </c>
      <c r="Z23" s="7">
        <v>0.31</v>
      </c>
      <c r="AA23" s="7">
        <v>7.0000000000000007E-2</v>
      </c>
      <c r="AB23" s="7">
        <v>0.24</v>
      </c>
      <c r="AC23" s="8">
        <v>0.3</v>
      </c>
    </row>
    <row r="24" spans="1:29">
      <c r="A24" s="1"/>
      <c r="B24" s="3" t="s">
        <v>36</v>
      </c>
      <c r="C24" s="10" t="s">
        <v>113</v>
      </c>
      <c r="D24" s="10"/>
      <c r="E24" s="3"/>
      <c r="F24" s="3"/>
      <c r="G24" s="4">
        <v>1</v>
      </c>
      <c r="H24" s="1">
        <v>1300</v>
      </c>
      <c r="I24" s="4">
        <v>60.068569123726931</v>
      </c>
      <c r="J24" s="4">
        <v>0.92769990924674806</v>
      </c>
      <c r="K24" s="4">
        <v>18.221236260966016</v>
      </c>
      <c r="L24" s="4">
        <v>0.6251890692749823</v>
      </c>
      <c r="M24" s="4">
        <v>5.2838560048401737</v>
      </c>
      <c r="N24" s="4">
        <f t="shared" si="0"/>
        <v>5.3806066350710893</v>
      </c>
      <c r="O24" s="4">
        <v>8.0669557325804178E-2</v>
      </c>
      <c r="P24" s="4">
        <v>2.6822627810829887</v>
      </c>
      <c r="Q24" s="4">
        <v>6.1006352727639408</v>
      </c>
      <c r="R24" s="4">
        <v>4.8704245235454264</v>
      </c>
      <c r="S24" s="4">
        <v>0.93778360391247351</v>
      </c>
      <c r="T24" s="4">
        <v>0.20167389331451044</v>
      </c>
      <c r="U24" s="4">
        <v>34.025538242133045</v>
      </c>
      <c r="V24" s="4">
        <v>0.24830732808389344</v>
      </c>
      <c r="W24" s="5">
        <v>-0.67607491339033299</v>
      </c>
      <c r="X24" s="6" t="s">
        <v>25</v>
      </c>
      <c r="Y24" s="6" t="s">
        <v>26</v>
      </c>
      <c r="Z24" s="7">
        <v>0.42</v>
      </c>
      <c r="AA24" s="7">
        <v>0.08</v>
      </c>
      <c r="AB24" s="7">
        <v>0.34</v>
      </c>
      <c r="AC24" s="8">
        <v>0.76</v>
      </c>
    </row>
    <row r="25" spans="1:29">
      <c r="A25" s="1" t="s">
        <v>37</v>
      </c>
      <c r="B25" s="3" t="s">
        <v>38</v>
      </c>
      <c r="C25" s="10" t="s">
        <v>113</v>
      </c>
      <c r="D25" s="10" t="s">
        <v>113</v>
      </c>
      <c r="E25" s="3"/>
      <c r="F25" s="3"/>
      <c r="G25" s="4">
        <v>0.1</v>
      </c>
      <c r="H25" s="1">
        <v>1200</v>
      </c>
      <c r="I25" s="4">
        <v>49.071667016006501</v>
      </c>
      <c r="J25" s="4">
        <v>2.2858822169731696</v>
      </c>
      <c r="K25" s="4">
        <v>13.306030896370014</v>
      </c>
      <c r="L25" s="4">
        <v>9.6626109526700095</v>
      </c>
      <c r="M25" s="4">
        <v>1.7169130220435691</v>
      </c>
      <c r="N25" s="4">
        <f t="shared" si="0"/>
        <v>11.207815503379001</v>
      </c>
      <c r="O25" s="4">
        <v>0</v>
      </c>
      <c r="P25" s="4">
        <v>10.391346969683735</v>
      </c>
      <c r="Q25" s="4">
        <v>10.910329000088517</v>
      </c>
      <c r="R25" s="4">
        <v>2.1461362748358335</v>
      </c>
      <c r="S25" s="4">
        <v>0.50908365132864142</v>
      </c>
      <c r="T25" s="4">
        <v>0</v>
      </c>
      <c r="U25" s="4">
        <v>36.477997908481626</v>
      </c>
      <c r="V25" s="4">
        <v>0.60198410755098442</v>
      </c>
      <c r="W25" s="5">
        <v>-0.34</v>
      </c>
      <c r="X25" s="6" t="s">
        <v>25</v>
      </c>
      <c r="Y25" s="6" t="s">
        <v>26</v>
      </c>
      <c r="Z25" s="7">
        <v>5.4300000000000001E-2</v>
      </c>
      <c r="AA25" s="7">
        <v>0</v>
      </c>
      <c r="AB25" s="7">
        <v>5.4300000000000001E-2</v>
      </c>
      <c r="AC25" s="8" t="s">
        <v>27</v>
      </c>
    </row>
    <row r="26" spans="1:29">
      <c r="A26" s="1"/>
      <c r="B26" s="3" t="s">
        <v>39</v>
      </c>
      <c r="C26" s="10" t="s">
        <v>113</v>
      </c>
      <c r="D26" s="10" t="s">
        <v>113</v>
      </c>
      <c r="E26" s="3"/>
      <c r="F26" s="3"/>
      <c r="G26" s="4">
        <v>0.1</v>
      </c>
      <c r="H26" s="1">
        <v>1170</v>
      </c>
      <c r="I26" s="4">
        <v>49.071645200314904</v>
      </c>
      <c r="J26" s="4">
        <v>2.2858818846064337</v>
      </c>
      <c r="K26" s="4">
        <v>13.306070774601142</v>
      </c>
      <c r="L26" s="4">
        <v>9.6625972702949348</v>
      </c>
      <c r="M26" s="4">
        <v>1.7169052574122723</v>
      </c>
      <c r="N26" s="4">
        <f t="shared" si="0"/>
        <v>11.207794832913406</v>
      </c>
      <c r="O26" s="4">
        <v>0</v>
      </c>
      <c r="P26" s="4">
        <v>10.391299975469781</v>
      </c>
      <c r="Q26" s="4">
        <v>10.91037971273099</v>
      </c>
      <c r="R26" s="4">
        <v>2.1461365744613428</v>
      </c>
      <c r="S26" s="4">
        <v>0.50908335010820682</v>
      </c>
      <c r="T26" s="4">
        <v>0</v>
      </c>
      <c r="U26" s="4">
        <v>36.47800000418848</v>
      </c>
      <c r="V26" s="4">
        <v>0.60198330196106342</v>
      </c>
      <c r="W26" s="5">
        <v>-0.34</v>
      </c>
      <c r="X26" s="6" t="s">
        <v>25</v>
      </c>
      <c r="Y26" s="6" t="s">
        <v>26</v>
      </c>
      <c r="Z26" s="7">
        <v>5.3999999999999999E-2</v>
      </c>
      <c r="AA26" s="7">
        <v>0</v>
      </c>
      <c r="AB26" s="7">
        <v>5.3999999999999999E-2</v>
      </c>
      <c r="AC26" s="8" t="s">
        <v>27</v>
      </c>
    </row>
    <row r="27" spans="1:29">
      <c r="A27" s="1"/>
      <c r="B27" s="3" t="s">
        <v>40</v>
      </c>
      <c r="C27" s="10" t="s">
        <v>113</v>
      </c>
      <c r="D27" s="10" t="s">
        <v>113</v>
      </c>
      <c r="E27" s="3"/>
      <c r="F27" s="3"/>
      <c r="G27" s="4">
        <v>1</v>
      </c>
      <c r="H27" s="1">
        <v>1400</v>
      </c>
      <c r="I27" s="4">
        <v>49.071672361546916</v>
      </c>
      <c r="J27" s="4">
        <v>2.2858898081553418</v>
      </c>
      <c r="K27" s="4">
        <v>13.306054992574332</v>
      </c>
      <c r="L27" s="4">
        <v>9.6626150974914804</v>
      </c>
      <c r="M27" s="4">
        <v>1.7169119456513571</v>
      </c>
      <c r="N27" s="4">
        <f t="shared" si="0"/>
        <v>11.207818679458246</v>
      </c>
      <c r="O27" s="4">
        <v>0</v>
      </c>
      <c r="P27" s="4">
        <v>10.391286966141729</v>
      </c>
      <c r="Q27" s="4">
        <v>10.910342831011842</v>
      </c>
      <c r="R27" s="4">
        <v>2.1461424493089338</v>
      </c>
      <c r="S27" s="4">
        <v>0.50908354811807977</v>
      </c>
      <c r="T27" s="4">
        <v>0</v>
      </c>
      <c r="U27" s="4">
        <v>36.477998295790286</v>
      </c>
      <c r="V27" s="4">
        <v>0.60198272777704176</v>
      </c>
      <c r="W27" s="5">
        <v>0.34191958282281831</v>
      </c>
      <c r="X27" s="6" t="s">
        <v>25</v>
      </c>
      <c r="Y27" s="6" t="s">
        <v>26</v>
      </c>
      <c r="Z27" s="7">
        <v>0.68500000000000005</v>
      </c>
      <c r="AA27" s="7">
        <v>0</v>
      </c>
      <c r="AB27" s="7">
        <v>0.68500000000000005</v>
      </c>
      <c r="AC27" s="8" t="s">
        <v>27</v>
      </c>
    </row>
    <row r="28" spans="1:29">
      <c r="A28" s="1"/>
      <c r="B28" s="3" t="s">
        <v>41</v>
      </c>
      <c r="C28" s="10" t="s">
        <v>113</v>
      </c>
      <c r="D28" s="10" t="s">
        <v>113</v>
      </c>
      <c r="E28" s="3"/>
      <c r="F28" s="3"/>
      <c r="G28" s="4">
        <v>1</v>
      </c>
      <c r="H28" s="1">
        <v>1500</v>
      </c>
      <c r="I28" s="4">
        <v>49.071625013929761</v>
      </c>
      <c r="J28" s="4">
        <v>2.2858800419477752</v>
      </c>
      <c r="K28" s="4">
        <v>13.306049395075409</v>
      </c>
      <c r="L28" s="4">
        <v>9.6626068549756106</v>
      </c>
      <c r="M28" s="4">
        <v>1.7169092742809553</v>
      </c>
      <c r="N28" s="4">
        <f t="shared" si="0"/>
        <v>11.207808032735727</v>
      </c>
      <c r="O28" s="4">
        <v>0</v>
      </c>
      <c r="P28" s="4">
        <v>10.39130745610599</v>
      </c>
      <c r="Q28" s="4">
        <v>10.910404220882516</v>
      </c>
      <c r="R28" s="4">
        <v>2.1461340734531897</v>
      </c>
      <c r="S28" s="4">
        <v>0.50908366934880434</v>
      </c>
      <c r="T28" s="4">
        <v>0</v>
      </c>
      <c r="U28" s="4">
        <v>36.478007357202607</v>
      </c>
      <c r="V28" s="4">
        <v>0.60198435654812155</v>
      </c>
      <c r="W28" s="5">
        <v>0.3578844147421254</v>
      </c>
      <c r="X28" s="6" t="s">
        <v>25</v>
      </c>
      <c r="Y28" s="6" t="s">
        <v>26</v>
      </c>
      <c r="Z28" s="7">
        <v>0.77</v>
      </c>
      <c r="AA28" s="7">
        <v>0</v>
      </c>
      <c r="AB28" s="7">
        <v>0.77</v>
      </c>
      <c r="AC28" s="8" t="s">
        <v>27</v>
      </c>
    </row>
    <row r="29" spans="1:29">
      <c r="A29" s="1"/>
      <c r="B29" s="3" t="s">
        <v>42</v>
      </c>
      <c r="C29" s="10" t="s">
        <v>113</v>
      </c>
      <c r="D29" s="10" t="s">
        <v>113</v>
      </c>
      <c r="E29" s="3"/>
      <c r="F29" s="3"/>
      <c r="G29" s="4">
        <v>1.5</v>
      </c>
      <c r="H29" s="1">
        <v>1400</v>
      </c>
      <c r="I29" s="4">
        <v>49.071691233246476</v>
      </c>
      <c r="J29" s="4">
        <v>2.2858833128219436</v>
      </c>
      <c r="K29" s="4">
        <v>13.306023969010234</v>
      </c>
      <c r="L29" s="4">
        <v>9.6626015531542748</v>
      </c>
      <c r="M29" s="4">
        <v>1.7169112185406363</v>
      </c>
      <c r="N29" s="4">
        <f t="shared" si="0"/>
        <v>11.207804480728662</v>
      </c>
      <c r="O29" s="4">
        <v>0</v>
      </c>
      <c r="P29" s="4">
        <v>10.391290086957969</v>
      </c>
      <c r="Q29" s="4">
        <v>10.910378641986975</v>
      </c>
      <c r="R29" s="4">
        <v>2.1461364915304824</v>
      </c>
      <c r="S29" s="4">
        <v>0.50908349275103881</v>
      </c>
      <c r="T29" s="4">
        <v>0</v>
      </c>
      <c r="U29" s="4">
        <v>36.477998696956114</v>
      </c>
      <c r="V29" s="4">
        <v>0.60198351221173008</v>
      </c>
      <c r="W29" s="5">
        <v>0.15066356871768694</v>
      </c>
      <c r="X29" s="6" t="s">
        <v>25</v>
      </c>
      <c r="Y29" s="6" t="s">
        <v>26</v>
      </c>
      <c r="Z29" s="7">
        <v>1.25</v>
      </c>
      <c r="AA29" s="7">
        <v>0</v>
      </c>
      <c r="AB29" s="7">
        <v>1.25</v>
      </c>
      <c r="AC29" s="8" t="s">
        <v>27</v>
      </c>
    </row>
    <row r="30" spans="1:29">
      <c r="A30" s="1"/>
      <c r="B30" s="3" t="s">
        <v>43</v>
      </c>
      <c r="C30" s="10" t="s">
        <v>113</v>
      </c>
      <c r="D30" s="10" t="s">
        <v>113</v>
      </c>
      <c r="E30" s="3"/>
      <c r="F30" s="3"/>
      <c r="G30" s="4">
        <v>1.5</v>
      </c>
      <c r="H30" s="1">
        <v>1450</v>
      </c>
      <c r="I30" s="4">
        <v>49.071655338090046</v>
      </c>
      <c r="J30" s="4">
        <v>2.2858865394548622</v>
      </c>
      <c r="K30" s="4">
        <v>13.306014046721337</v>
      </c>
      <c r="L30" s="4">
        <v>9.6626063917258094</v>
      </c>
      <c r="M30" s="4">
        <v>1.7169063451004238</v>
      </c>
      <c r="N30" s="4">
        <f t="shared" si="0"/>
        <v>11.20780493325274</v>
      </c>
      <c r="O30" s="4">
        <v>0</v>
      </c>
      <c r="P30" s="4">
        <v>10.391332485075488</v>
      </c>
      <c r="Q30" s="4">
        <v>10.9103825911749</v>
      </c>
      <c r="R30" s="4">
        <v>2.1461329313755302</v>
      </c>
      <c r="S30" s="4">
        <v>0.50908333128160843</v>
      </c>
      <c r="T30" s="4">
        <v>0</v>
      </c>
      <c r="U30" s="4">
        <v>36.478003580125659</v>
      </c>
      <c r="V30" s="4">
        <v>0.60198490575391794</v>
      </c>
      <c r="W30" s="5">
        <v>0.16442721179235598</v>
      </c>
      <c r="X30" s="6" t="s">
        <v>25</v>
      </c>
      <c r="Y30" s="6" t="s">
        <v>26</v>
      </c>
      <c r="Z30" s="7">
        <v>1.262</v>
      </c>
      <c r="AA30" s="7">
        <v>0</v>
      </c>
      <c r="AB30" s="7">
        <v>1.262</v>
      </c>
      <c r="AC30" s="8" t="s">
        <v>27</v>
      </c>
    </row>
    <row r="31" spans="1:29">
      <c r="A31" s="1"/>
      <c r="B31" s="3" t="s">
        <v>44</v>
      </c>
      <c r="C31" s="10" t="s">
        <v>113</v>
      </c>
      <c r="D31" s="10" t="s">
        <v>113</v>
      </c>
      <c r="E31" s="3"/>
      <c r="F31" s="3"/>
      <c r="G31" s="4">
        <v>1.5</v>
      </c>
      <c r="H31" s="1">
        <v>1500</v>
      </c>
      <c r="I31" s="4">
        <v>49.071711666351717</v>
      </c>
      <c r="J31" s="4">
        <v>2.2858836036713224</v>
      </c>
      <c r="K31" s="4">
        <v>13.306028752685512</v>
      </c>
      <c r="L31" s="4">
        <v>9.6626228259329139</v>
      </c>
      <c r="M31" s="4">
        <v>1.71690758947682</v>
      </c>
      <c r="N31" s="4">
        <f t="shared" si="0"/>
        <v>11.207822487386156</v>
      </c>
      <c r="O31" s="4">
        <v>0</v>
      </c>
      <c r="P31" s="4">
        <v>10.391291853459805</v>
      </c>
      <c r="Q31" s="4">
        <v>10.910329607108988</v>
      </c>
      <c r="R31" s="4">
        <v>2.1461395526058693</v>
      </c>
      <c r="S31" s="4">
        <v>0.50908454870705799</v>
      </c>
      <c r="T31" s="4">
        <v>0</v>
      </c>
      <c r="U31" s="4">
        <v>36.477994889656607</v>
      </c>
      <c r="V31" s="4">
        <v>0.60198293436032735</v>
      </c>
      <c r="W31" s="5">
        <v>0.17741462933197916</v>
      </c>
      <c r="X31" s="6" t="s">
        <v>25</v>
      </c>
      <c r="Y31" s="6" t="s">
        <v>26</v>
      </c>
      <c r="Z31" s="7">
        <v>1.298</v>
      </c>
      <c r="AA31" s="7">
        <v>0</v>
      </c>
      <c r="AB31" s="7">
        <v>1.298</v>
      </c>
      <c r="AC31" s="8" t="s">
        <v>27</v>
      </c>
    </row>
    <row r="32" spans="1:29">
      <c r="A32" s="1"/>
      <c r="B32" s="3" t="s">
        <v>45</v>
      </c>
      <c r="C32" s="10" t="s">
        <v>113</v>
      </c>
      <c r="D32" s="10" t="s">
        <v>113</v>
      </c>
      <c r="E32" s="3"/>
      <c r="F32" s="3"/>
      <c r="G32" s="4">
        <v>1.5</v>
      </c>
      <c r="H32" s="1">
        <v>1550</v>
      </c>
      <c r="I32" s="4">
        <v>49.071619247900472</v>
      </c>
      <c r="J32" s="4">
        <v>2.2858831898413849</v>
      </c>
      <c r="K32" s="4">
        <v>13.306068899465428</v>
      </c>
      <c r="L32" s="4">
        <v>9.6625970519477153</v>
      </c>
      <c r="M32" s="4">
        <v>1.71691277048081</v>
      </c>
      <c r="N32" s="4">
        <f t="shared" si="0"/>
        <v>11.207801376252739</v>
      </c>
      <c r="O32" s="4">
        <v>0</v>
      </c>
      <c r="P32" s="4">
        <v>10.391327938129388</v>
      </c>
      <c r="Q32" s="4">
        <v>10.910371943668155</v>
      </c>
      <c r="R32" s="4">
        <v>2.1461358913401609</v>
      </c>
      <c r="S32" s="4">
        <v>0.50908306722649443</v>
      </c>
      <c r="T32" s="4">
        <v>0</v>
      </c>
      <c r="U32" s="4">
        <v>36.478002759144722</v>
      </c>
      <c r="V32" s="4">
        <v>0.60198387710896029</v>
      </c>
      <c r="W32" s="5">
        <v>0.18968968543454912</v>
      </c>
      <c r="X32" s="6" t="s">
        <v>25</v>
      </c>
      <c r="Y32" s="6" t="s">
        <v>26</v>
      </c>
      <c r="Z32" s="7">
        <v>1.415</v>
      </c>
      <c r="AA32" s="7">
        <v>0</v>
      </c>
      <c r="AB32" s="7">
        <v>1.415</v>
      </c>
      <c r="AC32" s="8" t="s">
        <v>27</v>
      </c>
    </row>
    <row r="33" spans="1:29">
      <c r="A33" s="1"/>
      <c r="B33" s="3" t="s">
        <v>46</v>
      </c>
      <c r="C33" s="10" t="s">
        <v>113</v>
      </c>
      <c r="D33" s="10" t="s">
        <v>113</v>
      </c>
      <c r="E33" s="3"/>
      <c r="F33" s="3"/>
      <c r="G33" s="4">
        <v>1.5</v>
      </c>
      <c r="H33" s="1">
        <v>1600</v>
      </c>
      <c r="I33" s="4">
        <v>49.07160094364064</v>
      </c>
      <c r="J33" s="4">
        <v>2.2858876466189257</v>
      </c>
      <c r="K33" s="4">
        <v>13.306078138168784</v>
      </c>
      <c r="L33" s="4">
        <v>9.66259897585849</v>
      </c>
      <c r="M33" s="4">
        <v>1.7169077472662067</v>
      </c>
      <c r="N33" s="4">
        <f t="shared" si="0"/>
        <v>11.207798779320603</v>
      </c>
      <c r="O33" s="4">
        <v>0</v>
      </c>
      <c r="P33" s="4">
        <v>10.391311033019159</v>
      </c>
      <c r="Q33" s="4">
        <v>10.910399984148469</v>
      </c>
      <c r="R33" s="4">
        <v>2.1461321489736007</v>
      </c>
      <c r="S33" s="4">
        <v>0.50908338230572692</v>
      </c>
      <c r="T33" s="4">
        <v>0</v>
      </c>
      <c r="U33" s="4">
        <v>36.478006350430981</v>
      </c>
      <c r="V33" s="4">
        <v>0.60198391817154828</v>
      </c>
      <c r="W33" s="5">
        <v>0.20130942529962814</v>
      </c>
      <c r="X33" s="6" t="s">
        <v>25</v>
      </c>
      <c r="Y33" s="6" t="s">
        <v>26</v>
      </c>
      <c r="Z33" s="7">
        <v>1.385</v>
      </c>
      <c r="AA33" s="7">
        <v>0</v>
      </c>
      <c r="AB33" s="7">
        <v>1.385</v>
      </c>
      <c r="AC33" s="8" t="s">
        <v>27</v>
      </c>
    </row>
    <row r="34" spans="1:29">
      <c r="A34" s="1"/>
      <c r="B34" s="3" t="s">
        <v>47</v>
      </c>
      <c r="C34" s="10" t="s">
        <v>113</v>
      </c>
      <c r="D34" s="10" t="s">
        <v>113</v>
      </c>
      <c r="E34" s="3"/>
      <c r="F34" s="3"/>
      <c r="G34" s="4">
        <v>1</v>
      </c>
      <c r="H34" s="1">
        <v>1300</v>
      </c>
      <c r="I34" s="4">
        <v>51.590938974474113</v>
      </c>
      <c r="J34" s="4">
        <v>2.2513471486814081</v>
      </c>
      <c r="K34" s="4">
        <v>10.986589415877679</v>
      </c>
      <c r="L34" s="4">
        <v>10.036029360735354</v>
      </c>
      <c r="M34" s="4">
        <v>1.6810090984496424</v>
      </c>
      <c r="N34" s="4">
        <f t="shared" si="0"/>
        <v>11.548920739249047</v>
      </c>
      <c r="O34" s="4">
        <v>0</v>
      </c>
      <c r="P34" s="4">
        <v>9.6457922241004432</v>
      </c>
      <c r="Q34" s="4">
        <v>11.50691232187879</v>
      </c>
      <c r="R34" s="4">
        <v>1.891135235755848</v>
      </c>
      <c r="S34" s="4">
        <v>0.41024622004672534</v>
      </c>
      <c r="T34" s="4">
        <v>0</v>
      </c>
      <c r="U34" s="4">
        <v>36.39503290444263</v>
      </c>
      <c r="V34" s="4">
        <v>0.61667130356502575</v>
      </c>
      <c r="W34" s="5">
        <v>0.32392508660966701</v>
      </c>
      <c r="X34" s="6" t="s">
        <v>25</v>
      </c>
      <c r="Y34" s="6" t="s">
        <v>26</v>
      </c>
      <c r="Z34" s="7">
        <v>0.85</v>
      </c>
      <c r="AA34" s="7">
        <v>0</v>
      </c>
      <c r="AB34" s="7">
        <v>0.85</v>
      </c>
      <c r="AC34" s="8" t="s">
        <v>27</v>
      </c>
    </row>
    <row r="35" spans="1:29">
      <c r="A35" s="1"/>
      <c r="B35" s="3" t="s">
        <v>48</v>
      </c>
      <c r="C35" s="10" t="s">
        <v>113</v>
      </c>
      <c r="D35" s="10" t="s">
        <v>113</v>
      </c>
      <c r="E35" s="3"/>
      <c r="F35" s="3"/>
      <c r="G35" s="4">
        <v>1</v>
      </c>
      <c r="H35" s="1">
        <v>1400</v>
      </c>
      <c r="I35" s="4">
        <v>51.590978812746599</v>
      </c>
      <c r="J35" s="4">
        <v>2.2513450154422125</v>
      </c>
      <c r="K35" s="4">
        <v>10.986583036041798</v>
      </c>
      <c r="L35" s="4">
        <v>10.036013796140933</v>
      </c>
      <c r="M35" s="4">
        <v>1.6810115384532773</v>
      </c>
      <c r="N35" s="4">
        <f t="shared" si="0"/>
        <v>11.548907370633499</v>
      </c>
      <c r="O35" s="4">
        <v>0</v>
      </c>
      <c r="P35" s="4">
        <v>9.645785096954322</v>
      </c>
      <c r="Q35" s="4">
        <v>11.506901413209922</v>
      </c>
      <c r="R35" s="4">
        <v>1.8911354598375674</v>
      </c>
      <c r="S35" s="4">
        <v>0.41024583117336499</v>
      </c>
      <c r="T35" s="4">
        <v>0</v>
      </c>
      <c r="U35" s="4">
        <v>36.39502572129539</v>
      </c>
      <c r="V35" s="4">
        <v>0.6166706369130015</v>
      </c>
      <c r="W35" s="5">
        <v>0.34191958282281831</v>
      </c>
      <c r="X35" s="6" t="s">
        <v>25</v>
      </c>
      <c r="Y35" s="6" t="s">
        <v>26</v>
      </c>
      <c r="Z35" s="7">
        <v>0.83</v>
      </c>
      <c r="AA35" s="7">
        <v>0</v>
      </c>
      <c r="AB35" s="7">
        <v>0.83</v>
      </c>
      <c r="AC35" s="8" t="s">
        <v>27</v>
      </c>
    </row>
    <row r="36" spans="1:29">
      <c r="A36" s="1"/>
      <c r="B36" s="3" t="s">
        <v>49</v>
      </c>
      <c r="C36" s="10" t="s">
        <v>113</v>
      </c>
      <c r="D36" s="10" t="s">
        <v>113</v>
      </c>
      <c r="E36" s="3"/>
      <c r="F36" s="3"/>
      <c r="G36" s="4">
        <v>1.5</v>
      </c>
      <c r="H36" s="1">
        <v>1400</v>
      </c>
      <c r="I36" s="4">
        <v>51.590958380983622</v>
      </c>
      <c r="J36" s="4">
        <v>2.2513510472869278</v>
      </c>
      <c r="K36" s="4">
        <v>10.986620619788935</v>
      </c>
      <c r="L36" s="4">
        <v>10.036021859483315</v>
      </c>
      <c r="M36" s="4">
        <v>1.681014041053261</v>
      </c>
      <c r="N36" s="4">
        <f t="shared" si="0"/>
        <v>11.548917686290839</v>
      </c>
      <c r="O36" s="4">
        <v>0</v>
      </c>
      <c r="P36" s="4">
        <v>9.6457880824981199</v>
      </c>
      <c r="Q36" s="4">
        <v>11.506864898345844</v>
      </c>
      <c r="R36" s="4">
        <v>1.8911344751764794</v>
      </c>
      <c r="S36" s="4">
        <v>0.41024659538349145</v>
      </c>
      <c r="T36" s="4">
        <v>0</v>
      </c>
      <c r="U36" s="4">
        <v>36.39502371895788</v>
      </c>
      <c r="V36" s="4">
        <v>0.61666971572668672</v>
      </c>
      <c r="W36" s="5">
        <v>0.15066356871768694</v>
      </c>
      <c r="X36" s="6" t="s">
        <v>25</v>
      </c>
      <c r="Y36" s="6" t="s">
        <v>26</v>
      </c>
      <c r="Z36" s="7">
        <v>1.1233299999999999</v>
      </c>
      <c r="AA36" s="7">
        <v>0</v>
      </c>
      <c r="AB36" s="7">
        <v>1.1233299999999999</v>
      </c>
      <c r="AC36" s="8" t="s">
        <v>27</v>
      </c>
    </row>
    <row r="37" spans="1:29">
      <c r="A37" s="1"/>
      <c r="B37" s="3" t="s">
        <v>50</v>
      </c>
      <c r="C37" s="10" t="s">
        <v>113</v>
      </c>
      <c r="D37" s="10" t="s">
        <v>113</v>
      </c>
      <c r="E37" s="3"/>
      <c r="F37" s="3"/>
      <c r="G37" s="4">
        <v>1.5</v>
      </c>
      <c r="H37" s="1">
        <v>1500</v>
      </c>
      <c r="I37" s="4">
        <v>51.590991335471493</v>
      </c>
      <c r="J37" s="4">
        <v>2.2513555394227618</v>
      </c>
      <c r="K37" s="4">
        <v>10.986563283821415</v>
      </c>
      <c r="L37" s="4">
        <v>10.036027106058313</v>
      </c>
      <c r="M37" s="4">
        <v>1.6810095756266215</v>
      </c>
      <c r="N37" s="4">
        <f t="shared" si="0"/>
        <v>11.548918914026515</v>
      </c>
      <c r="O37" s="4">
        <v>0</v>
      </c>
      <c r="P37" s="4">
        <v>9.6457903939872711</v>
      </c>
      <c r="Q37" s="4">
        <v>11.506878899916138</v>
      </c>
      <c r="R37" s="4">
        <v>1.8911370359725677</v>
      </c>
      <c r="S37" s="4">
        <v>0.41024682972341969</v>
      </c>
      <c r="T37" s="4">
        <v>0</v>
      </c>
      <c r="U37" s="4">
        <v>36.395025541283701</v>
      </c>
      <c r="V37" s="4">
        <v>0.61667079812907266</v>
      </c>
      <c r="W37" s="5">
        <v>0.17741462933197916</v>
      </c>
      <c r="X37" s="6" t="s">
        <v>25</v>
      </c>
      <c r="Y37" s="6" t="s">
        <v>26</v>
      </c>
      <c r="Z37" s="7">
        <v>1.06</v>
      </c>
      <c r="AA37" s="7">
        <v>0</v>
      </c>
      <c r="AB37" s="7">
        <v>1.06</v>
      </c>
      <c r="AC37" s="8" t="s">
        <v>27</v>
      </c>
    </row>
    <row r="38" spans="1:29">
      <c r="A38" s="1"/>
      <c r="B38" s="3" t="s">
        <v>51</v>
      </c>
      <c r="C38" s="10" t="s">
        <v>113</v>
      </c>
      <c r="D38" s="10" t="s">
        <v>113</v>
      </c>
      <c r="E38" s="3"/>
      <c r="F38" s="3"/>
      <c r="G38" s="4">
        <v>1.5</v>
      </c>
      <c r="H38" s="1">
        <v>1550</v>
      </c>
      <c r="I38" s="4">
        <v>51.591006081634369</v>
      </c>
      <c r="J38" s="4">
        <v>2.2513556541751352</v>
      </c>
      <c r="K38" s="4">
        <v>10.986559789680452</v>
      </c>
      <c r="L38" s="4">
        <v>10.036023570774974</v>
      </c>
      <c r="M38" s="4">
        <v>1.681005617117395</v>
      </c>
      <c r="N38" s="4">
        <f t="shared" si="0"/>
        <v>11.548911816124459</v>
      </c>
      <c r="O38" s="4">
        <v>0</v>
      </c>
      <c r="P38" s="4">
        <v>9.6457888602961841</v>
      </c>
      <c r="Q38" s="4">
        <v>11.506879476441327</v>
      </c>
      <c r="R38" s="4">
        <v>1.8911351102009695</v>
      </c>
      <c r="S38" s="4">
        <v>0.41024583967916273</v>
      </c>
      <c r="T38" s="4">
        <v>0</v>
      </c>
      <c r="U38" s="4">
        <v>36.395022918649168</v>
      </c>
      <c r="V38" s="4">
        <v>0.61667069856833434</v>
      </c>
      <c r="W38" s="5">
        <v>0.18968968543454912</v>
      </c>
      <c r="X38" s="6" t="s">
        <v>25</v>
      </c>
      <c r="Y38" s="6" t="s">
        <v>26</v>
      </c>
      <c r="Z38" s="7">
        <v>1.08</v>
      </c>
      <c r="AA38" s="7">
        <v>0</v>
      </c>
      <c r="AB38" s="7">
        <v>1.08</v>
      </c>
      <c r="AC38" s="8" t="s">
        <v>27</v>
      </c>
    </row>
    <row r="39" spans="1:29">
      <c r="A39" s="1"/>
      <c r="B39" s="3" t="s">
        <v>52</v>
      </c>
      <c r="C39" s="10" t="s">
        <v>113</v>
      </c>
      <c r="D39" s="10" t="s">
        <v>113</v>
      </c>
      <c r="E39" s="3"/>
      <c r="F39" s="3"/>
      <c r="G39" s="4">
        <v>1.5</v>
      </c>
      <c r="H39" s="1">
        <v>1600</v>
      </c>
      <c r="I39" s="4">
        <v>51.590954821199333</v>
      </c>
      <c r="J39" s="4">
        <v>2.2513503036609839</v>
      </c>
      <c r="K39" s="4">
        <v>10.98655632039697</v>
      </c>
      <c r="L39" s="4">
        <v>10.036025284972776</v>
      </c>
      <c r="M39" s="4">
        <v>1.681013484039537</v>
      </c>
      <c r="N39" s="4">
        <f t="shared" si="0"/>
        <v>11.54892061047352</v>
      </c>
      <c r="O39" s="4">
        <v>0</v>
      </c>
      <c r="P39" s="4">
        <v>9.6457916367463614</v>
      </c>
      <c r="Q39" s="4">
        <v>11.506928512588631</v>
      </c>
      <c r="R39" s="4">
        <v>1.8911338506670723</v>
      </c>
      <c r="S39" s="4">
        <v>0.4102457857283433</v>
      </c>
      <c r="T39" s="4">
        <v>0</v>
      </c>
      <c r="U39" s="4">
        <v>36.395034155182081</v>
      </c>
      <c r="V39" s="4">
        <v>0.61667182932738163</v>
      </c>
      <c r="W39" s="5">
        <v>0.20130942529962814</v>
      </c>
      <c r="X39" s="6" t="s">
        <v>25</v>
      </c>
      <c r="Y39" s="6" t="s">
        <v>26</v>
      </c>
      <c r="Z39" s="7">
        <v>1.0900000000000001</v>
      </c>
      <c r="AA39" s="7">
        <v>0</v>
      </c>
      <c r="AB39" s="7">
        <v>1.0900000000000001</v>
      </c>
      <c r="AC39" s="8" t="s">
        <v>27</v>
      </c>
    </row>
    <row r="40" spans="1:29">
      <c r="A40" s="1" t="s">
        <v>53</v>
      </c>
      <c r="B40" s="3" t="s">
        <v>54</v>
      </c>
      <c r="C40" s="3"/>
      <c r="D40" s="3"/>
      <c r="E40" s="3"/>
      <c r="F40" s="3"/>
      <c r="G40" s="4">
        <v>3</v>
      </c>
      <c r="H40" s="1">
        <v>1550</v>
      </c>
      <c r="I40" s="4">
        <v>60.863639202237742</v>
      </c>
      <c r="J40" s="4">
        <v>5.7521109030813058</v>
      </c>
      <c r="K40" s="4">
        <v>13.189132803619064</v>
      </c>
      <c r="L40" s="4">
        <v>3.8986725165795688</v>
      </c>
      <c r="M40" s="4">
        <v>1.0555124810194949</v>
      </c>
      <c r="N40" s="4">
        <f t="shared" si="0"/>
        <v>4.8486231943723039</v>
      </c>
      <c r="O40" s="4">
        <v>0</v>
      </c>
      <c r="P40" s="4">
        <v>1.7574497914645968</v>
      </c>
      <c r="Q40" s="4">
        <v>4.3537640522510763</v>
      </c>
      <c r="R40" s="4">
        <v>3.1320958482129568</v>
      </c>
      <c r="S40" s="4">
        <v>5.3908533448031326</v>
      </c>
      <c r="T40" s="4">
        <v>0.60676905673107884</v>
      </c>
      <c r="U40" s="4">
        <v>34.728809152798874</v>
      </c>
      <c r="V40" s="4">
        <v>0.22562299688858189</v>
      </c>
      <c r="W40" s="5">
        <v>-2.3752413262734819</v>
      </c>
      <c r="X40" s="6" t="s">
        <v>55</v>
      </c>
      <c r="Y40" s="6" t="s">
        <v>56</v>
      </c>
      <c r="Z40" s="7">
        <v>0.16691758637000695</v>
      </c>
      <c r="AA40" s="7">
        <v>7.0099999999999996E-2</v>
      </c>
      <c r="AB40" s="7">
        <v>9.6817586370006953E-2</v>
      </c>
      <c r="AC40" s="8">
        <v>0.3</v>
      </c>
    </row>
    <row r="41" spans="1:29">
      <c r="A41" s="1" t="s">
        <v>57</v>
      </c>
      <c r="B41" s="3" t="s">
        <v>58</v>
      </c>
      <c r="C41" s="3"/>
      <c r="D41" s="3"/>
      <c r="E41" s="3"/>
      <c r="F41" s="3"/>
      <c r="G41" s="4">
        <v>3</v>
      </c>
      <c r="H41" s="1">
        <v>1450</v>
      </c>
      <c r="I41" s="4">
        <v>60.862118521429586</v>
      </c>
      <c r="J41" s="4">
        <v>5.7207949034651353</v>
      </c>
      <c r="K41" s="4">
        <v>12.842600803697243</v>
      </c>
      <c r="L41" s="4">
        <v>3.9399848795098191</v>
      </c>
      <c r="M41" s="4">
        <v>1.3926553365919638</v>
      </c>
      <c r="N41" s="4">
        <f t="shared" si="0"/>
        <v>5.1933607558892207</v>
      </c>
      <c r="O41" s="4">
        <v>0</v>
      </c>
      <c r="P41" s="4">
        <v>1.6551857935511183</v>
      </c>
      <c r="Q41" s="4">
        <v>4.3633977547775959</v>
      </c>
      <c r="R41" s="4">
        <v>3.183139927520362</v>
      </c>
      <c r="S41" s="4">
        <v>5.4208658251342738</v>
      </c>
      <c r="T41" s="4">
        <v>0.61925625432289566</v>
      </c>
      <c r="U41" s="4">
        <v>34.800535047280555</v>
      </c>
      <c r="V41" s="4">
        <v>0.2347844317188259</v>
      </c>
      <c r="W41" s="5">
        <v>-2.5075513735130355</v>
      </c>
      <c r="X41" s="6" t="s">
        <v>55</v>
      </c>
      <c r="Y41" s="6" t="s">
        <v>56</v>
      </c>
      <c r="Z41" s="7">
        <v>0.1031575849598747</v>
      </c>
      <c r="AA41" s="7">
        <v>3.9899999999999998E-2</v>
      </c>
      <c r="AB41" s="7">
        <v>6.3257584959874713E-2</v>
      </c>
      <c r="AC41" s="8">
        <v>0.27</v>
      </c>
    </row>
    <row r="42" spans="1:29">
      <c r="A42" s="1"/>
      <c r="B42" s="3" t="s">
        <v>59</v>
      </c>
      <c r="C42" s="3"/>
      <c r="D42" s="3"/>
      <c r="E42" s="3"/>
      <c r="F42" s="3"/>
      <c r="G42" s="4">
        <v>3</v>
      </c>
      <c r="H42" s="1">
        <v>1475</v>
      </c>
      <c r="I42" s="4">
        <v>60.327879081134796</v>
      </c>
      <c r="J42" s="4">
        <v>5.6866937810054985</v>
      </c>
      <c r="K42" s="4">
        <v>13.193665736343455</v>
      </c>
      <c r="L42" s="4">
        <v>4.3727683426982074</v>
      </c>
      <c r="M42" s="4">
        <v>1.3340140657792703</v>
      </c>
      <c r="N42" s="4">
        <f t="shared" si="0"/>
        <v>5.5733676617588923</v>
      </c>
      <c r="O42" s="4">
        <v>0</v>
      </c>
      <c r="P42" s="4">
        <v>1.6892932087980217</v>
      </c>
      <c r="Q42" s="4">
        <v>4.3395806991173345</v>
      </c>
      <c r="R42" s="4">
        <v>3.0956792662892623</v>
      </c>
      <c r="S42" s="4">
        <v>5.3522612298302761</v>
      </c>
      <c r="T42" s="4">
        <v>0.60816458900386772</v>
      </c>
      <c r="U42" s="4">
        <v>34.865655690328126</v>
      </c>
      <c r="V42" s="4">
        <v>0.23530154461100894</v>
      </c>
      <c r="W42" s="5">
        <v>-2.7386725162463783</v>
      </c>
      <c r="X42" s="6" t="s">
        <v>55</v>
      </c>
      <c r="Y42" s="6" t="s">
        <v>56</v>
      </c>
      <c r="Z42" s="7">
        <v>6.6204577080284682E-2</v>
      </c>
      <c r="AA42" s="7">
        <v>2.3E-2</v>
      </c>
      <c r="AB42" s="7">
        <v>4.3204577080284676E-2</v>
      </c>
      <c r="AC42" s="8">
        <v>0.31</v>
      </c>
    </row>
    <row r="43" spans="1:29">
      <c r="A43" s="1"/>
      <c r="B43" s="3" t="s">
        <v>60</v>
      </c>
      <c r="C43" s="3"/>
      <c r="D43" s="3"/>
      <c r="E43" s="3"/>
      <c r="F43" s="3"/>
      <c r="G43" s="4">
        <v>3</v>
      </c>
      <c r="H43" s="1">
        <v>1525</v>
      </c>
      <c r="I43" s="4">
        <v>61.059941031097843</v>
      </c>
      <c r="J43" s="4">
        <v>5.7158136690730021</v>
      </c>
      <c r="K43" s="4">
        <v>13.080791883918666</v>
      </c>
      <c r="L43" s="4">
        <v>3.4815968403861031</v>
      </c>
      <c r="M43" s="4">
        <v>1.4313668803696702</v>
      </c>
      <c r="N43" s="4">
        <f t="shared" si="0"/>
        <v>4.7698127190500026</v>
      </c>
      <c r="O43" s="4">
        <v>0</v>
      </c>
      <c r="P43" s="4">
        <v>1.7072185780228077</v>
      </c>
      <c r="Q43" s="4">
        <v>4.3519022694183409</v>
      </c>
      <c r="R43" s="4">
        <v>3.1736204296746395</v>
      </c>
      <c r="S43" s="4">
        <v>5.3803903716277146</v>
      </c>
      <c r="T43" s="4">
        <v>0.6173580464112115</v>
      </c>
      <c r="U43" s="4">
        <v>34.705553742401925</v>
      </c>
      <c r="V43" s="4">
        <v>0.22482136005934228</v>
      </c>
      <c r="W43" s="5">
        <v>-2.1797561055678525</v>
      </c>
      <c r="X43" s="6" t="s">
        <v>55</v>
      </c>
      <c r="Y43" s="6" t="s">
        <v>56</v>
      </c>
      <c r="Z43" s="7">
        <v>0.21261318328284312</v>
      </c>
      <c r="AA43" s="7">
        <v>9.4299999999999995E-2</v>
      </c>
      <c r="AB43" s="7">
        <v>0.11831318328284313</v>
      </c>
      <c r="AC43" s="8">
        <v>0.25</v>
      </c>
    </row>
    <row r="44" spans="1:29">
      <c r="A44" s="2"/>
      <c r="B44" s="3" t="s">
        <v>61</v>
      </c>
      <c r="C44" s="3"/>
      <c r="D44" s="3"/>
      <c r="E44" s="3"/>
      <c r="F44" s="3"/>
      <c r="G44" s="4">
        <v>3</v>
      </c>
      <c r="H44" s="1">
        <v>1425</v>
      </c>
      <c r="I44" s="4">
        <v>60.228427280402116</v>
      </c>
      <c r="J44" s="4">
        <v>5.7932533593988849</v>
      </c>
      <c r="K44" s="4">
        <v>13.122273441466106</v>
      </c>
      <c r="L44" s="4">
        <v>3.8620396644178352</v>
      </c>
      <c r="M44" s="4">
        <v>1.5377086758869927</v>
      </c>
      <c r="N44" s="4">
        <f t="shared" si="0"/>
        <v>5.2459620956293698</v>
      </c>
      <c r="O44" s="4">
        <v>0</v>
      </c>
      <c r="P44" s="4">
        <v>1.7117904095584113</v>
      </c>
      <c r="Q44" s="4">
        <v>4.4304543029704693</v>
      </c>
      <c r="R44" s="4">
        <v>3.2530331489247457</v>
      </c>
      <c r="S44" s="4">
        <v>5.4318052317405794</v>
      </c>
      <c r="T44" s="4">
        <v>0.62921448523384171</v>
      </c>
      <c r="U44" s="4">
        <v>34.867965371226191</v>
      </c>
      <c r="V44" s="4">
        <v>0.23745021362003316</v>
      </c>
      <c r="W44" s="5">
        <v>-2.3012151405425421</v>
      </c>
      <c r="X44" s="6" t="s">
        <v>55</v>
      </c>
      <c r="Y44" s="6" t="s">
        <v>56</v>
      </c>
      <c r="Z44" s="7">
        <v>0.11764499822735618</v>
      </c>
      <c r="AA44" s="7">
        <v>4.5999999999999999E-2</v>
      </c>
      <c r="AB44" s="7">
        <v>7.1644998227356177E-2</v>
      </c>
      <c r="AC44" s="8">
        <v>0.28999999999999998</v>
      </c>
    </row>
    <row r="45" spans="1:29">
      <c r="A45" s="1"/>
      <c r="B45" s="3" t="s">
        <v>62</v>
      </c>
      <c r="C45" s="3"/>
      <c r="D45" s="3"/>
      <c r="E45" s="3"/>
      <c r="F45" s="3"/>
      <c r="G45" s="4">
        <v>3</v>
      </c>
      <c r="H45" s="1">
        <v>1500</v>
      </c>
      <c r="I45" s="4">
        <v>60.476985800993987</v>
      </c>
      <c r="J45" s="4">
        <v>5.6358509196400837</v>
      </c>
      <c r="K45" s="4">
        <v>13.464757661692076</v>
      </c>
      <c r="L45" s="4">
        <v>4.0972133950130996</v>
      </c>
      <c r="M45" s="4">
        <v>1.3146521439703067</v>
      </c>
      <c r="N45" s="4">
        <f t="shared" si="0"/>
        <v>5.2803871780649363</v>
      </c>
      <c r="O45" s="4">
        <v>0</v>
      </c>
      <c r="P45" s="4">
        <v>1.7555539857774396</v>
      </c>
      <c r="Q45" s="4">
        <v>4.2914696885683332</v>
      </c>
      <c r="R45" s="4">
        <v>3.0308698613948808</v>
      </c>
      <c r="S45" s="4">
        <v>5.3061555802254876</v>
      </c>
      <c r="T45" s="4">
        <v>0.62649096272431326</v>
      </c>
      <c r="U45" s="4">
        <v>34.772609341641726</v>
      </c>
      <c r="V45" s="4">
        <v>0.22534583126774477</v>
      </c>
      <c r="W45" s="5">
        <v>-2.6068412101360527</v>
      </c>
      <c r="X45" s="6" t="s">
        <v>55</v>
      </c>
      <c r="Y45" s="6" t="s">
        <v>56</v>
      </c>
      <c r="Z45" s="7">
        <v>8.5146542388943827E-2</v>
      </c>
      <c r="AA45" s="7">
        <v>3.49E-2</v>
      </c>
      <c r="AB45" s="7">
        <v>5.0246542388943827E-2</v>
      </c>
      <c r="AC45" s="8">
        <v>0.34</v>
      </c>
    </row>
    <row r="46" spans="1:29">
      <c r="A46" s="1"/>
      <c r="B46" s="3" t="s">
        <v>63</v>
      </c>
      <c r="C46" s="3"/>
      <c r="D46" s="3"/>
      <c r="E46" s="3"/>
      <c r="F46" s="3"/>
      <c r="G46" s="4">
        <v>3</v>
      </c>
      <c r="H46" s="1">
        <v>1500</v>
      </c>
      <c r="I46" s="4">
        <v>60.319480827024755</v>
      </c>
      <c r="J46" s="4">
        <v>5.7739190919759373</v>
      </c>
      <c r="K46" s="4">
        <v>13.128913109419083</v>
      </c>
      <c r="L46" s="4">
        <v>4.1526716687881304</v>
      </c>
      <c r="M46" s="4">
        <v>1.3676930451525446</v>
      </c>
      <c r="N46" s="4">
        <f t="shared" si="0"/>
        <v>5.3835817324949691</v>
      </c>
      <c r="O46" s="4">
        <v>0</v>
      </c>
      <c r="P46" s="4">
        <v>1.6369253563603963</v>
      </c>
      <c r="Q46" s="4">
        <v>4.425385051500375</v>
      </c>
      <c r="R46" s="4">
        <v>3.1712890123532982</v>
      </c>
      <c r="S46" s="4">
        <v>5.395151624282124</v>
      </c>
      <c r="T46" s="4">
        <v>0.62857121314335307</v>
      </c>
      <c r="U46" s="4">
        <v>34.854702354137885</v>
      </c>
      <c r="V46" s="4">
        <v>0.23449428268654149</v>
      </c>
      <c r="W46" s="5">
        <v>-2.6106075920273044</v>
      </c>
      <c r="X46" s="6" t="s">
        <v>55</v>
      </c>
      <c r="Y46" s="6" t="s">
        <v>56</v>
      </c>
      <c r="Z46" s="7">
        <v>8.8694981856328736E-2</v>
      </c>
      <c r="AA46" s="7">
        <v>3.3099999999999997E-2</v>
      </c>
      <c r="AB46" s="7">
        <v>5.5594981856328739E-2</v>
      </c>
      <c r="AC46" s="8">
        <v>0.28999999999999998</v>
      </c>
    </row>
    <row r="47" spans="1:29">
      <c r="A47" s="1"/>
      <c r="B47" s="3" t="s">
        <v>64</v>
      </c>
      <c r="C47" s="3"/>
      <c r="D47" s="3"/>
      <c r="E47" s="3"/>
      <c r="F47" s="3"/>
      <c r="G47" s="4">
        <v>2.5</v>
      </c>
      <c r="H47" s="1">
        <v>1500</v>
      </c>
      <c r="I47" s="4">
        <v>60.925128442593945</v>
      </c>
      <c r="J47" s="4">
        <v>5.8285643380633392</v>
      </c>
      <c r="K47" s="4">
        <v>12.669323606828106</v>
      </c>
      <c r="L47" s="4">
        <v>4.210713125014137</v>
      </c>
      <c r="M47" s="4">
        <v>1.2324722667906367</v>
      </c>
      <c r="N47" s="4">
        <f t="shared" si="0"/>
        <v>5.3199258404030418</v>
      </c>
      <c r="O47" s="4">
        <v>0</v>
      </c>
      <c r="P47" s="4">
        <v>1.6559468128158881</v>
      </c>
      <c r="Q47" s="4">
        <v>4.4274573005201061</v>
      </c>
      <c r="R47" s="4">
        <v>3.0079281105475246</v>
      </c>
      <c r="S47" s="4">
        <v>5.4519336661744351</v>
      </c>
      <c r="T47" s="4">
        <v>0.5905323306518957</v>
      </c>
      <c r="U47" s="4">
        <v>34.800103838212095</v>
      </c>
      <c r="V47" s="4">
        <v>0.2356685663415794</v>
      </c>
      <c r="W47" s="5">
        <v>-2.5205751654988608</v>
      </c>
      <c r="X47" s="6" t="s">
        <v>55</v>
      </c>
      <c r="Y47" s="6" t="s">
        <v>56</v>
      </c>
      <c r="Z47" s="7">
        <v>0.12770000000000001</v>
      </c>
      <c r="AA47" s="7">
        <v>5.6300000000000003E-2</v>
      </c>
      <c r="AB47" s="7">
        <v>7.1400000000000005E-2</v>
      </c>
      <c r="AC47" s="8">
        <v>0.24</v>
      </c>
    </row>
    <row r="48" spans="1:29">
      <c r="A48" s="1"/>
      <c r="B48" s="3" t="s">
        <v>65</v>
      </c>
      <c r="C48" s="3"/>
      <c r="D48" s="3"/>
      <c r="E48" s="3"/>
      <c r="F48" s="3"/>
      <c r="G48" s="4">
        <v>1.5</v>
      </c>
      <c r="H48" s="1">
        <v>1500</v>
      </c>
      <c r="I48" s="4">
        <v>60.676923007691116</v>
      </c>
      <c r="J48" s="4">
        <v>5.8130226682031125</v>
      </c>
      <c r="K48" s="4">
        <v>12.916697191297057</v>
      </c>
      <c r="L48" s="4">
        <v>4.5923400549098092</v>
      </c>
      <c r="M48" s="4">
        <v>0.89896536574172792</v>
      </c>
      <c r="N48" s="4">
        <f t="shared" si="0"/>
        <v>5.4013998944237072</v>
      </c>
      <c r="O48" s="4">
        <v>0</v>
      </c>
      <c r="P48" s="4">
        <v>1.6316363749132534</v>
      </c>
      <c r="Q48" s="4">
        <v>4.4226201179027358</v>
      </c>
      <c r="R48" s="4">
        <v>3.0230567894525029</v>
      </c>
      <c r="S48" s="4">
        <v>5.4058769726539539</v>
      </c>
      <c r="T48" s="4">
        <v>0.61886145723472119</v>
      </c>
      <c r="U48" s="4">
        <v>34.81901212497138</v>
      </c>
      <c r="V48" s="4">
        <v>0.2336879570349768</v>
      </c>
      <c r="W48" s="5">
        <v>-2.6411543555404684</v>
      </c>
      <c r="X48" s="6" t="s">
        <v>55</v>
      </c>
      <c r="Y48" s="6" t="s">
        <v>56</v>
      </c>
      <c r="Z48" s="7">
        <v>0.13090000000000002</v>
      </c>
      <c r="AA48" s="7">
        <v>6.0600000000000001E-2</v>
      </c>
      <c r="AB48" s="7">
        <v>7.0300000000000001E-2</v>
      </c>
      <c r="AC48" s="8">
        <v>0.33</v>
      </c>
    </row>
    <row r="49" spans="1:29">
      <c r="A49" s="1"/>
      <c r="B49" s="3" t="s">
        <v>66</v>
      </c>
      <c r="C49" s="3"/>
      <c r="D49" s="3"/>
      <c r="E49" s="3"/>
      <c r="F49" s="3"/>
      <c r="G49" s="4">
        <v>2</v>
      </c>
      <c r="H49" s="1">
        <v>1500</v>
      </c>
      <c r="I49" s="4">
        <v>60.742314660842368</v>
      </c>
      <c r="J49" s="4">
        <v>5.6646116872430765</v>
      </c>
      <c r="K49" s="4">
        <v>13.173468729209686</v>
      </c>
      <c r="L49" s="4">
        <v>4.3798094584719793</v>
      </c>
      <c r="M49" s="4">
        <v>0.987854119349583</v>
      </c>
      <c r="N49" s="4">
        <f t="shared" si="0"/>
        <v>5.2688682873454109</v>
      </c>
      <c r="O49" s="4">
        <v>0</v>
      </c>
      <c r="P49" s="4">
        <v>1.6358617365861028</v>
      </c>
      <c r="Q49" s="4">
        <v>4.3186749845873109</v>
      </c>
      <c r="R49" s="4">
        <v>3.1096473257319821</v>
      </c>
      <c r="S49" s="4">
        <v>5.3807267581862881</v>
      </c>
      <c r="T49" s="4">
        <v>0.60703053979164301</v>
      </c>
      <c r="U49" s="4">
        <v>34.789263378733374</v>
      </c>
      <c r="V49" s="4">
        <v>0.228157162956653</v>
      </c>
      <c r="W49" s="5">
        <v>-2.6780724794175779</v>
      </c>
      <c r="X49" s="6" t="s">
        <v>55</v>
      </c>
      <c r="Y49" s="6" t="s">
        <v>56</v>
      </c>
      <c r="Z49" s="7">
        <v>0.1021</v>
      </c>
      <c r="AA49" s="7">
        <v>4.58E-2</v>
      </c>
      <c r="AB49" s="7">
        <v>5.6300000000000003E-2</v>
      </c>
      <c r="AC49" s="8">
        <v>0.28999999999999998</v>
      </c>
    </row>
    <row r="50" spans="1:29">
      <c r="A50" s="1"/>
      <c r="B50" s="3" t="s">
        <v>67</v>
      </c>
      <c r="C50" s="3"/>
      <c r="D50" s="3"/>
      <c r="E50" s="3"/>
      <c r="F50" s="3"/>
      <c r="G50" s="4">
        <v>1</v>
      </c>
      <c r="H50" s="1">
        <v>1500</v>
      </c>
      <c r="I50" s="4">
        <v>60.812938440840789</v>
      </c>
      <c r="J50" s="4">
        <v>5.8318241942714879</v>
      </c>
      <c r="K50" s="4">
        <v>12.725091324862783</v>
      </c>
      <c r="L50" s="4">
        <v>4.917859050907027</v>
      </c>
      <c r="M50" s="4">
        <v>0.6127009573823089</v>
      </c>
      <c r="N50" s="4">
        <f t="shared" si="0"/>
        <v>5.4692837855415313</v>
      </c>
      <c r="O50" s="4">
        <v>0</v>
      </c>
      <c r="P50" s="4">
        <v>1.6369854113876474</v>
      </c>
      <c r="Q50" s="4">
        <v>4.4179251581756231</v>
      </c>
      <c r="R50" s="4">
        <v>3.0172686923025589</v>
      </c>
      <c r="S50" s="4">
        <v>5.4202858581167837</v>
      </c>
      <c r="T50" s="4">
        <v>0.60712091175297933</v>
      </c>
      <c r="U50" s="4">
        <v>34.828048430221038</v>
      </c>
      <c r="V50" s="4">
        <v>0.2371588568910985</v>
      </c>
      <c r="W50" s="5">
        <v>-3.1840209622242135</v>
      </c>
      <c r="X50" s="6" t="s">
        <v>55</v>
      </c>
      <c r="Y50" s="6" t="s">
        <v>56</v>
      </c>
      <c r="Z50" s="7">
        <v>6.2899999999999998E-2</v>
      </c>
      <c r="AA50" s="7">
        <v>2.3599999999999999E-2</v>
      </c>
      <c r="AB50" s="7">
        <v>3.9300000000000002E-2</v>
      </c>
      <c r="AC50" s="8">
        <v>0.27</v>
      </c>
    </row>
    <row r="51" spans="1:29">
      <c r="A51" s="1" t="s">
        <v>68</v>
      </c>
      <c r="B51" s="3" t="s">
        <v>69</v>
      </c>
      <c r="C51" s="10" t="s">
        <v>113</v>
      </c>
      <c r="D51" s="10" t="s">
        <v>113</v>
      </c>
      <c r="E51" s="3"/>
      <c r="F51" s="3"/>
      <c r="G51" s="4">
        <v>0.5</v>
      </c>
      <c r="H51" s="1">
        <v>1200</v>
      </c>
      <c r="I51" s="4">
        <v>53.706940144202818</v>
      </c>
      <c r="J51" s="4">
        <v>0.41803029763834665</v>
      </c>
      <c r="K51" s="4">
        <v>16.591821575312473</v>
      </c>
      <c r="L51" s="4">
        <v>0.89175942466716962</v>
      </c>
      <c r="M51" s="4">
        <v>5.6784690531623454</v>
      </c>
      <c r="N51" s="4">
        <f t="shared" si="0"/>
        <v>6.0023247878227481</v>
      </c>
      <c r="O51" s="4">
        <v>0</v>
      </c>
      <c r="P51" s="4">
        <v>8.8084955573794463</v>
      </c>
      <c r="Q51" s="4">
        <v>12.92907991981458</v>
      </c>
      <c r="R51" s="4">
        <v>0.97540402782280888</v>
      </c>
      <c r="S51" s="4">
        <v>0</v>
      </c>
      <c r="T51" s="4">
        <v>0</v>
      </c>
      <c r="U51" s="4">
        <v>35.065090382626302</v>
      </c>
      <c r="V51" s="4">
        <v>0.47143049358945488</v>
      </c>
      <c r="W51" s="6" t="s">
        <v>27</v>
      </c>
      <c r="X51" s="6" t="s">
        <v>25</v>
      </c>
      <c r="Y51" s="6" t="s">
        <v>70</v>
      </c>
      <c r="Z51" s="7">
        <v>0.17</v>
      </c>
      <c r="AA51" s="7">
        <v>0</v>
      </c>
      <c r="AB51" s="7">
        <v>0.17</v>
      </c>
      <c r="AC51" s="8" t="s">
        <v>27</v>
      </c>
    </row>
    <row r="52" spans="1:29">
      <c r="A52" s="1"/>
      <c r="B52" s="3" t="s">
        <v>71</v>
      </c>
      <c r="C52" s="10" t="s">
        <v>113</v>
      </c>
      <c r="D52" s="10" t="s">
        <v>113</v>
      </c>
      <c r="E52" s="3"/>
      <c r="F52" s="3"/>
      <c r="G52" s="4">
        <v>0.5</v>
      </c>
      <c r="H52" s="1">
        <v>1400</v>
      </c>
      <c r="I52" s="4">
        <v>53.701152944525496</v>
      </c>
      <c r="J52" s="4">
        <v>0.41798525271869358</v>
      </c>
      <c r="K52" s="4">
        <v>16.590033721001486</v>
      </c>
      <c r="L52" s="4">
        <v>0.78794455270135932</v>
      </c>
      <c r="M52" s="4">
        <v>5.7923514646706042</v>
      </c>
      <c r="N52" s="4">
        <f t="shared" si="0"/>
        <v>6.0010029473902566</v>
      </c>
      <c r="O52" s="4">
        <v>0</v>
      </c>
      <c r="P52" s="4">
        <v>8.807546396572473</v>
      </c>
      <c r="Q52" s="4">
        <v>12.927686744799596</v>
      </c>
      <c r="R52" s="4">
        <v>0.9752989230102852</v>
      </c>
      <c r="S52" s="4">
        <v>0</v>
      </c>
      <c r="T52" s="4">
        <v>0</v>
      </c>
      <c r="U52" s="4">
        <v>35.064629370296423</v>
      </c>
      <c r="V52" s="4">
        <v>0.47119462974261328</v>
      </c>
      <c r="W52" s="6" t="s">
        <v>27</v>
      </c>
      <c r="X52" s="6" t="s">
        <v>25</v>
      </c>
      <c r="Y52" s="6" t="s">
        <v>70</v>
      </c>
      <c r="Z52" s="7">
        <v>0.15</v>
      </c>
      <c r="AA52" s="7">
        <v>0</v>
      </c>
      <c r="AB52" s="7">
        <v>0.15</v>
      </c>
      <c r="AC52" s="8" t="s">
        <v>27</v>
      </c>
    </row>
    <row r="53" spans="1:29">
      <c r="A53" s="1"/>
      <c r="B53" s="3" t="s">
        <v>72</v>
      </c>
      <c r="C53" s="10" t="s">
        <v>113</v>
      </c>
      <c r="D53" s="10" t="s">
        <v>113</v>
      </c>
      <c r="E53" s="3"/>
      <c r="F53" s="3"/>
      <c r="G53" s="4">
        <v>1</v>
      </c>
      <c r="H53" s="1">
        <v>1400</v>
      </c>
      <c r="I53" s="4">
        <v>53.700006611804454</v>
      </c>
      <c r="J53" s="4">
        <v>0.41797633018824815</v>
      </c>
      <c r="K53" s="4">
        <v>16.589679581519277</v>
      </c>
      <c r="L53" s="4">
        <v>0.76738082735904523</v>
      </c>
      <c r="M53" s="4">
        <v>5.8149093755674892</v>
      </c>
      <c r="N53" s="4">
        <f t="shared" si="0"/>
        <v>6.0007411162760302</v>
      </c>
      <c r="O53" s="4">
        <v>0</v>
      </c>
      <c r="P53" s="4">
        <v>8.8073583861095148</v>
      </c>
      <c r="Q53" s="4">
        <v>12.927410783679392</v>
      </c>
      <c r="R53" s="4">
        <v>0.97527810377257895</v>
      </c>
      <c r="S53" s="4">
        <v>0</v>
      </c>
      <c r="T53" s="4">
        <v>0</v>
      </c>
      <c r="U53" s="4">
        <v>35.066975422410174</v>
      </c>
      <c r="V53" s="4">
        <v>0.47239459263072359</v>
      </c>
      <c r="W53" s="6" t="s">
        <v>27</v>
      </c>
      <c r="X53" s="6" t="s">
        <v>25</v>
      </c>
      <c r="Y53" s="6" t="s">
        <v>70</v>
      </c>
      <c r="Z53" s="7">
        <v>0.45</v>
      </c>
      <c r="AA53" s="7">
        <v>0</v>
      </c>
      <c r="AB53" s="7">
        <v>0.45</v>
      </c>
      <c r="AC53" s="8" t="s">
        <v>27</v>
      </c>
    </row>
    <row r="54" spans="1:29">
      <c r="A54" s="1"/>
      <c r="B54" s="3" t="s">
        <v>73</v>
      </c>
      <c r="C54" s="10" t="s">
        <v>113</v>
      </c>
      <c r="D54" s="10" t="s">
        <v>113</v>
      </c>
      <c r="E54" s="3"/>
      <c r="F54" s="3"/>
      <c r="G54" s="4">
        <v>1</v>
      </c>
      <c r="H54" s="1">
        <v>1400</v>
      </c>
      <c r="I54" s="4">
        <v>53.700006611804454</v>
      </c>
      <c r="J54" s="4">
        <v>0.41797633018824815</v>
      </c>
      <c r="K54" s="4">
        <v>16.589679581519277</v>
      </c>
      <c r="L54" s="4">
        <v>0.76738082735904523</v>
      </c>
      <c r="M54" s="4">
        <v>5.8149093755674892</v>
      </c>
      <c r="N54" s="4">
        <f t="shared" si="0"/>
        <v>6.0007411162760302</v>
      </c>
      <c r="O54" s="4">
        <v>0</v>
      </c>
      <c r="P54" s="4">
        <v>8.8073583861095148</v>
      </c>
      <c r="Q54" s="4">
        <v>12.927410783679392</v>
      </c>
      <c r="R54" s="4">
        <v>0.97527810377257895</v>
      </c>
      <c r="S54" s="4">
        <v>0</v>
      </c>
      <c r="T54" s="4">
        <v>0</v>
      </c>
      <c r="U54" s="4">
        <v>35.066975422410174</v>
      </c>
      <c r="V54" s="4">
        <v>0.47239459263072359</v>
      </c>
      <c r="W54" s="6" t="s">
        <v>27</v>
      </c>
      <c r="X54" s="6" t="s">
        <v>25</v>
      </c>
      <c r="Y54" s="6" t="s">
        <v>70</v>
      </c>
      <c r="Z54" s="7">
        <v>0.51</v>
      </c>
      <c r="AA54" s="7">
        <v>0</v>
      </c>
      <c r="AB54" s="7">
        <v>0.51</v>
      </c>
      <c r="AC54" s="8" t="s">
        <v>27</v>
      </c>
    </row>
    <row r="55" spans="1:29">
      <c r="A55" s="1"/>
      <c r="B55" s="3" t="s">
        <v>74</v>
      </c>
      <c r="C55" s="3"/>
      <c r="D55" s="3"/>
      <c r="E55" s="3"/>
      <c r="F55" s="3"/>
      <c r="G55" s="4">
        <v>2</v>
      </c>
      <c r="H55" s="1">
        <v>1400</v>
      </c>
      <c r="I55" s="4">
        <v>53.697790640137008</v>
      </c>
      <c r="J55" s="4">
        <v>0.41795908207667798</v>
      </c>
      <c r="K55" s="4">
        <v>16.588994995757673</v>
      </c>
      <c r="L55" s="4">
        <v>0.72762916372850428</v>
      </c>
      <c r="M55" s="4">
        <v>5.8585159921339667</v>
      </c>
      <c r="N55" s="4">
        <f t="shared" si="0"/>
        <v>6.0002349714891521</v>
      </c>
      <c r="O55" s="4">
        <v>0</v>
      </c>
      <c r="P55" s="4">
        <v>8.8069949437585713</v>
      </c>
      <c r="Q55" s="4">
        <v>12.926877324228684</v>
      </c>
      <c r="R55" s="4">
        <v>0.97523785817891528</v>
      </c>
      <c r="S55" s="4">
        <v>0</v>
      </c>
      <c r="T55" s="4">
        <v>0</v>
      </c>
      <c r="U55" s="4">
        <v>35.070390358202204</v>
      </c>
      <c r="V55" s="4">
        <v>0.4741398122372158</v>
      </c>
      <c r="W55" s="6" t="s">
        <v>27</v>
      </c>
      <c r="X55" s="6" t="s">
        <v>25</v>
      </c>
      <c r="Y55" s="6" t="s">
        <v>70</v>
      </c>
      <c r="Z55" s="7">
        <v>1.49</v>
      </c>
      <c r="AA55" s="7">
        <v>0</v>
      </c>
      <c r="AB55" s="7">
        <v>1.49</v>
      </c>
      <c r="AC55" s="8" t="s">
        <v>27</v>
      </c>
    </row>
    <row r="56" spans="1:29">
      <c r="A56" s="2" t="s">
        <v>75</v>
      </c>
      <c r="B56" s="3" t="s">
        <v>76</v>
      </c>
      <c r="C56" s="3"/>
      <c r="D56" s="3"/>
      <c r="E56" s="10" t="s">
        <v>113</v>
      </c>
      <c r="F56" s="3"/>
      <c r="G56" s="4">
        <v>1</v>
      </c>
      <c r="H56" s="1">
        <v>1345</v>
      </c>
      <c r="I56" s="4">
        <v>46.009076546324664</v>
      </c>
      <c r="J56" s="4">
        <v>0.349537156310259</v>
      </c>
      <c r="K56" s="4">
        <v>7.5100554727232787</v>
      </c>
      <c r="L56" s="4">
        <v>23.09388944915473</v>
      </c>
      <c r="M56" s="4">
        <v>0.15773780100695695</v>
      </c>
      <c r="N56" s="4">
        <f t="shared" si="0"/>
        <v>23.23585189268298</v>
      </c>
      <c r="O56" s="4">
        <v>0.32956360452110134</v>
      </c>
      <c r="P56" s="4">
        <v>14.181221770301935</v>
      </c>
      <c r="Q56" s="4">
        <v>6.0320126403256129</v>
      </c>
      <c r="R56" s="4">
        <v>1.8675270922862413</v>
      </c>
      <c r="S56" s="4">
        <v>7.9894207156630634E-2</v>
      </c>
      <c r="T56" s="4">
        <v>0.38948425988857432</v>
      </c>
      <c r="U56" s="4">
        <v>38.544290579984164</v>
      </c>
      <c r="V56" s="4">
        <v>0.8949342287579074</v>
      </c>
      <c r="W56" s="5">
        <v>-4.6054662732132368</v>
      </c>
      <c r="X56" s="6" t="s">
        <v>55</v>
      </c>
      <c r="Y56" s="6" t="s">
        <v>77</v>
      </c>
      <c r="Z56" s="7">
        <v>6.7999999999999996E-3</v>
      </c>
      <c r="AA56" s="7">
        <v>0</v>
      </c>
      <c r="AB56" s="7">
        <v>6.7999999999999996E-3</v>
      </c>
      <c r="AC56" s="8">
        <v>0.26</v>
      </c>
    </row>
    <row r="57" spans="1:29">
      <c r="A57" s="1"/>
      <c r="B57" s="3" t="s">
        <v>78</v>
      </c>
      <c r="C57" s="3"/>
      <c r="D57" s="3"/>
      <c r="E57" s="10" t="s">
        <v>113</v>
      </c>
      <c r="F57" s="3"/>
      <c r="G57" s="4">
        <v>2</v>
      </c>
      <c r="H57" s="1">
        <v>1511</v>
      </c>
      <c r="I57" s="4">
        <v>46.943378724541859</v>
      </c>
      <c r="J57" s="4">
        <v>0.33915743234900619</v>
      </c>
      <c r="K57" s="4">
        <v>7.5512404790646377</v>
      </c>
      <c r="L57" s="4">
        <v>21.424669646230424</v>
      </c>
      <c r="M57" s="4">
        <v>0.31974044853565659</v>
      </c>
      <c r="N57" s="4">
        <f t="shared" si="0"/>
        <v>21.71243285250803</v>
      </c>
      <c r="O57" s="4">
        <v>0.34913265094750634</v>
      </c>
      <c r="P57" s="4">
        <v>15.042629646538275</v>
      </c>
      <c r="Q57" s="4">
        <v>5.8255276615241058</v>
      </c>
      <c r="R57" s="4">
        <v>1.7456632547375319</v>
      </c>
      <c r="S57" s="4">
        <v>7.9801748788001448E-2</v>
      </c>
      <c r="T57" s="4">
        <v>0.37905830674300689</v>
      </c>
      <c r="U57" s="4">
        <v>38.140108818156051</v>
      </c>
      <c r="V57" s="4">
        <v>0.87940892400825454</v>
      </c>
      <c r="W57" s="5">
        <v>-4.0017684891965359</v>
      </c>
      <c r="X57" s="6" t="s">
        <v>55</v>
      </c>
      <c r="Y57" s="6" t="s">
        <v>77</v>
      </c>
      <c r="Z57" s="7">
        <v>1.2999999999999999E-2</v>
      </c>
      <c r="AA57" s="7">
        <v>0</v>
      </c>
      <c r="AB57" s="7">
        <v>1.2999999999999999E-2</v>
      </c>
      <c r="AC57" s="8">
        <v>0.47</v>
      </c>
    </row>
    <row r="58" spans="1:29">
      <c r="A58" s="1"/>
      <c r="B58" s="3" t="s">
        <v>79</v>
      </c>
      <c r="C58" s="3"/>
      <c r="D58" s="3"/>
      <c r="E58" s="10" t="s">
        <v>113</v>
      </c>
      <c r="F58" s="3"/>
      <c r="G58" s="4">
        <v>2</v>
      </c>
      <c r="H58" s="1">
        <v>1511</v>
      </c>
      <c r="I58" s="4">
        <v>46.191474033346317</v>
      </c>
      <c r="J58" s="4">
        <v>0.36913272985611534</v>
      </c>
      <c r="K58" s="4">
        <v>7.7318342064456589</v>
      </c>
      <c r="L58" s="4">
        <v>22.444878898340711</v>
      </c>
      <c r="M58" s="4">
        <v>0.27668527826823558</v>
      </c>
      <c r="N58" s="4">
        <f t="shared" si="0"/>
        <v>22.69389288192934</v>
      </c>
      <c r="O58" s="4">
        <v>0.33920304905697085</v>
      </c>
      <c r="P58" s="4">
        <v>14.276457741191919</v>
      </c>
      <c r="Q58" s="4">
        <v>6.0158658406280416</v>
      </c>
      <c r="R58" s="4">
        <v>1.8656167698133397</v>
      </c>
      <c r="S58" s="4">
        <v>9.9765602663814956E-2</v>
      </c>
      <c r="T58" s="4">
        <v>0.38908585038887833</v>
      </c>
      <c r="U58" s="4">
        <v>38.415975949501991</v>
      </c>
      <c r="V58" s="4">
        <v>0.88367336312542966</v>
      </c>
      <c r="W58" s="5">
        <v>-4.701768489196537</v>
      </c>
      <c r="X58" s="6" t="s">
        <v>55</v>
      </c>
      <c r="Y58" s="6" t="s">
        <v>77</v>
      </c>
      <c r="Z58" s="7">
        <v>3.5999999999999999E-3</v>
      </c>
      <c r="AA58" s="7">
        <v>0</v>
      </c>
      <c r="AB58" s="7">
        <v>3.5999999999999999E-3</v>
      </c>
      <c r="AC58" s="8">
        <v>0.4</v>
      </c>
    </row>
    <row r="59" spans="1:29">
      <c r="A59" s="1"/>
      <c r="B59" s="3" t="s">
        <v>80</v>
      </c>
      <c r="C59" s="3"/>
      <c r="D59" s="3"/>
      <c r="E59" s="10" t="s">
        <v>113</v>
      </c>
      <c r="F59" s="3"/>
      <c r="G59" s="4">
        <v>1</v>
      </c>
      <c r="H59" s="1">
        <v>1405</v>
      </c>
      <c r="I59" s="4">
        <v>45.533136569112798</v>
      </c>
      <c r="J59" s="4">
        <v>0.35947213080878526</v>
      </c>
      <c r="K59" s="4">
        <v>7.3891493555139203</v>
      </c>
      <c r="L59" s="4">
        <v>24.331649020119155</v>
      </c>
      <c r="M59" s="4">
        <v>0.18918884700285665</v>
      </c>
      <c r="N59" s="4">
        <f t="shared" si="0"/>
        <v>24.501917090533254</v>
      </c>
      <c r="O59" s="4">
        <v>0.29956010900732105</v>
      </c>
      <c r="P59" s="4">
        <v>13.659940970733839</v>
      </c>
      <c r="Q59" s="4">
        <v>5.8813634735104028</v>
      </c>
      <c r="R59" s="4">
        <v>1.8572726758453906</v>
      </c>
      <c r="S59" s="4">
        <v>7.9882695735285614E-2</v>
      </c>
      <c r="T59" s="4">
        <v>0.41938415261024942</v>
      </c>
      <c r="U59" s="4">
        <v>38.790807278462999</v>
      </c>
      <c r="V59" s="4">
        <v>0.90169568810311995</v>
      </c>
      <c r="W59" s="5">
        <v>-4.5356763400172815</v>
      </c>
      <c r="X59" s="6" t="s">
        <v>55</v>
      </c>
      <c r="Y59" s="6" t="s">
        <v>77</v>
      </c>
      <c r="Z59" s="7">
        <v>4.7000000000000002E-3</v>
      </c>
      <c r="AA59" s="7">
        <v>0</v>
      </c>
      <c r="AB59" s="7">
        <v>4.7000000000000002E-3</v>
      </c>
      <c r="AC59" s="8">
        <v>0.28999999999999998</v>
      </c>
    </row>
    <row r="60" spans="1:29">
      <c r="A60" s="1"/>
      <c r="B60" s="3" t="s">
        <v>81</v>
      </c>
      <c r="C60" s="3"/>
      <c r="D60" s="3"/>
      <c r="E60" s="10" t="s">
        <v>113</v>
      </c>
      <c r="F60" s="3"/>
      <c r="G60" s="4">
        <v>3.2</v>
      </c>
      <c r="H60" s="1">
        <v>1617</v>
      </c>
      <c r="I60" s="4">
        <v>46.299264531550939</v>
      </c>
      <c r="J60" s="4">
        <v>0.51421652192239409</v>
      </c>
      <c r="K60" s="4">
        <v>9.9283343848092986</v>
      </c>
      <c r="L60" s="4">
        <v>20.235961032762901</v>
      </c>
      <c r="M60" s="4">
        <v>1.4350183874816669</v>
      </c>
      <c r="N60" s="4">
        <f t="shared" si="0"/>
        <v>21.527463231312527</v>
      </c>
      <c r="O60" s="4">
        <v>0.31644093656762712</v>
      </c>
      <c r="P60" s="4">
        <v>10.541438699409078</v>
      </c>
      <c r="Q60" s="4">
        <v>7.6539151532294802</v>
      </c>
      <c r="R60" s="4">
        <v>2.5513050510764934</v>
      </c>
      <c r="S60" s="4">
        <v>0.11866535121286016</v>
      </c>
      <c r="T60" s="4">
        <v>0.40543994997727217</v>
      </c>
      <c r="U60" s="4">
        <v>38.255441809580546</v>
      </c>
      <c r="V60" s="4">
        <v>0.77265691591470587</v>
      </c>
      <c r="W60" s="5">
        <v>-4.9198160198926004</v>
      </c>
      <c r="X60" s="6" t="s">
        <v>55</v>
      </c>
      <c r="Y60" s="6" t="s">
        <v>77</v>
      </c>
      <c r="Z60" s="7">
        <v>4.0000000000000001E-3</v>
      </c>
      <c r="AA60" s="7">
        <v>0</v>
      </c>
      <c r="AB60" s="7">
        <v>4.0000000000000001E-3</v>
      </c>
      <c r="AC60" s="8">
        <v>0.36</v>
      </c>
    </row>
    <row r="61" spans="1:29">
      <c r="A61" s="1"/>
      <c r="B61" s="3" t="s">
        <v>82</v>
      </c>
      <c r="C61" s="3"/>
      <c r="D61" s="3"/>
      <c r="E61" s="10" t="s">
        <v>113</v>
      </c>
      <c r="F61" s="3"/>
      <c r="G61" s="4">
        <v>1.2</v>
      </c>
      <c r="H61" s="1">
        <v>1406</v>
      </c>
      <c r="I61" s="4">
        <v>46.718172953814054</v>
      </c>
      <c r="J61" s="4">
        <v>0.46738061490618577</v>
      </c>
      <c r="K61" s="4">
        <v>9.9939897442705679</v>
      </c>
      <c r="L61" s="4">
        <v>20.810704660935045</v>
      </c>
      <c r="M61" s="4">
        <v>0.7190733768370382</v>
      </c>
      <c r="N61" s="4">
        <f t="shared" si="0"/>
        <v>21.45786350935461</v>
      </c>
      <c r="O61" s="4">
        <v>0.3182165888722967</v>
      </c>
      <c r="P61" s="4">
        <v>10.36192767515416</v>
      </c>
      <c r="Q61" s="4">
        <v>7.5079226437057498</v>
      </c>
      <c r="R61" s="4">
        <v>2.5258441741738547</v>
      </c>
      <c r="S61" s="4">
        <v>0.1392197576316298</v>
      </c>
      <c r="T61" s="4">
        <v>0.43754780969940787</v>
      </c>
      <c r="U61" s="4">
        <v>38.209267092508924</v>
      </c>
      <c r="V61" s="4">
        <v>0.77695071457410192</v>
      </c>
      <c r="W61" s="5">
        <v>-4.6752108209510759</v>
      </c>
      <c r="X61" s="6" t="s">
        <v>55</v>
      </c>
      <c r="Y61" s="6" t="s">
        <v>77</v>
      </c>
      <c r="Z61" s="7">
        <v>2.5999999999999999E-3</v>
      </c>
      <c r="AA61" s="7">
        <v>0</v>
      </c>
      <c r="AB61" s="7">
        <v>2.5999999999999999E-3</v>
      </c>
      <c r="AC61" s="8">
        <v>0.35</v>
      </c>
    </row>
    <row r="62" spans="1:29">
      <c r="A62" s="1"/>
      <c r="B62" s="3" t="s">
        <v>83</v>
      </c>
      <c r="C62" s="3"/>
      <c r="D62" s="3"/>
      <c r="E62" s="10" t="s">
        <v>113</v>
      </c>
      <c r="F62" s="3"/>
      <c r="G62" s="4">
        <v>2.2000000000000002</v>
      </c>
      <c r="H62" s="1">
        <v>1512</v>
      </c>
      <c r="I62" s="4">
        <v>46.336334247058147</v>
      </c>
      <c r="J62" s="4">
        <v>0.48566425200125118</v>
      </c>
      <c r="K62" s="4">
        <v>9.9412498930052031</v>
      </c>
      <c r="L62" s="4">
        <v>20.27983875044335</v>
      </c>
      <c r="M62" s="4">
        <v>1.1416675788236141</v>
      </c>
      <c r="N62" s="4">
        <f t="shared" si="0"/>
        <v>21.307328154708813</v>
      </c>
      <c r="O62" s="4">
        <v>0.31716849110285789</v>
      </c>
      <c r="P62" s="4">
        <v>10.62514445194574</v>
      </c>
      <c r="Q62" s="4">
        <v>7.7210704552851981</v>
      </c>
      <c r="R62" s="4">
        <v>2.6067285362516133</v>
      </c>
      <c r="S62" s="4">
        <v>0.10902666881660741</v>
      </c>
      <c r="T62" s="4">
        <v>0.43610667526642966</v>
      </c>
      <c r="U62" s="4">
        <v>38.23854004187222</v>
      </c>
      <c r="V62" s="4">
        <v>0.77919034803414711</v>
      </c>
      <c r="W62" s="5">
        <v>-4.9321963140352363</v>
      </c>
      <c r="X62" s="6" t="s">
        <v>55</v>
      </c>
      <c r="Y62" s="6" t="s">
        <v>77</v>
      </c>
      <c r="Z62" s="7">
        <v>6.0000000000000001E-3</v>
      </c>
      <c r="AA62" s="7">
        <v>0</v>
      </c>
      <c r="AB62" s="7">
        <v>6.0000000000000001E-3</v>
      </c>
      <c r="AC62" s="8">
        <v>0.36</v>
      </c>
    </row>
    <row r="63" spans="1:29">
      <c r="A63" s="1"/>
      <c r="B63" s="3" t="s">
        <v>84</v>
      </c>
      <c r="C63" s="3"/>
      <c r="D63" s="3"/>
      <c r="E63" s="10" t="s">
        <v>113</v>
      </c>
      <c r="F63" s="3"/>
      <c r="G63" s="4">
        <v>3.2</v>
      </c>
      <c r="H63" s="1">
        <v>1617</v>
      </c>
      <c r="I63" s="4">
        <v>46.174113584253078</v>
      </c>
      <c r="J63" s="4">
        <v>0.52459335904939186</v>
      </c>
      <c r="K63" s="4">
        <v>10.016763761471408</v>
      </c>
      <c r="L63" s="4">
        <v>20.436048752510185</v>
      </c>
      <c r="M63" s="4">
        <v>1.2906628821578894</v>
      </c>
      <c r="N63" s="4">
        <f t="shared" si="0"/>
        <v>21.597632439823464</v>
      </c>
      <c r="O63" s="4">
        <v>0.33653158882413819</v>
      </c>
      <c r="P63" s="4">
        <v>10.511663156801022</v>
      </c>
      <c r="Q63" s="4">
        <v>7.7105325792354016</v>
      </c>
      <c r="R63" s="4">
        <v>2.4942929524612594</v>
      </c>
      <c r="S63" s="4">
        <v>0.10887786697251531</v>
      </c>
      <c r="T63" s="4">
        <v>0.39591951626369198</v>
      </c>
      <c r="U63" s="4">
        <v>38.285264241364999</v>
      </c>
      <c r="V63" s="4">
        <v>0.77536610399509609</v>
      </c>
      <c r="W63" s="5">
        <v>-5.019816019892601</v>
      </c>
      <c r="X63" s="6" t="s">
        <v>55</v>
      </c>
      <c r="Y63" s="6" t="s">
        <v>77</v>
      </c>
      <c r="Z63" s="7">
        <v>4.5999999999999999E-3</v>
      </c>
      <c r="AA63" s="7">
        <v>0</v>
      </c>
      <c r="AB63" s="7">
        <v>4.5999999999999999E-3</v>
      </c>
      <c r="AC63" s="8">
        <v>0.38</v>
      </c>
    </row>
    <row r="64" spans="1:29">
      <c r="A64" s="1"/>
      <c r="B64" s="3" t="s">
        <v>85</v>
      </c>
      <c r="C64" s="3"/>
      <c r="D64" s="3"/>
      <c r="E64" s="10" t="s">
        <v>113</v>
      </c>
      <c r="F64" s="3"/>
      <c r="G64" s="4">
        <v>1.2</v>
      </c>
      <c r="H64" s="1">
        <v>1406</v>
      </c>
      <c r="I64" s="4">
        <v>46.613108049082122</v>
      </c>
      <c r="J64" s="4">
        <v>0.36939066134419335</v>
      </c>
      <c r="K64" s="4">
        <v>7.3977967582715483</v>
      </c>
      <c r="L64" s="4">
        <v>21.127270978880475</v>
      </c>
      <c r="M64" s="4">
        <v>0.21248521758172562</v>
      </c>
      <c r="N64" s="4">
        <f t="shared" si="0"/>
        <v>21.318505549851853</v>
      </c>
      <c r="O64" s="4">
        <v>0.34942359856883154</v>
      </c>
      <c r="P64" s="4">
        <v>15.41457246257931</v>
      </c>
      <c r="Q64" s="4">
        <v>6.0899541464853488</v>
      </c>
      <c r="R64" s="4">
        <v>1.9268215578224137</v>
      </c>
      <c r="S64" s="4">
        <v>8.9851782489128104E-2</v>
      </c>
      <c r="T64" s="4">
        <v>0.40932478689491691</v>
      </c>
      <c r="U64" s="4">
        <v>38.181791102562457</v>
      </c>
      <c r="V64" s="4">
        <v>0.8945304237086642</v>
      </c>
      <c r="W64" s="5">
        <v>-4.5752108209510762</v>
      </c>
      <c r="X64" s="6" t="s">
        <v>55</v>
      </c>
      <c r="Y64" s="6" t="s">
        <v>77</v>
      </c>
      <c r="Z64" s="7">
        <v>6.8999999999999999E-3</v>
      </c>
      <c r="AA64" s="7">
        <v>0</v>
      </c>
      <c r="AB64" s="7">
        <v>6.8999999999999999E-3</v>
      </c>
      <c r="AC64" s="8">
        <v>0.54</v>
      </c>
    </row>
    <row r="65" spans="1:29">
      <c r="A65" s="1"/>
      <c r="B65" s="3" t="s">
        <v>86</v>
      </c>
      <c r="C65" s="3"/>
      <c r="D65" s="3"/>
      <c r="E65" s="10" t="s">
        <v>113</v>
      </c>
      <c r="F65" s="3"/>
      <c r="G65" s="4">
        <v>2</v>
      </c>
      <c r="H65" s="1">
        <v>1511</v>
      </c>
      <c r="I65" s="4">
        <v>46.022270576793758</v>
      </c>
      <c r="J65" s="4">
        <v>0.46637488510334335</v>
      </c>
      <c r="K65" s="4">
        <v>9.7244124978995004</v>
      </c>
      <c r="L65" s="4">
        <v>22.05585776931505</v>
      </c>
      <c r="M65" s="4">
        <v>0.98236331873747285</v>
      </c>
      <c r="N65" s="4">
        <f t="shared" si="0"/>
        <v>22.939974932545589</v>
      </c>
      <c r="O65" s="4">
        <v>0.2976860968744745</v>
      </c>
      <c r="P65" s="4">
        <v>10.13125016362795</v>
      </c>
      <c r="Q65" s="4">
        <v>7.3925380723827843</v>
      </c>
      <c r="R65" s="4">
        <v>2.3517201653083486</v>
      </c>
      <c r="S65" s="4">
        <v>0.1190744387497898</v>
      </c>
      <c r="T65" s="4">
        <v>0.45645201520752759</v>
      </c>
      <c r="U65" s="4">
        <v>38.492713667346663</v>
      </c>
      <c r="V65" s="4">
        <v>0.78910104213977306</v>
      </c>
      <c r="W65" s="5">
        <v>-4.3017684891965366</v>
      </c>
      <c r="X65" s="6" t="s">
        <v>55</v>
      </c>
      <c r="Y65" s="6" t="s">
        <v>77</v>
      </c>
      <c r="Z65" s="7">
        <v>8.0999999999999996E-3</v>
      </c>
      <c r="AA65" s="7">
        <v>0</v>
      </c>
      <c r="AB65" s="7">
        <v>8.0999999999999996E-3</v>
      </c>
      <c r="AC65" s="8">
        <v>0.45</v>
      </c>
    </row>
    <row r="66" spans="1:29">
      <c r="A66" s="1" t="s">
        <v>87</v>
      </c>
      <c r="B66" s="3">
        <v>6229</v>
      </c>
      <c r="C66" s="10" t="s">
        <v>113</v>
      </c>
      <c r="D66" s="10"/>
      <c r="E66" s="3"/>
      <c r="F66" s="3"/>
      <c r="G66" s="4">
        <v>3</v>
      </c>
      <c r="H66" s="1">
        <v>1450</v>
      </c>
      <c r="I66" s="4">
        <v>39.360648094759888</v>
      </c>
      <c r="J66" s="4">
        <v>2.8970980733565943</v>
      </c>
      <c r="K66" s="4">
        <v>9.7902059940070796</v>
      </c>
      <c r="L66" s="4">
        <v>10.289711345796759</v>
      </c>
      <c r="M66" s="4">
        <v>1.198801855287382</v>
      </c>
      <c r="N66" s="4">
        <f t="shared" si="0"/>
        <v>11.36862102753685</v>
      </c>
      <c r="O66" s="4">
        <v>0.39959988582860412</v>
      </c>
      <c r="P66" s="4">
        <v>16.283731611241517</v>
      </c>
      <c r="Q66" s="4">
        <v>13.386589581853528</v>
      </c>
      <c r="R66" s="4">
        <v>3.6963066362200827</v>
      </c>
      <c r="S66" s="4">
        <v>1.3986039960032539</v>
      </c>
      <c r="T66" s="4">
        <v>1.2987029256453182</v>
      </c>
      <c r="U66" s="4">
        <v>38.385191551349735</v>
      </c>
      <c r="V66" s="4">
        <v>0.92412108504762758</v>
      </c>
      <c r="W66" s="5">
        <v>1.60730798247396</v>
      </c>
      <c r="X66" s="6" t="s">
        <v>25</v>
      </c>
      <c r="Y66" s="6" t="s">
        <v>88</v>
      </c>
      <c r="Z66" s="7">
        <v>9</v>
      </c>
      <c r="AA66" s="7">
        <v>0</v>
      </c>
      <c r="AB66" s="7">
        <v>9</v>
      </c>
      <c r="AC66" s="8" t="s">
        <v>27</v>
      </c>
    </row>
    <row r="67" spans="1:29">
      <c r="A67" s="1"/>
      <c r="B67" s="3">
        <v>6261</v>
      </c>
      <c r="C67" s="10" t="s">
        <v>113</v>
      </c>
      <c r="D67" s="10"/>
      <c r="E67" s="3"/>
      <c r="F67" s="3"/>
      <c r="G67" s="4">
        <v>3</v>
      </c>
      <c r="H67" s="1">
        <v>1470</v>
      </c>
      <c r="I67" s="4">
        <v>39.36061937169125</v>
      </c>
      <c r="J67" s="4">
        <v>2.8970994429662817</v>
      </c>
      <c r="K67" s="4">
        <v>9.790216205672051</v>
      </c>
      <c r="L67" s="4">
        <v>10.289714185369855</v>
      </c>
      <c r="M67" s="4">
        <v>1.1988063119937484</v>
      </c>
      <c r="N67" s="4">
        <f t="shared" ref="N67:N102" si="1">L67+M67*0.89999</f>
        <v>11.368627878101108</v>
      </c>
      <c r="O67" s="4">
        <v>0.39960061590204693</v>
      </c>
      <c r="P67" s="4">
        <v>16.283712263181538</v>
      </c>
      <c r="Q67" s="4">
        <v>13.386612820215257</v>
      </c>
      <c r="R67" s="4">
        <v>3.6963073712017867</v>
      </c>
      <c r="S67" s="4">
        <v>1.3986055038728697</v>
      </c>
      <c r="T67" s="4">
        <v>1.298705907933309</v>
      </c>
      <c r="U67" s="4">
        <v>38.38519774774452</v>
      </c>
      <c r="V67" s="4">
        <v>0.9241211371461624</v>
      </c>
      <c r="W67" s="5">
        <v>1.618984453432005</v>
      </c>
      <c r="X67" s="6" t="s">
        <v>25</v>
      </c>
      <c r="Y67" s="6" t="s">
        <v>88</v>
      </c>
      <c r="Z67" s="7">
        <v>9.4</v>
      </c>
      <c r="AA67" s="7">
        <v>0</v>
      </c>
      <c r="AB67" s="7">
        <v>9.4</v>
      </c>
      <c r="AC67" s="8">
        <v>1</v>
      </c>
    </row>
    <row r="68" spans="1:29">
      <c r="A68" s="1"/>
      <c r="B68" s="3">
        <v>6231</v>
      </c>
      <c r="C68" s="10" t="s">
        <v>113</v>
      </c>
      <c r="D68" s="10"/>
      <c r="E68" s="3"/>
      <c r="F68" s="3"/>
      <c r="G68" s="4">
        <v>3</v>
      </c>
      <c r="H68" s="1">
        <v>1550</v>
      </c>
      <c r="I68" s="4">
        <v>39.36059448345091</v>
      </c>
      <c r="J68" s="4">
        <v>2.8971022128255637</v>
      </c>
      <c r="K68" s="4">
        <v>9.7902089918862334</v>
      </c>
      <c r="L68" s="4">
        <v>10.289715051140067</v>
      </c>
      <c r="M68" s="4">
        <v>1.1988035652603102</v>
      </c>
      <c r="N68" s="4">
        <f t="shared" si="1"/>
        <v>11.368626271838695</v>
      </c>
      <c r="O68" s="4">
        <v>0.39960045662351074</v>
      </c>
      <c r="P68" s="4">
        <v>16.283754831339401</v>
      </c>
      <c r="Q68" s="4">
        <v>13.386608710718273</v>
      </c>
      <c r="R68" s="4">
        <v>3.6963009306828067</v>
      </c>
      <c r="S68" s="4">
        <v>1.3986059889618434</v>
      </c>
      <c r="T68" s="4">
        <v>1.2987047771110769</v>
      </c>
      <c r="U68" s="4">
        <v>38.385200235678447</v>
      </c>
      <c r="V68" s="4">
        <v>0.92412207187306006</v>
      </c>
      <c r="W68" s="5">
        <v>1.6631285138359426</v>
      </c>
      <c r="X68" s="6" t="s">
        <v>25</v>
      </c>
      <c r="Y68" s="6" t="s">
        <v>88</v>
      </c>
      <c r="Z68" s="7">
        <v>8.5</v>
      </c>
      <c r="AA68" s="7">
        <v>0</v>
      </c>
      <c r="AB68" s="7">
        <v>8.5</v>
      </c>
      <c r="AC68" s="8">
        <v>0.4</v>
      </c>
    </row>
    <row r="69" spans="1:29">
      <c r="A69" s="1"/>
      <c r="B69" s="3">
        <v>6232</v>
      </c>
      <c r="C69" s="10" t="s">
        <v>113</v>
      </c>
      <c r="D69" s="10"/>
      <c r="E69" s="3"/>
      <c r="F69" s="3"/>
      <c r="G69" s="4">
        <v>3</v>
      </c>
      <c r="H69" s="1">
        <v>1650</v>
      </c>
      <c r="I69" s="4">
        <v>39.360632508479171</v>
      </c>
      <c r="J69" s="4">
        <v>2.8971021153714291</v>
      </c>
      <c r="K69" s="4">
        <v>9.7902018724491686</v>
      </c>
      <c r="L69" s="4">
        <v>10.289698845423631</v>
      </c>
      <c r="M69" s="4">
        <v>1.1987971067208332</v>
      </c>
      <c r="N69" s="4">
        <f t="shared" si="1"/>
        <v>11.368604253501314</v>
      </c>
      <c r="O69" s="4">
        <v>0.39959976417063098</v>
      </c>
      <c r="P69" s="4">
        <v>16.283706236938393</v>
      </c>
      <c r="Q69" s="4">
        <v>13.386658766343459</v>
      </c>
      <c r="R69" s="4">
        <v>3.6963038295037505</v>
      </c>
      <c r="S69" s="4">
        <v>1.3986002674927382</v>
      </c>
      <c r="T69" s="4">
        <v>1.2986986871067856</v>
      </c>
      <c r="U69" s="4">
        <v>38.385197943008912</v>
      </c>
      <c r="V69" s="4">
        <v>0.92412152552040228</v>
      </c>
      <c r="W69" s="5">
        <v>1.7131439305306388</v>
      </c>
      <c r="X69" s="6" t="s">
        <v>25</v>
      </c>
      <c r="Y69" s="6" t="s">
        <v>88</v>
      </c>
      <c r="Z69" s="7">
        <v>8.3000000000000007</v>
      </c>
      <c r="AA69" s="7">
        <v>0</v>
      </c>
      <c r="AB69" s="7">
        <v>8.3000000000000007</v>
      </c>
      <c r="AC69" s="8">
        <v>0.2</v>
      </c>
    </row>
    <row r="70" spans="1:29">
      <c r="A70" s="1" t="s">
        <v>89</v>
      </c>
      <c r="B70" s="3" t="s">
        <v>90</v>
      </c>
      <c r="C70" s="10" t="s">
        <v>113</v>
      </c>
      <c r="D70" s="10"/>
      <c r="E70" s="3"/>
      <c r="F70" s="3"/>
      <c r="G70" s="4">
        <v>3</v>
      </c>
      <c r="H70" s="1">
        <v>1300</v>
      </c>
      <c r="I70" s="4">
        <v>70.455639624039733</v>
      </c>
      <c r="J70" s="4">
        <v>0.51996782010361431</v>
      </c>
      <c r="K70" s="4">
        <v>15.829020369692723</v>
      </c>
      <c r="L70" s="4">
        <v>0.22423046497055138</v>
      </c>
      <c r="M70" s="4">
        <v>6.1940649005579516E-2</v>
      </c>
      <c r="N70" s="4">
        <f t="shared" si="1"/>
        <v>0.27997642966908287</v>
      </c>
      <c r="O70" s="4">
        <v>0.36997710276603329</v>
      </c>
      <c r="P70" s="4">
        <v>0.42997338970106569</v>
      </c>
      <c r="Q70" s="4">
        <v>1.4899077922199719</v>
      </c>
      <c r="R70" s="4">
        <v>3.849761744997914</v>
      </c>
      <c r="S70" s="4">
        <v>6.5795928005418887</v>
      </c>
      <c r="T70" s="4">
        <v>0.18998824196093603</v>
      </c>
      <c r="U70" s="4">
        <v>33.230542060446034</v>
      </c>
      <c r="V70" s="4">
        <v>3.3403388187423833E-2</v>
      </c>
      <c r="W70" s="5">
        <v>-0.72</v>
      </c>
      <c r="X70" s="6" t="s">
        <v>25</v>
      </c>
      <c r="Y70" s="6" t="s">
        <v>56</v>
      </c>
      <c r="Z70" s="7">
        <v>1.6099999999999999</v>
      </c>
      <c r="AA70" s="7">
        <v>1.17</v>
      </c>
      <c r="AB70" s="7">
        <v>0.44</v>
      </c>
      <c r="AC70" s="8">
        <v>0.38</v>
      </c>
    </row>
    <row r="71" spans="1:29">
      <c r="A71" s="1"/>
      <c r="B71" s="3" t="s">
        <v>91</v>
      </c>
      <c r="C71" s="10" t="s">
        <v>113</v>
      </c>
      <c r="D71" s="10"/>
      <c r="E71" s="3"/>
      <c r="F71" s="3"/>
      <c r="G71" s="4">
        <v>2.5</v>
      </c>
      <c r="H71" s="1">
        <v>1300</v>
      </c>
      <c r="I71" s="4">
        <v>70.601539881707808</v>
      </c>
      <c r="J71" s="4">
        <v>0.5100111237913737</v>
      </c>
      <c r="K71" s="4">
        <v>15.760343746964804</v>
      </c>
      <c r="L71" s="4">
        <v>0.27986044461564885</v>
      </c>
      <c r="M71" s="4">
        <v>7.7966271908908175E-2</v>
      </c>
      <c r="N71" s="4">
        <f t="shared" si="1"/>
        <v>0.35002930967094714</v>
      </c>
      <c r="O71" s="4">
        <v>0.35000763397447215</v>
      </c>
      <c r="P71" s="4">
        <v>0.41000894265581023</v>
      </c>
      <c r="Q71" s="4">
        <v>1.4600318445792266</v>
      </c>
      <c r="R71" s="4">
        <v>3.870084409946307</v>
      </c>
      <c r="S71" s="4">
        <v>6.5101419919251819</v>
      </c>
      <c r="T71" s="4">
        <v>0.17000370793045791</v>
      </c>
      <c r="U71" s="4">
        <v>33.217203175576472</v>
      </c>
      <c r="V71" s="4">
        <v>3.2865219719092842E-2</v>
      </c>
      <c r="W71" s="5" t="s">
        <v>92</v>
      </c>
      <c r="X71" s="6" t="s">
        <v>25</v>
      </c>
      <c r="Y71" s="6" t="s">
        <v>56</v>
      </c>
      <c r="Z71" s="7">
        <v>1.33</v>
      </c>
      <c r="AA71" s="7">
        <v>1.05</v>
      </c>
      <c r="AB71" s="7">
        <v>0.28000000000000003</v>
      </c>
      <c r="AC71" s="8">
        <v>0.46</v>
      </c>
    </row>
    <row r="72" spans="1:29">
      <c r="A72" s="1"/>
      <c r="B72" s="3" t="s">
        <v>93</v>
      </c>
      <c r="C72" s="10" t="s">
        <v>113</v>
      </c>
      <c r="D72" s="10"/>
      <c r="E72" s="3"/>
      <c r="F72" s="3"/>
      <c r="G72" s="4">
        <v>2</v>
      </c>
      <c r="H72" s="1">
        <v>1300</v>
      </c>
      <c r="I72" s="4">
        <v>70.754879836973245</v>
      </c>
      <c r="J72" s="4">
        <v>0.49996382021603475</v>
      </c>
      <c r="K72" s="4">
        <v>15.828854548039658</v>
      </c>
      <c r="L72" s="4">
        <v>0.26475042625073841</v>
      </c>
      <c r="M72" s="4">
        <v>7.2461651884884598E-2</v>
      </c>
      <c r="N72" s="4">
        <f t="shared" si="1"/>
        <v>0.32996518833061572</v>
      </c>
      <c r="O72" s="4">
        <v>0.33997539774690366</v>
      </c>
      <c r="P72" s="4">
        <v>0.40997033257714843</v>
      </c>
      <c r="Q72" s="4">
        <v>1.4198972494135387</v>
      </c>
      <c r="R72" s="4">
        <v>3.7797264808332223</v>
      </c>
      <c r="S72" s="4">
        <v>6.3995368987652439</v>
      </c>
      <c r="T72" s="4">
        <v>0.229983357299376</v>
      </c>
      <c r="U72" s="4">
        <v>33.159917208016324</v>
      </c>
      <c r="V72" s="4">
        <v>4.8095051472303751E-2</v>
      </c>
      <c r="W72" s="5" t="s">
        <v>92</v>
      </c>
      <c r="X72" s="6" t="s">
        <v>25</v>
      </c>
      <c r="Y72" s="6" t="s">
        <v>56</v>
      </c>
      <c r="Z72" s="7">
        <v>1.17</v>
      </c>
      <c r="AA72" s="7">
        <v>1.02</v>
      </c>
      <c r="AB72" s="7">
        <v>0.15</v>
      </c>
      <c r="AC72" s="8">
        <v>0.51</v>
      </c>
    </row>
    <row r="73" spans="1:29">
      <c r="A73" s="1" t="s">
        <v>94</v>
      </c>
      <c r="B73" s="3" t="s">
        <v>95</v>
      </c>
      <c r="C73" s="10" t="s">
        <v>113</v>
      </c>
      <c r="D73" s="10"/>
      <c r="E73" s="3"/>
      <c r="F73" s="3"/>
      <c r="G73" s="4">
        <v>3</v>
      </c>
      <c r="H73" s="1">
        <v>1300</v>
      </c>
      <c r="I73" s="4">
        <v>70.561166867129259</v>
      </c>
      <c r="J73" s="4">
        <v>0.52970847648128216</v>
      </c>
      <c r="K73" s="4">
        <v>15.391529316625933</v>
      </c>
      <c r="L73" s="4">
        <v>0.17347696851199676</v>
      </c>
      <c r="M73" s="4">
        <v>5.1433961438211287E-2</v>
      </c>
      <c r="N73" s="4">
        <f t="shared" si="1"/>
        <v>0.21976701946677252</v>
      </c>
      <c r="O73" s="4">
        <v>0.32981848535626995</v>
      </c>
      <c r="P73" s="4">
        <v>0.38978548269377361</v>
      </c>
      <c r="Q73" s="4">
        <v>1.5091694329938414</v>
      </c>
      <c r="R73" s="4">
        <v>4.1377228162877504</v>
      </c>
      <c r="S73" s="4">
        <v>6.6263532057941514</v>
      </c>
      <c r="T73" s="4">
        <v>0.29983498668751812</v>
      </c>
      <c r="U73" s="4">
        <v>33.254887810269274</v>
      </c>
      <c r="V73" s="4">
        <v>4.2672683462929406E-2</v>
      </c>
      <c r="W73" s="5" t="s">
        <v>27</v>
      </c>
      <c r="X73" s="6" t="s">
        <v>25</v>
      </c>
      <c r="Y73" s="6" t="s">
        <v>56</v>
      </c>
      <c r="Z73" s="7">
        <v>1.55</v>
      </c>
      <c r="AA73" s="7">
        <v>1.1100000000000001</v>
      </c>
      <c r="AB73" s="7">
        <v>0.44</v>
      </c>
      <c r="AC73" s="8">
        <v>0.51</v>
      </c>
    </row>
    <row r="74" spans="1:29">
      <c r="A74" s="1" t="s">
        <v>96</v>
      </c>
      <c r="B74" s="3" t="s">
        <v>97</v>
      </c>
      <c r="C74" s="3"/>
      <c r="D74" s="3"/>
      <c r="E74" s="10" t="s">
        <v>113</v>
      </c>
      <c r="F74" s="10" t="s">
        <v>113</v>
      </c>
      <c r="G74" s="4">
        <v>1</v>
      </c>
      <c r="H74" s="1">
        <v>1600</v>
      </c>
      <c r="I74" s="4">
        <v>50.701630379274178</v>
      </c>
      <c r="J74" s="4">
        <v>1.6037254402874543</v>
      </c>
      <c r="K74" s="4">
        <v>15.738423575491788</v>
      </c>
      <c r="L74" s="4">
        <v>4.5063522658045914</v>
      </c>
      <c r="M74" s="4">
        <v>0.71447031596480015</v>
      </c>
      <c r="N74" s="4">
        <f t="shared" si="1"/>
        <v>5.1493684054697519</v>
      </c>
      <c r="O74" s="4">
        <v>0.37851904801815689</v>
      </c>
      <c r="P74" s="4">
        <v>11.455181716338959</v>
      </c>
      <c r="Q74" s="4">
        <v>11.654402267927463</v>
      </c>
      <c r="R74" s="4">
        <v>2.689477446444799</v>
      </c>
      <c r="S74" s="4">
        <v>0.17929849642965326</v>
      </c>
      <c r="T74" s="4">
        <v>0.37851904801815689</v>
      </c>
      <c r="U74" s="4">
        <v>35.452317480745876</v>
      </c>
      <c r="V74" s="4">
        <v>0.56562703033674477</v>
      </c>
      <c r="W74" s="5">
        <v>-2.5742747510877413</v>
      </c>
      <c r="X74" s="6" t="s">
        <v>55</v>
      </c>
      <c r="Y74" s="6" t="s">
        <v>56</v>
      </c>
      <c r="Z74" s="7">
        <v>0.47</v>
      </c>
      <c r="AA74" s="7">
        <v>0</v>
      </c>
      <c r="AB74" s="7">
        <v>0.47</v>
      </c>
      <c r="AC74" s="8">
        <v>0.55000000000000004</v>
      </c>
    </row>
    <row r="75" spans="1:29">
      <c r="A75" s="1"/>
      <c r="B75" s="3" t="s">
        <v>98</v>
      </c>
      <c r="C75" s="3"/>
      <c r="D75" s="3"/>
      <c r="E75" s="10" t="s">
        <v>113</v>
      </c>
      <c r="F75" s="10" t="s">
        <v>113</v>
      </c>
      <c r="G75" s="4">
        <v>1</v>
      </c>
      <c r="H75" s="1">
        <v>1600</v>
      </c>
      <c r="I75" s="4">
        <v>49.538367560032341</v>
      </c>
      <c r="J75" s="4">
        <v>1.5150567141096409</v>
      </c>
      <c r="K75" s="4">
        <v>15.648941060211422</v>
      </c>
      <c r="L75" s="4">
        <v>6.0361453137089915</v>
      </c>
      <c r="M75" s="4">
        <v>1.0470212064878921</v>
      </c>
      <c r="N75" s="4">
        <f t="shared" si="1"/>
        <v>6.9784539293360295</v>
      </c>
      <c r="O75" s="4">
        <v>0.33889426499820918</v>
      </c>
      <c r="P75" s="4">
        <v>11.392827790969207</v>
      </c>
      <c r="Q75" s="4">
        <v>11.462600139645311</v>
      </c>
      <c r="R75" s="4">
        <v>2.4918695955750674</v>
      </c>
      <c r="S75" s="4">
        <v>0.18938208926370512</v>
      </c>
      <c r="T75" s="4">
        <v>0.33889426499820918</v>
      </c>
      <c r="U75" s="4">
        <v>35.797131164157719</v>
      </c>
      <c r="V75" s="4">
        <v>0.58857775739495599</v>
      </c>
      <c r="W75" s="5">
        <v>-2.3742747510877411</v>
      </c>
      <c r="X75" s="6" t="s">
        <v>55</v>
      </c>
      <c r="Y75" s="6" t="s">
        <v>56</v>
      </c>
      <c r="Z75" s="7">
        <v>0.41</v>
      </c>
      <c r="AA75" s="7">
        <v>0</v>
      </c>
      <c r="AB75" s="7">
        <v>0.41</v>
      </c>
      <c r="AC75" s="8">
        <v>0.31</v>
      </c>
    </row>
    <row r="76" spans="1:29">
      <c r="A76" s="1"/>
      <c r="B76" s="3" t="s">
        <v>99</v>
      </c>
      <c r="C76" s="3"/>
      <c r="D76" s="3"/>
      <c r="E76" s="10" t="s">
        <v>113</v>
      </c>
      <c r="F76" s="10" t="s">
        <v>113</v>
      </c>
      <c r="G76" s="4">
        <v>1</v>
      </c>
      <c r="H76" s="1">
        <v>1600</v>
      </c>
      <c r="I76" s="4">
        <v>49.672541106277777</v>
      </c>
      <c r="J76" s="4">
        <v>1.2767239481131638</v>
      </c>
      <c r="K76" s="4">
        <v>13.265959773363342</v>
      </c>
      <c r="L76" s="4">
        <v>6.4602820626835982</v>
      </c>
      <c r="M76" s="4">
        <v>0.98720610495668626</v>
      </c>
      <c r="N76" s="4">
        <f t="shared" si="1"/>
        <v>7.3487576850835659</v>
      </c>
      <c r="O76" s="4">
        <v>0.34910420456219321</v>
      </c>
      <c r="P76" s="4">
        <v>15.360585000736501</v>
      </c>
      <c r="Q76" s="4">
        <v>9.9744058446340915</v>
      </c>
      <c r="R76" s="4">
        <v>2.0946252273731596</v>
      </c>
      <c r="S76" s="4">
        <v>0.20946252273731594</v>
      </c>
      <c r="T76" s="4">
        <v>0.34910420456219321</v>
      </c>
      <c r="U76" s="4">
        <v>35.801362011917391</v>
      </c>
      <c r="V76" s="4">
        <v>0.68467129790205528</v>
      </c>
      <c r="W76" s="5">
        <v>-2.5392747510877411</v>
      </c>
      <c r="X76" s="6" t="s">
        <v>55</v>
      </c>
      <c r="Y76" s="6" t="s">
        <v>56</v>
      </c>
      <c r="Z76" s="7">
        <v>0.5</v>
      </c>
      <c r="AA76" s="7">
        <v>0</v>
      </c>
      <c r="AB76" s="7">
        <v>0.5</v>
      </c>
      <c r="AC76" s="8">
        <v>0.5</v>
      </c>
    </row>
    <row r="77" spans="1:29">
      <c r="A77" s="1"/>
      <c r="B77" s="3" t="s">
        <v>100</v>
      </c>
      <c r="C77" s="3"/>
      <c r="D77" s="3"/>
      <c r="E77" s="10" t="s">
        <v>113</v>
      </c>
      <c r="F77" s="10" t="s">
        <v>113</v>
      </c>
      <c r="G77" s="4">
        <v>1</v>
      </c>
      <c r="H77" s="1">
        <v>1600</v>
      </c>
      <c r="I77" s="4">
        <v>48.922252289287457</v>
      </c>
      <c r="J77" s="4">
        <v>1.028365711387063</v>
      </c>
      <c r="K77" s="4">
        <v>10.992530565409284</v>
      </c>
      <c r="L77" s="4">
        <v>6.3601167815758881</v>
      </c>
      <c r="M77" s="4">
        <v>0.93720719678451059</v>
      </c>
      <c r="N77" s="4">
        <f t="shared" si="1"/>
        <v>7.2035938866099798</v>
      </c>
      <c r="O77" s="4">
        <v>0.3494446592091961</v>
      </c>
      <c r="P77" s="4">
        <v>19.968266240525491</v>
      </c>
      <c r="Q77" s="4">
        <v>9.3850851330469816</v>
      </c>
      <c r="R77" s="4">
        <v>1.537556500520463</v>
      </c>
      <c r="S77" s="4">
        <v>0.1697302630444667</v>
      </c>
      <c r="T77" s="4">
        <v>0.3494446592091961</v>
      </c>
      <c r="U77" s="4">
        <v>35.874961316559101</v>
      </c>
      <c r="V77" s="4">
        <v>0.79551775573096561</v>
      </c>
      <c r="W77" s="5">
        <v>-2.5642747510877406</v>
      </c>
      <c r="X77" s="6" t="s">
        <v>55</v>
      </c>
      <c r="Y77" s="6" t="s">
        <v>56</v>
      </c>
      <c r="Z77" s="7">
        <v>0.7</v>
      </c>
      <c r="AA77" s="7">
        <v>0</v>
      </c>
      <c r="AB77" s="7">
        <v>0.7</v>
      </c>
      <c r="AC77" s="8">
        <v>0.41299999999999998</v>
      </c>
    </row>
    <row r="78" spans="1:29">
      <c r="A78" s="1"/>
      <c r="B78" s="3" t="s">
        <v>101</v>
      </c>
      <c r="C78" s="3"/>
      <c r="D78" s="3"/>
      <c r="E78" s="10" t="s">
        <v>113</v>
      </c>
      <c r="F78" s="10" t="s">
        <v>113</v>
      </c>
      <c r="G78" s="4">
        <v>1</v>
      </c>
      <c r="H78" s="1">
        <v>1600</v>
      </c>
      <c r="I78" s="4">
        <v>48.885812926005123</v>
      </c>
      <c r="J78" s="4">
        <v>0.7697766043563179</v>
      </c>
      <c r="K78" s="4">
        <v>8.9973888820868329</v>
      </c>
      <c r="L78" s="4">
        <v>5.8537228105299954</v>
      </c>
      <c r="M78" s="4">
        <v>0.85335158098741681</v>
      </c>
      <c r="N78" s="4">
        <f t="shared" si="1"/>
        <v>6.6217306999028605</v>
      </c>
      <c r="O78" s="4">
        <v>0.35989555528347328</v>
      </c>
      <c r="P78" s="4">
        <v>24.29294998163445</v>
      </c>
      <c r="Q78" s="4">
        <v>8.3975629566143777</v>
      </c>
      <c r="R78" s="4">
        <v>1.0496953695767972</v>
      </c>
      <c r="S78" s="4">
        <v>0.17994777764173664</v>
      </c>
      <c r="T78" s="4">
        <v>0.35989555528347328</v>
      </c>
      <c r="U78" s="4">
        <v>35.774294683627929</v>
      </c>
      <c r="V78" s="4">
        <v>0.87791259134625976</v>
      </c>
      <c r="W78" s="5">
        <v>-2.5242747510877406</v>
      </c>
      <c r="X78" s="6" t="s">
        <v>55</v>
      </c>
      <c r="Y78" s="6" t="s">
        <v>56</v>
      </c>
      <c r="Z78" s="7">
        <v>0.9</v>
      </c>
      <c r="AA78" s="7">
        <v>0</v>
      </c>
      <c r="AB78" s="7">
        <v>0.9</v>
      </c>
      <c r="AC78" s="8">
        <v>0.25</v>
      </c>
    </row>
    <row r="79" spans="1:29">
      <c r="A79" s="1"/>
      <c r="B79" s="3" t="s">
        <v>102</v>
      </c>
      <c r="C79" s="3"/>
      <c r="D79" s="3"/>
      <c r="E79" s="10" t="s">
        <v>113</v>
      </c>
      <c r="F79" s="10" t="s">
        <v>113</v>
      </c>
      <c r="G79" s="4">
        <v>1</v>
      </c>
      <c r="H79" s="1">
        <v>1600</v>
      </c>
      <c r="I79" s="4">
        <v>48.968523464361219</v>
      </c>
      <c r="J79" s="4">
        <v>1.0493255028077404</v>
      </c>
      <c r="K79" s="4">
        <v>11.092869601110399</v>
      </c>
      <c r="L79" s="4">
        <v>5.9100022166884756</v>
      </c>
      <c r="M79" s="4">
        <v>1.1197582345457264</v>
      </c>
      <c r="N79" s="4">
        <f t="shared" si="1"/>
        <v>6.9177734301972844</v>
      </c>
      <c r="O79" s="4">
        <v>0.35976874381979673</v>
      </c>
      <c r="P79" s="4">
        <v>15.989721947546521</v>
      </c>
      <c r="Q79" s="4">
        <v>13.491327893242378</v>
      </c>
      <c r="R79" s="4">
        <v>1.4990364325824863</v>
      </c>
      <c r="S79" s="4">
        <v>0.1598972194754652</v>
      </c>
      <c r="T79" s="4">
        <v>0.35976874381979673</v>
      </c>
      <c r="U79" s="4">
        <v>36.187558950156451</v>
      </c>
      <c r="V79" s="4">
        <v>0.77210381863085287</v>
      </c>
      <c r="W79" s="5">
        <v>-2.3442747510877409</v>
      </c>
      <c r="X79" s="6" t="s">
        <v>55</v>
      </c>
      <c r="Y79" s="6" t="s">
        <v>56</v>
      </c>
      <c r="Z79" s="7">
        <v>0.9</v>
      </c>
      <c r="AA79" s="7">
        <v>0</v>
      </c>
      <c r="AB79" s="7">
        <v>0.9</v>
      </c>
      <c r="AC79" s="8">
        <v>0.24</v>
      </c>
    </row>
    <row r="80" spans="1:29">
      <c r="A80" s="1"/>
      <c r="B80" s="3" t="s">
        <v>103</v>
      </c>
      <c r="C80" s="3"/>
      <c r="D80" s="3"/>
      <c r="E80" s="10" t="s">
        <v>113</v>
      </c>
      <c r="F80" s="10" t="s">
        <v>113</v>
      </c>
      <c r="G80" s="4">
        <v>1</v>
      </c>
      <c r="H80" s="1">
        <v>1600</v>
      </c>
      <c r="I80" s="4">
        <v>48.458418068437048</v>
      </c>
      <c r="J80" s="4">
        <v>1.2962128289911146</v>
      </c>
      <c r="K80" s="4">
        <v>10.170285273622589</v>
      </c>
      <c r="L80" s="4">
        <v>8.0559284902868598</v>
      </c>
      <c r="M80" s="4">
        <v>1.0296978578594347</v>
      </c>
      <c r="N80" s="4">
        <f t="shared" si="1"/>
        <v>8.9826462653817725</v>
      </c>
      <c r="O80" s="4">
        <v>0.37889298078201811</v>
      </c>
      <c r="P80" s="4">
        <v>23.83037431760587</v>
      </c>
      <c r="Q80" s="4">
        <v>4.8259000710130717</v>
      </c>
      <c r="R80" s="4">
        <v>1.4058923760595932</v>
      </c>
      <c r="S80" s="4">
        <v>0.1695047545603765</v>
      </c>
      <c r="T80" s="4">
        <v>0.37889298078201811</v>
      </c>
      <c r="U80" s="4">
        <v>35.799624950410738</v>
      </c>
      <c r="V80" s="4">
        <v>0.83626906117537603</v>
      </c>
      <c r="W80" s="5">
        <v>-2.5642747510877406</v>
      </c>
      <c r="X80" s="6" t="s">
        <v>55</v>
      </c>
      <c r="Y80" s="6" t="s">
        <v>56</v>
      </c>
      <c r="Z80" s="7">
        <v>0.33</v>
      </c>
      <c r="AA80" s="7">
        <v>0</v>
      </c>
      <c r="AB80" s="7">
        <v>0.33</v>
      </c>
      <c r="AC80" s="8">
        <v>0.26200000000000001</v>
      </c>
    </row>
    <row r="81" spans="1:29">
      <c r="A81" s="1" t="s">
        <v>104</v>
      </c>
      <c r="B81" s="3">
        <v>405</v>
      </c>
      <c r="C81" s="3"/>
      <c r="D81" s="3"/>
      <c r="E81" s="10" t="s">
        <v>113</v>
      </c>
      <c r="F81" s="10" t="s">
        <v>113</v>
      </c>
      <c r="G81" s="4">
        <v>2</v>
      </c>
      <c r="H81" s="1">
        <v>1550</v>
      </c>
      <c r="I81" s="4">
        <v>46.84110554778804</v>
      </c>
      <c r="J81" s="4">
        <v>0.59924655285016681</v>
      </c>
      <c r="K81" s="4">
        <v>8.6890750163274184</v>
      </c>
      <c r="L81" s="4">
        <v>19.877295521576535</v>
      </c>
      <c r="M81" s="4">
        <v>1.3217827786265184</v>
      </c>
      <c r="N81" s="4">
        <f t="shared" si="1"/>
        <v>21.066886804512617</v>
      </c>
      <c r="O81" s="4">
        <v>0.49937212737513903</v>
      </c>
      <c r="P81" s="4">
        <v>7.9899540380022245</v>
      </c>
      <c r="Q81" s="4">
        <v>11.785182206053282</v>
      </c>
      <c r="R81" s="4">
        <v>1.7977396585505006</v>
      </c>
      <c r="S81" s="4">
        <v>0.19974885095005562</v>
      </c>
      <c r="T81" s="4">
        <v>0.39949770190011125</v>
      </c>
      <c r="U81" s="4">
        <v>38.579839463843371</v>
      </c>
      <c r="V81" s="4">
        <v>0.82863387310851389</v>
      </c>
      <c r="W81" s="5">
        <v>-4.0887200449770997</v>
      </c>
      <c r="X81" s="6" t="s">
        <v>55</v>
      </c>
      <c r="Y81" s="6" t="s">
        <v>77</v>
      </c>
      <c r="Z81" s="7">
        <v>3.9571825826325874E-2</v>
      </c>
      <c r="AA81" s="7">
        <v>0</v>
      </c>
      <c r="AB81" s="7">
        <v>3.9571825826325874E-2</v>
      </c>
      <c r="AC81" s="8">
        <v>0.3</v>
      </c>
    </row>
    <row r="82" spans="1:29">
      <c r="A82" s="1"/>
      <c r="B82" s="3">
        <v>407</v>
      </c>
      <c r="C82" s="3"/>
      <c r="D82" s="3"/>
      <c r="E82" s="10" t="s">
        <v>113</v>
      </c>
      <c r="F82" s="10" t="s">
        <v>113</v>
      </c>
      <c r="G82" s="4">
        <v>1.5</v>
      </c>
      <c r="H82" s="1">
        <v>1450</v>
      </c>
      <c r="I82" s="4">
        <v>46.109654468263564</v>
      </c>
      <c r="J82" s="4">
        <v>0.61207505931323303</v>
      </c>
      <c r="K82" s="4">
        <v>8.8750883600418788</v>
      </c>
      <c r="L82" s="4">
        <v>20.697253726595275</v>
      </c>
      <c r="M82" s="4">
        <v>0.95713868131087498</v>
      </c>
      <c r="N82" s="4">
        <f t="shared" si="1"/>
        <v>21.55866896838825</v>
      </c>
      <c r="O82" s="4">
        <v>0.40805003954215541</v>
      </c>
      <c r="P82" s="4">
        <v>8.0589882809575677</v>
      </c>
      <c r="Q82" s="4">
        <v>11.935463656608043</v>
      </c>
      <c r="R82" s="4">
        <v>1.7342126680541601</v>
      </c>
      <c r="S82" s="4">
        <v>0.2040250197710777</v>
      </c>
      <c r="T82" s="4">
        <v>0.40805003954215541</v>
      </c>
      <c r="U82" s="4">
        <v>38.752730260554564</v>
      </c>
      <c r="V82" s="4">
        <v>0.83417871169211688</v>
      </c>
      <c r="W82" s="5">
        <v>-4.0503040652293762</v>
      </c>
      <c r="X82" s="6" t="s">
        <v>55</v>
      </c>
      <c r="Y82" s="6" t="s">
        <v>77</v>
      </c>
      <c r="Z82" s="7">
        <v>3.1510898343185413E-2</v>
      </c>
      <c r="AA82" s="7">
        <v>0</v>
      </c>
      <c r="AB82" s="7">
        <v>3.1510898343185413E-2</v>
      </c>
      <c r="AC82" s="8">
        <v>0.26</v>
      </c>
    </row>
    <row r="83" spans="1:29">
      <c r="A83" s="1" t="s">
        <v>105</v>
      </c>
      <c r="B83" s="3" t="s">
        <v>106</v>
      </c>
      <c r="C83" s="3"/>
      <c r="D83" s="3"/>
      <c r="E83" s="3"/>
      <c r="F83" s="3"/>
      <c r="G83" s="4">
        <v>2</v>
      </c>
      <c r="H83" s="1">
        <v>1500</v>
      </c>
      <c r="I83" s="4">
        <v>47.945539201443445</v>
      </c>
      <c r="J83" s="4">
        <v>0.57803018197649791</v>
      </c>
      <c r="K83" s="4">
        <v>10.920641652341692</v>
      </c>
      <c r="L83" s="4">
        <v>11.637399077992546</v>
      </c>
      <c r="M83" s="4">
        <v>6.0861976981741366</v>
      </c>
      <c r="N83" s="4">
        <f t="shared" si="1"/>
        <v>17.114916144372287</v>
      </c>
      <c r="O83" s="4">
        <v>0.41287870141178423</v>
      </c>
      <c r="P83" s="4">
        <v>10.796778041918158</v>
      </c>
      <c r="Q83" s="4">
        <v>8.381437638659218</v>
      </c>
      <c r="R83" s="4">
        <v>2.5908138513589458</v>
      </c>
      <c r="S83" s="4">
        <v>0.11354164288824066</v>
      </c>
      <c r="T83" s="4">
        <v>0.53674231183531951</v>
      </c>
      <c r="U83" s="4">
        <v>37.130886627187252</v>
      </c>
      <c r="V83" s="4">
        <v>0.61516908482390464</v>
      </c>
      <c r="W83" s="5" t="s">
        <v>107</v>
      </c>
      <c r="X83" s="6" t="s">
        <v>25</v>
      </c>
      <c r="Y83" s="6" t="s">
        <v>108</v>
      </c>
      <c r="Z83" s="7">
        <v>1.42</v>
      </c>
      <c r="AA83" s="7">
        <v>0</v>
      </c>
      <c r="AB83" s="7">
        <v>1.42</v>
      </c>
      <c r="AC83" s="8">
        <v>0.73</v>
      </c>
    </row>
    <row r="84" spans="1:29">
      <c r="A84" s="1"/>
      <c r="B84" s="3" t="s">
        <v>109</v>
      </c>
      <c r="C84" s="3"/>
      <c r="D84" s="3"/>
      <c r="E84" s="3"/>
      <c r="F84" s="3"/>
      <c r="G84" s="4">
        <v>2</v>
      </c>
      <c r="H84" s="1">
        <v>1500</v>
      </c>
      <c r="I84" s="4">
        <v>45.472028648518993</v>
      </c>
      <c r="J84" s="4">
        <v>0.49198557699824874</v>
      </c>
      <c r="K84" s="4">
        <v>10.823682693961473</v>
      </c>
      <c r="L84" s="4">
        <v>13.609786548724323</v>
      </c>
      <c r="M84" s="4">
        <v>7.1177288851535874</v>
      </c>
      <c r="N84" s="4">
        <f t="shared" si="1"/>
        <v>20.015671368073701</v>
      </c>
      <c r="O84" s="4">
        <v>0.38730779465819581</v>
      </c>
      <c r="P84" s="4">
        <v>10.614327129281367</v>
      </c>
      <c r="Q84" s="4">
        <v>8.3428192525022169</v>
      </c>
      <c r="R84" s="4">
        <v>2.5541378890972912</v>
      </c>
      <c r="S84" s="4">
        <v>9.4210004106047629E-2</v>
      </c>
      <c r="T84" s="4">
        <v>0.49198557699824874</v>
      </c>
      <c r="U84" s="4">
        <v>37.811258884805802</v>
      </c>
      <c r="V84" s="4">
        <v>0.64092124555194152</v>
      </c>
      <c r="W84" s="5" t="s">
        <v>107</v>
      </c>
      <c r="X84" s="6" t="s">
        <v>25</v>
      </c>
      <c r="Y84" s="6" t="s">
        <v>108</v>
      </c>
      <c r="Z84" s="7">
        <v>1.43</v>
      </c>
      <c r="AA84" s="7">
        <v>0</v>
      </c>
      <c r="AB84" s="7">
        <v>1.43</v>
      </c>
      <c r="AC84" s="8">
        <v>0.9</v>
      </c>
    </row>
    <row r="85" spans="1:29">
      <c r="A85" s="1"/>
      <c r="B85" s="3" t="s">
        <v>95</v>
      </c>
      <c r="C85" s="3"/>
      <c r="D85" s="3"/>
      <c r="E85" s="3"/>
      <c r="F85" s="3"/>
      <c r="G85" s="4">
        <v>1.5</v>
      </c>
      <c r="H85" s="1">
        <v>1500</v>
      </c>
      <c r="I85" s="4">
        <v>46.770800535247339</v>
      </c>
      <c r="J85" s="4">
        <v>0.57149570804578897</v>
      </c>
      <c r="K85" s="4">
        <v>11.184987428896157</v>
      </c>
      <c r="L85" s="4">
        <v>12.532900877444153</v>
      </c>
      <c r="M85" s="4">
        <v>6.5545326718230168</v>
      </c>
      <c r="N85" s="4">
        <f t="shared" si="1"/>
        <v>18.431914736758149</v>
      </c>
      <c r="O85" s="4">
        <v>0.38780065903107114</v>
      </c>
      <c r="P85" s="4">
        <v>10.827802611367538</v>
      </c>
      <c r="Q85" s="4">
        <v>8.0009399126410461</v>
      </c>
      <c r="R85" s="4">
        <v>2.4798831616986918</v>
      </c>
      <c r="S85" s="4">
        <v>0.13266864651062957</v>
      </c>
      <c r="T85" s="4">
        <v>0.55618778729456253</v>
      </c>
      <c r="U85" s="4">
        <v>37.37370103668696</v>
      </c>
      <c r="V85" s="4">
        <v>0.61775127390644169</v>
      </c>
      <c r="W85" s="5" t="s">
        <v>107</v>
      </c>
      <c r="X85" s="6" t="s">
        <v>25</v>
      </c>
      <c r="Y85" s="6" t="s">
        <v>108</v>
      </c>
      <c r="Z85" s="7">
        <v>1</v>
      </c>
      <c r="AA85" s="7">
        <v>0</v>
      </c>
      <c r="AB85" s="7">
        <v>1</v>
      </c>
      <c r="AC85" s="8">
        <v>0.37</v>
      </c>
    </row>
    <row r="86" spans="1:29">
      <c r="A86" s="1"/>
      <c r="B86" s="3" t="s">
        <v>110</v>
      </c>
      <c r="C86" s="3"/>
      <c r="D86" s="3"/>
      <c r="E86" s="3"/>
      <c r="F86" s="3"/>
      <c r="G86" s="4">
        <v>1.5</v>
      </c>
      <c r="H86" s="1">
        <v>1500</v>
      </c>
      <c r="I86" s="4">
        <v>45.705828888928927</v>
      </c>
      <c r="J86" s="4">
        <v>0.53662296279618527</v>
      </c>
      <c r="K86" s="4">
        <v>10.670541221754915</v>
      </c>
      <c r="L86" s="4">
        <v>13.63476391086215</v>
      </c>
      <c r="M86" s="4">
        <v>7.1307916978087968</v>
      </c>
      <c r="N86" s="4">
        <f t="shared" si="1"/>
        <v>20.052405130973089</v>
      </c>
      <c r="O86" s="4">
        <v>0.412786894458604</v>
      </c>
      <c r="P86" s="4">
        <v>10.484787119248542</v>
      </c>
      <c r="Q86" s="4">
        <v>8.266057561533545</v>
      </c>
      <c r="R86" s="4">
        <v>2.5489590732818801</v>
      </c>
      <c r="S86" s="4">
        <v>0.103196723614651</v>
      </c>
      <c r="T86" s="4">
        <v>0.50566394571178985</v>
      </c>
      <c r="U86" s="4">
        <v>37.793289652516265</v>
      </c>
      <c r="V86" s="4">
        <v>0.63822431543364777</v>
      </c>
      <c r="W86" s="5" t="s">
        <v>107</v>
      </c>
      <c r="X86" s="6" t="s">
        <v>25</v>
      </c>
      <c r="Y86" s="6" t="s">
        <v>108</v>
      </c>
      <c r="Z86" s="7">
        <v>1.1100000000000001</v>
      </c>
      <c r="AA86" s="7">
        <v>0</v>
      </c>
      <c r="AB86" s="7">
        <v>1.1100000000000001</v>
      </c>
      <c r="AC86" s="8">
        <v>0.75</v>
      </c>
    </row>
    <row r="87" spans="1:29">
      <c r="A87" s="1" t="s">
        <v>111</v>
      </c>
      <c r="B87" s="3">
        <v>134</v>
      </c>
      <c r="C87" s="10" t="s">
        <v>113</v>
      </c>
      <c r="D87" s="10"/>
      <c r="E87" s="3"/>
      <c r="F87" s="3"/>
      <c r="G87" s="4">
        <v>0.10100000000000001</v>
      </c>
      <c r="H87" s="1">
        <v>950</v>
      </c>
      <c r="I87" s="4">
        <v>76.841899013734121</v>
      </c>
      <c r="J87" s="4">
        <v>8.0410073216900579E-2</v>
      </c>
      <c r="K87" s="4">
        <v>12.624382697470981</v>
      </c>
      <c r="L87" s="4">
        <v>1.0252313393579953</v>
      </c>
      <c r="M87" s="4">
        <v>0</v>
      </c>
      <c r="N87" s="4">
        <f t="shared" si="1"/>
        <v>1.0252313393579953</v>
      </c>
      <c r="O87" s="4">
        <v>8.0410073216900579E-2</v>
      </c>
      <c r="P87" s="4">
        <v>6.0307554912675428E-2</v>
      </c>
      <c r="Q87" s="4">
        <v>0.25128122829914934</v>
      </c>
      <c r="R87" s="4">
        <v>4.2315780489093404</v>
      </c>
      <c r="S87" s="4">
        <v>4.804499970881956</v>
      </c>
      <c r="T87" s="4">
        <v>0</v>
      </c>
      <c r="U87" s="4">
        <v>32.552250373765148</v>
      </c>
      <c r="V87" s="4">
        <v>2.1813631923138121E-2</v>
      </c>
      <c r="W87" s="5" t="s">
        <v>27</v>
      </c>
      <c r="X87" s="6" t="s">
        <v>25</v>
      </c>
      <c r="Y87" s="6" t="s">
        <v>112</v>
      </c>
      <c r="Z87" s="7">
        <v>5.9700000000000003E-2</v>
      </c>
      <c r="AA87" s="7">
        <v>5.9700000000000003E-2</v>
      </c>
      <c r="AB87" s="7">
        <v>0</v>
      </c>
      <c r="AC87" s="8">
        <v>0.1414</v>
      </c>
    </row>
    <row r="88" spans="1:29">
      <c r="A88" s="1"/>
      <c r="B88" s="3">
        <v>152</v>
      </c>
      <c r="C88" s="10" t="s">
        <v>113</v>
      </c>
      <c r="D88" s="10"/>
      <c r="E88" s="3"/>
      <c r="F88" s="3"/>
      <c r="G88" s="4">
        <v>0.151</v>
      </c>
      <c r="H88" s="1">
        <v>950</v>
      </c>
      <c r="I88" s="4">
        <v>76.841908336996624</v>
      </c>
      <c r="J88" s="4">
        <v>8.0410105909932056E-2</v>
      </c>
      <c r="K88" s="4">
        <v>12.624372799189789</v>
      </c>
      <c r="L88" s="4">
        <v>1.0252254933919982</v>
      </c>
      <c r="M88" s="4">
        <v>0</v>
      </c>
      <c r="N88" s="4">
        <f t="shared" si="1"/>
        <v>1.0252254933919982</v>
      </c>
      <c r="O88" s="4">
        <v>8.0410105909932056E-2</v>
      </c>
      <c r="P88" s="4">
        <v>6.0307629536324195E-2</v>
      </c>
      <c r="Q88" s="4">
        <v>0.25128195674760129</v>
      </c>
      <c r="R88" s="4">
        <v>4.23158290074349</v>
      </c>
      <c r="S88" s="4">
        <v>4.8045006715743046</v>
      </c>
      <c r="T88" s="4">
        <v>0</v>
      </c>
      <c r="U88" s="4">
        <v>32.552249954373544</v>
      </c>
      <c r="V88" s="4">
        <v>2.1813781987753522E-2</v>
      </c>
      <c r="W88" s="5" t="s">
        <v>27</v>
      </c>
      <c r="X88" s="6" t="s">
        <v>25</v>
      </c>
      <c r="Y88" s="6" t="s">
        <v>112</v>
      </c>
      <c r="Z88" s="7">
        <v>9.5000000000000001E-2</v>
      </c>
      <c r="AA88" s="7">
        <v>9.5000000000000001E-2</v>
      </c>
      <c r="AB88" s="7">
        <v>0</v>
      </c>
      <c r="AC88" s="8">
        <v>0.1123</v>
      </c>
    </row>
    <row r="89" spans="1:29">
      <c r="A89" s="1"/>
      <c r="B89" s="3">
        <v>130</v>
      </c>
      <c r="C89" s="10" t="s">
        <v>113</v>
      </c>
      <c r="D89" s="10"/>
      <c r="E89" s="3"/>
      <c r="F89" s="3"/>
      <c r="G89" s="4">
        <v>0.1993</v>
      </c>
      <c r="H89" s="1">
        <v>950</v>
      </c>
      <c r="I89" s="4">
        <v>76.841871667760813</v>
      </c>
      <c r="J89" s="4">
        <v>8.0410088681076755E-2</v>
      </c>
      <c r="K89" s="4">
        <v>12.624407618669251</v>
      </c>
      <c r="L89" s="4">
        <v>1.0252323456938446</v>
      </c>
      <c r="M89" s="4">
        <v>0</v>
      </c>
      <c r="N89" s="4">
        <f t="shared" si="1"/>
        <v>1.0252323456938446</v>
      </c>
      <c r="O89" s="4">
        <v>8.0410088681076755E-2</v>
      </c>
      <c r="P89" s="4">
        <v>6.0307566510807584E-2</v>
      </c>
      <c r="Q89" s="4">
        <v>0.2512812761141679</v>
      </c>
      <c r="R89" s="4">
        <v>4.2315772520343886</v>
      </c>
      <c r="S89" s="4">
        <v>4.8045020958545859</v>
      </c>
      <c r="T89" s="4">
        <v>0</v>
      </c>
      <c r="U89" s="4">
        <v>32.552251979716388</v>
      </c>
      <c r="V89" s="4">
        <v>2.1813350481965976E-2</v>
      </c>
      <c r="W89" s="5" t="s">
        <v>27</v>
      </c>
      <c r="X89" s="6" t="s">
        <v>25</v>
      </c>
      <c r="Y89" s="6" t="s">
        <v>112</v>
      </c>
      <c r="Z89" s="7">
        <v>0.14330000000000001</v>
      </c>
      <c r="AA89" s="7">
        <v>0.14330000000000001</v>
      </c>
      <c r="AB89" s="7">
        <v>0</v>
      </c>
      <c r="AC89" s="8">
        <v>0.26079999999999998</v>
      </c>
    </row>
    <row r="90" spans="1:29">
      <c r="A90" s="1"/>
      <c r="B90" s="3">
        <v>123</v>
      </c>
      <c r="C90" s="10" t="s">
        <v>113</v>
      </c>
      <c r="D90" s="10"/>
      <c r="E90" s="3"/>
      <c r="F90" s="3"/>
      <c r="G90" s="4">
        <v>0.1</v>
      </c>
      <c r="H90" s="1">
        <v>1050</v>
      </c>
      <c r="I90" s="4">
        <v>76.841870268220703</v>
      </c>
      <c r="J90" s="4">
        <v>8.041010276404402E-2</v>
      </c>
      <c r="K90" s="4">
        <v>12.624404366311637</v>
      </c>
      <c r="L90" s="4">
        <v>1.0252294613971586</v>
      </c>
      <c r="M90" s="4">
        <v>0</v>
      </c>
      <c r="N90" s="4">
        <f t="shared" si="1"/>
        <v>1.0252294613971586</v>
      </c>
      <c r="O90" s="4">
        <v>8.041010276404402E-2</v>
      </c>
      <c r="P90" s="4">
        <v>6.0307526984140901E-2</v>
      </c>
      <c r="Q90" s="4">
        <v>0.25128194680432836</v>
      </c>
      <c r="R90" s="4">
        <v>4.2315797295354711</v>
      </c>
      <c r="S90" s="4">
        <v>4.8045064952184804</v>
      </c>
      <c r="T90" s="4">
        <v>0</v>
      </c>
      <c r="U90" s="4">
        <v>32.55225287215125</v>
      </c>
      <c r="V90" s="4">
        <v>2.1813466485002486E-2</v>
      </c>
      <c r="W90" s="5" t="s">
        <v>27</v>
      </c>
      <c r="X90" s="6" t="s">
        <v>25</v>
      </c>
      <c r="Y90" s="6" t="s">
        <v>112</v>
      </c>
      <c r="Z90" s="7">
        <v>4.9099999999999998E-2</v>
      </c>
      <c r="AA90" s="7">
        <v>4.9099999999999998E-2</v>
      </c>
      <c r="AB90" s="7">
        <v>0</v>
      </c>
      <c r="AC90" s="8">
        <v>0.12839999999999999</v>
      </c>
    </row>
    <row r="91" spans="1:29">
      <c r="A91" s="1"/>
      <c r="B91" s="3">
        <v>124</v>
      </c>
      <c r="C91" s="10" t="s">
        <v>113</v>
      </c>
      <c r="D91" s="10"/>
      <c r="E91" s="3"/>
      <c r="F91" s="3"/>
      <c r="G91" s="4">
        <v>0.15</v>
      </c>
      <c r="H91" s="1">
        <v>1050</v>
      </c>
      <c r="I91" s="4">
        <v>76.84185768068464</v>
      </c>
      <c r="J91" s="4">
        <v>8.0410105061771014E-2</v>
      </c>
      <c r="K91" s="4">
        <v>12.624425970451069</v>
      </c>
      <c r="L91" s="4">
        <v>1.0252273867497153</v>
      </c>
      <c r="M91" s="4">
        <v>0</v>
      </c>
      <c r="N91" s="4">
        <f t="shared" si="1"/>
        <v>1.0252273867497153</v>
      </c>
      <c r="O91" s="4">
        <v>8.0410105061771014E-2</v>
      </c>
      <c r="P91" s="4">
        <v>6.0307528700194978E-2</v>
      </c>
      <c r="Q91" s="4">
        <v>0.25128120259703479</v>
      </c>
      <c r="R91" s="4">
        <v>4.2315803010397683</v>
      </c>
      <c r="S91" s="4">
        <v>4.8044997196540224</v>
      </c>
      <c r="T91" s="4">
        <v>0</v>
      </c>
      <c r="U91" s="4">
        <v>32.552251686041615</v>
      </c>
      <c r="V91" s="4">
        <v>2.181305784484433E-2</v>
      </c>
      <c r="W91" s="5" t="s">
        <v>27</v>
      </c>
      <c r="X91" s="6" t="s">
        <v>25</v>
      </c>
      <c r="Y91" s="6" t="s">
        <v>112</v>
      </c>
      <c r="Z91" s="7">
        <v>7.9699999999999993E-2</v>
      </c>
      <c r="AA91" s="7">
        <v>7.9699999999999993E-2</v>
      </c>
      <c r="AB91" s="7">
        <v>0</v>
      </c>
      <c r="AC91" s="8">
        <v>0.11219999999999999</v>
      </c>
    </row>
    <row r="92" spans="1:29">
      <c r="A92" s="1"/>
      <c r="B92" s="3">
        <v>108</v>
      </c>
      <c r="C92" s="10" t="s">
        <v>113</v>
      </c>
      <c r="D92" s="10"/>
      <c r="E92" s="3"/>
      <c r="F92" s="3"/>
      <c r="G92" s="4">
        <v>0.20250000000000001</v>
      </c>
      <c r="H92" s="1">
        <v>1050</v>
      </c>
      <c r="I92" s="4">
        <v>76.841918000757389</v>
      </c>
      <c r="J92" s="4">
        <v>8.0410089793669787E-2</v>
      </c>
      <c r="K92" s="4">
        <v>12.624350210501184</v>
      </c>
      <c r="L92" s="4">
        <v>1.0252252862361046</v>
      </c>
      <c r="M92" s="4">
        <v>0</v>
      </c>
      <c r="N92" s="4">
        <f t="shared" si="1"/>
        <v>1.0252252862361046</v>
      </c>
      <c r="O92" s="4">
        <v>8.0410089793669787E-2</v>
      </c>
      <c r="P92" s="4">
        <v>6.030761747410586E-2</v>
      </c>
      <c r="Q92" s="4">
        <v>0.25128190657161947</v>
      </c>
      <c r="R92" s="4">
        <v>4.2315870660475747</v>
      </c>
      <c r="S92" s="4">
        <v>4.8045097328247008</v>
      </c>
      <c r="T92" s="4">
        <v>0</v>
      </c>
      <c r="U92" s="4">
        <v>32.55225190687765</v>
      </c>
      <c r="V92" s="4">
        <v>2.1814273527430483E-2</v>
      </c>
      <c r="W92" s="5" t="s">
        <v>27</v>
      </c>
      <c r="X92" s="6" t="s">
        <v>25</v>
      </c>
      <c r="Y92" s="6" t="s">
        <v>112</v>
      </c>
      <c r="Z92" s="7">
        <v>0.1221</v>
      </c>
      <c r="AA92" s="7">
        <v>0.1221</v>
      </c>
      <c r="AB92" s="7">
        <v>0</v>
      </c>
      <c r="AC92" s="8">
        <v>0.13489999999999999</v>
      </c>
    </row>
    <row r="93" spans="1:29">
      <c r="A93" s="1"/>
      <c r="B93" s="3">
        <v>142</v>
      </c>
      <c r="C93" s="10" t="s">
        <v>113</v>
      </c>
      <c r="D93" s="10"/>
      <c r="E93" s="3"/>
      <c r="F93" s="3"/>
      <c r="G93" s="4">
        <v>0.20399999999999999</v>
      </c>
      <c r="H93" s="1">
        <v>1050</v>
      </c>
      <c r="I93" s="4">
        <v>76.841891658123487</v>
      </c>
      <c r="J93" s="4">
        <v>8.0410087277293388E-2</v>
      </c>
      <c r="K93" s="4">
        <v>12.624389313063061</v>
      </c>
      <c r="L93" s="4">
        <v>1.0252238037614918</v>
      </c>
      <c r="M93" s="4">
        <v>0</v>
      </c>
      <c r="N93" s="4">
        <f t="shared" si="1"/>
        <v>1.0252238037614918</v>
      </c>
      <c r="O93" s="4">
        <v>8.0410087277293388E-2</v>
      </c>
      <c r="P93" s="4">
        <v>6.0307565457970044E-2</v>
      </c>
      <c r="Q93" s="4">
        <v>0.25128152274154181</v>
      </c>
      <c r="R93" s="4">
        <v>4.2315804422155638</v>
      </c>
      <c r="S93" s="4">
        <v>4.8045055200822793</v>
      </c>
      <c r="T93" s="4">
        <v>0</v>
      </c>
      <c r="U93" s="4">
        <v>32.552250919431749</v>
      </c>
      <c r="V93" s="4">
        <v>2.1813546594068978E-2</v>
      </c>
      <c r="W93" s="5" t="s">
        <v>27</v>
      </c>
      <c r="X93" s="6" t="s">
        <v>25</v>
      </c>
      <c r="Y93" s="6" t="s">
        <v>112</v>
      </c>
      <c r="Z93" s="7">
        <v>0.11700000000000001</v>
      </c>
      <c r="AA93" s="7">
        <v>0.11700000000000001</v>
      </c>
      <c r="AB93" s="7">
        <v>0</v>
      </c>
      <c r="AC93" s="8">
        <v>7.0699999999999999E-2</v>
      </c>
    </row>
    <row r="94" spans="1:29">
      <c r="A94" s="1"/>
      <c r="B94" s="3">
        <v>128</v>
      </c>
      <c r="C94" s="10" t="s">
        <v>113</v>
      </c>
      <c r="D94" s="10"/>
      <c r="E94" s="3"/>
      <c r="F94" s="3"/>
      <c r="G94" s="4">
        <v>0.249</v>
      </c>
      <c r="H94" s="1">
        <v>1050</v>
      </c>
      <c r="I94" s="4">
        <v>76.841850168394103</v>
      </c>
      <c r="J94" s="4">
        <v>8.0410053635874709E-2</v>
      </c>
      <c r="K94" s="4">
        <v>12.624422470249449</v>
      </c>
      <c r="L94" s="4">
        <v>1.0252276069003448</v>
      </c>
      <c r="M94" s="4">
        <v>0</v>
      </c>
      <c r="N94" s="4">
        <f t="shared" si="1"/>
        <v>1.0252276069003448</v>
      </c>
      <c r="O94" s="4">
        <v>8.0410053635874709E-2</v>
      </c>
      <c r="P94" s="4">
        <v>6.0307565311995506E-2</v>
      </c>
      <c r="Q94" s="4">
        <v>0.2512813548993848</v>
      </c>
      <c r="R94" s="4">
        <v>4.2315836757018257</v>
      </c>
      <c r="S94" s="4">
        <v>4.8045070512711519</v>
      </c>
      <c r="T94" s="4">
        <v>0</v>
      </c>
      <c r="U94" s="4">
        <v>32.552253975863728</v>
      </c>
      <c r="V94" s="4">
        <v>2.1813281635818527E-2</v>
      </c>
      <c r="W94" s="5" t="s">
        <v>27</v>
      </c>
      <c r="X94" s="6" t="s">
        <v>25</v>
      </c>
      <c r="Y94" s="6" t="s">
        <v>112</v>
      </c>
      <c r="Z94" s="7">
        <v>0.1547</v>
      </c>
      <c r="AA94" s="7">
        <v>0.1547</v>
      </c>
      <c r="AB94" s="7">
        <v>0</v>
      </c>
      <c r="AC94" s="8">
        <v>0.1845</v>
      </c>
    </row>
    <row r="95" spans="1:29">
      <c r="A95" s="1"/>
      <c r="B95" s="3">
        <v>139</v>
      </c>
      <c r="C95" s="10" t="s">
        <v>113</v>
      </c>
      <c r="D95" s="10"/>
      <c r="E95" s="3"/>
      <c r="F95" s="3"/>
      <c r="G95" s="4">
        <v>0.35289999999999999</v>
      </c>
      <c r="H95" s="1">
        <v>1050</v>
      </c>
      <c r="I95" s="4">
        <v>76.841875289835031</v>
      </c>
      <c r="J95" s="4">
        <v>8.0410126301292989E-2</v>
      </c>
      <c r="K95" s="4">
        <v>12.624403989427751</v>
      </c>
      <c r="L95" s="4">
        <v>1.0252332027179658</v>
      </c>
      <c r="M95" s="4">
        <v>0</v>
      </c>
      <c r="N95" s="4">
        <f t="shared" si="1"/>
        <v>1.0252332027179658</v>
      </c>
      <c r="O95" s="4">
        <v>8.0410126301292989E-2</v>
      </c>
      <c r="P95" s="4">
        <v>6.0307569619365571E-2</v>
      </c>
      <c r="Q95" s="4">
        <v>0.25128195852409274</v>
      </c>
      <c r="R95" s="4">
        <v>4.2315775363455526</v>
      </c>
      <c r="S95" s="4">
        <v>4.8045002009276496</v>
      </c>
      <c r="T95" s="4">
        <v>0</v>
      </c>
      <c r="U95" s="4">
        <v>32.552251726430406</v>
      </c>
      <c r="V95" s="4">
        <v>2.1813407974472732E-2</v>
      </c>
      <c r="W95" s="5" t="s">
        <v>27</v>
      </c>
      <c r="X95" s="6" t="s">
        <v>25</v>
      </c>
      <c r="Y95" s="6" t="s">
        <v>112</v>
      </c>
      <c r="Z95" s="7">
        <v>0.20150000000000001</v>
      </c>
      <c r="AA95" s="7">
        <v>0.20150000000000001</v>
      </c>
      <c r="AB95" s="7">
        <v>0</v>
      </c>
      <c r="AC95" s="8">
        <v>0.22309999999999999</v>
      </c>
    </row>
    <row r="96" spans="1:29">
      <c r="A96" s="1"/>
      <c r="B96" s="3">
        <v>145</v>
      </c>
      <c r="C96" s="10" t="s">
        <v>113</v>
      </c>
      <c r="D96" s="10"/>
      <c r="E96" s="3"/>
      <c r="F96" s="3"/>
      <c r="G96" s="4">
        <v>0.54959999999999998</v>
      </c>
      <c r="H96" s="1">
        <v>1050</v>
      </c>
      <c r="I96" s="4">
        <v>76.841895838925595</v>
      </c>
      <c r="J96" s="4">
        <v>8.0410099600839016E-2</v>
      </c>
      <c r="K96" s="4">
        <v>12.624381917625325</v>
      </c>
      <c r="L96" s="4">
        <v>1.0252315094241933</v>
      </c>
      <c r="M96" s="4">
        <v>0</v>
      </c>
      <c r="N96" s="4">
        <f t="shared" si="1"/>
        <v>1.0252315094241933</v>
      </c>
      <c r="O96" s="4">
        <v>8.0410099600839016E-2</v>
      </c>
      <c r="P96" s="4">
        <v>6.0307599833780597E-2</v>
      </c>
      <c r="Q96" s="4">
        <v>0.25128124708823019</v>
      </c>
      <c r="R96" s="4">
        <v>4.2315782116179026</v>
      </c>
      <c r="S96" s="4">
        <v>4.8045034762832817</v>
      </c>
      <c r="T96" s="4">
        <v>0</v>
      </c>
      <c r="U96" s="4">
        <v>32.552251263209605</v>
      </c>
      <c r="V96" s="4">
        <v>2.181369907155073E-2</v>
      </c>
      <c r="W96" s="5" t="s">
        <v>27</v>
      </c>
      <c r="X96" s="6" t="s">
        <v>25</v>
      </c>
      <c r="Y96" s="6" t="s">
        <v>112</v>
      </c>
      <c r="Z96" s="7">
        <v>0.29049999999999998</v>
      </c>
      <c r="AA96" s="7">
        <v>0.29049999999999998</v>
      </c>
      <c r="AB96" s="7">
        <v>0</v>
      </c>
      <c r="AC96" s="8">
        <v>0.23930000000000001</v>
      </c>
    </row>
    <row r="97" spans="1:29">
      <c r="A97" s="1"/>
      <c r="B97" s="3">
        <v>148</v>
      </c>
      <c r="C97" s="10" t="s">
        <v>113</v>
      </c>
      <c r="D97" s="10"/>
      <c r="E97" s="3"/>
      <c r="F97" s="3"/>
      <c r="G97" s="4">
        <v>0.66120000000000001</v>
      </c>
      <c r="H97" s="1">
        <v>1050</v>
      </c>
      <c r="I97" s="4">
        <v>76.841862415667308</v>
      </c>
      <c r="J97" s="4">
        <v>8.0410085971029194E-2</v>
      </c>
      <c r="K97" s="4">
        <v>12.624410784222379</v>
      </c>
      <c r="L97" s="4">
        <v>1.0252274130326264</v>
      </c>
      <c r="M97" s="4">
        <v>0</v>
      </c>
      <c r="N97" s="4">
        <f t="shared" si="1"/>
        <v>1.0252274130326264</v>
      </c>
      <c r="O97" s="4">
        <v>8.0410085971029194E-2</v>
      </c>
      <c r="P97" s="4">
        <v>6.0307589650569676E-2</v>
      </c>
      <c r="Q97" s="4">
        <v>0.25128195917467744</v>
      </c>
      <c r="R97" s="4">
        <v>4.2315840843825692</v>
      </c>
      <c r="S97" s="4">
        <v>4.8045055819278346</v>
      </c>
      <c r="T97" s="4">
        <v>0</v>
      </c>
      <c r="U97" s="4">
        <v>32.552253289432613</v>
      </c>
      <c r="V97" s="4">
        <v>2.1813428962696779E-2</v>
      </c>
      <c r="W97" s="5" t="s">
        <v>27</v>
      </c>
      <c r="X97" s="6" t="s">
        <v>25</v>
      </c>
      <c r="Y97" s="6" t="s">
        <v>112</v>
      </c>
      <c r="Z97" s="7">
        <v>0.37109999999999999</v>
      </c>
      <c r="AA97" s="7">
        <v>0.37109999999999999</v>
      </c>
      <c r="AB97" s="7">
        <v>0</v>
      </c>
      <c r="AC97" s="8">
        <v>0.31340000000000001</v>
      </c>
    </row>
    <row r="98" spans="1:29">
      <c r="A98" s="1"/>
      <c r="B98" s="3">
        <v>164</v>
      </c>
      <c r="C98" s="10" t="s">
        <v>113</v>
      </c>
      <c r="D98" s="10"/>
      <c r="E98" s="3"/>
      <c r="F98" s="3"/>
      <c r="G98" s="4">
        <v>0.1</v>
      </c>
      <c r="H98" s="1">
        <v>1050</v>
      </c>
      <c r="I98" s="4">
        <v>76.841919609324236</v>
      </c>
      <c r="J98" s="4">
        <v>8.0410050720604781E-2</v>
      </c>
      <c r="K98" s="4">
        <v>12.624370053755962</v>
      </c>
      <c r="L98" s="4">
        <v>1.0252257188087177</v>
      </c>
      <c r="M98" s="4">
        <v>0</v>
      </c>
      <c r="N98" s="4">
        <f t="shared" si="1"/>
        <v>1.0252257188087177</v>
      </c>
      <c r="O98" s="4">
        <v>8.0410050720604781E-2</v>
      </c>
      <c r="P98" s="4">
        <v>6.0307513010773244E-2</v>
      </c>
      <c r="Q98" s="4">
        <v>0.25128197166969773</v>
      </c>
      <c r="R98" s="4">
        <v>4.2315778303807319</v>
      </c>
      <c r="S98" s="4">
        <v>4.8044972016086502</v>
      </c>
      <c r="T98" s="4">
        <v>0</v>
      </c>
      <c r="U98" s="4">
        <v>32.552248108976571</v>
      </c>
      <c r="V98" s="4">
        <v>2.1813662287697433E-2</v>
      </c>
      <c r="W98" s="5" t="s">
        <v>27</v>
      </c>
      <c r="X98" s="6" t="s">
        <v>25</v>
      </c>
      <c r="Y98" s="6" t="s">
        <v>112</v>
      </c>
      <c r="Z98" s="7">
        <v>5.9900000000000002E-2</v>
      </c>
      <c r="AA98" s="7">
        <v>5.9900000000000002E-2</v>
      </c>
      <c r="AB98" s="7">
        <v>0</v>
      </c>
      <c r="AC98" s="8">
        <v>5.8700000000000002E-2</v>
      </c>
    </row>
    <row r="99" spans="1:29">
      <c r="A99" s="1"/>
      <c r="B99" s="3">
        <v>136</v>
      </c>
      <c r="C99" s="10" t="s">
        <v>113</v>
      </c>
      <c r="D99" s="10"/>
      <c r="E99" s="3"/>
      <c r="F99" s="3"/>
      <c r="G99" s="4">
        <v>0.2029</v>
      </c>
      <c r="H99" s="1">
        <v>1150</v>
      </c>
      <c r="I99" s="4">
        <v>76.841914331002982</v>
      </c>
      <c r="J99" s="4">
        <v>8.0410118472431943E-2</v>
      </c>
      <c r="K99" s="4">
        <v>12.6243579451528</v>
      </c>
      <c r="L99" s="4">
        <v>1.0252300624114146</v>
      </c>
      <c r="M99" s="4">
        <v>0</v>
      </c>
      <c r="N99" s="4">
        <f t="shared" si="1"/>
        <v>1.0252300624114146</v>
      </c>
      <c r="O99" s="4">
        <v>8.0410118472431943E-2</v>
      </c>
      <c r="P99" s="4">
        <v>6.0307638944224314E-2</v>
      </c>
      <c r="Q99" s="4">
        <v>0.25128199590060246</v>
      </c>
      <c r="R99" s="4">
        <v>4.2315847637021964</v>
      </c>
      <c r="S99" s="4">
        <v>4.8045030259408978</v>
      </c>
      <c r="T99" s="4">
        <v>0</v>
      </c>
      <c r="U99" s="4">
        <v>32.552251199016347</v>
      </c>
      <c r="V99" s="4">
        <v>2.1814124687820513E-2</v>
      </c>
      <c r="W99" s="5" t="s">
        <v>27</v>
      </c>
      <c r="X99" s="6" t="s">
        <v>25</v>
      </c>
      <c r="Y99" s="6" t="s">
        <v>112</v>
      </c>
      <c r="Z99" s="7">
        <v>0.1125</v>
      </c>
      <c r="AA99" s="7">
        <v>0.1125</v>
      </c>
      <c r="AB99" s="7">
        <v>0</v>
      </c>
      <c r="AC99" s="8">
        <v>6.6900000000000001E-2</v>
      </c>
    </row>
    <row r="100" spans="1:29">
      <c r="A100" s="1"/>
      <c r="B100" s="3">
        <v>149</v>
      </c>
      <c r="C100" s="10" t="s">
        <v>113</v>
      </c>
      <c r="D100" s="10"/>
      <c r="E100" s="3"/>
      <c r="F100" s="3"/>
      <c r="G100" s="4">
        <v>0.34870000000000001</v>
      </c>
      <c r="H100" s="1">
        <v>1150</v>
      </c>
      <c r="I100" s="4">
        <v>76.841884415985135</v>
      </c>
      <c r="J100" s="4">
        <v>8.0410085599872755E-2</v>
      </c>
      <c r="K100" s="4">
        <v>12.624392063837183</v>
      </c>
      <c r="L100" s="4">
        <v>1.0252310484228015</v>
      </c>
      <c r="M100" s="4">
        <v>0</v>
      </c>
      <c r="N100" s="4">
        <f t="shared" si="1"/>
        <v>1.0252310484228015</v>
      </c>
      <c r="O100" s="4">
        <v>8.0410085599872755E-2</v>
      </c>
      <c r="P100" s="4">
        <v>6.0307514056548973E-2</v>
      </c>
      <c r="Q100" s="4">
        <v>0.25128139214121337</v>
      </c>
      <c r="R100" s="4">
        <v>4.2315777210202903</v>
      </c>
      <c r="S100" s="4">
        <v>4.8045056733370881</v>
      </c>
      <c r="T100" s="4">
        <v>0</v>
      </c>
      <c r="U100" s="4">
        <v>32.552252034648326</v>
      </c>
      <c r="V100" s="4">
        <v>2.1813583339320264E-2</v>
      </c>
      <c r="W100" s="5" t="s">
        <v>27</v>
      </c>
      <c r="X100" s="6" t="s">
        <v>25</v>
      </c>
      <c r="Y100" s="6" t="s">
        <v>112</v>
      </c>
      <c r="Z100" s="7">
        <v>0.17899999999999999</v>
      </c>
      <c r="AA100" s="7">
        <v>0.17899999999999999</v>
      </c>
      <c r="AB100" s="7">
        <v>0</v>
      </c>
      <c r="AC100" s="8">
        <v>0.1069</v>
      </c>
    </row>
    <row r="101" spans="1:29">
      <c r="A101" s="1"/>
      <c r="B101" s="3">
        <v>131</v>
      </c>
      <c r="C101" s="10" t="s">
        <v>113</v>
      </c>
      <c r="D101" s="10"/>
      <c r="E101" s="3"/>
      <c r="F101" s="3"/>
      <c r="G101" s="4">
        <v>0.45</v>
      </c>
      <c r="H101" s="1">
        <v>1150</v>
      </c>
      <c r="I101" s="4">
        <v>76.841901708395412</v>
      </c>
      <c r="J101" s="4">
        <v>8.0410077448176506E-2</v>
      </c>
      <c r="K101" s="4">
        <v>12.624370720973454</v>
      </c>
      <c r="L101" s="4">
        <v>1.0252309457147883</v>
      </c>
      <c r="M101" s="4">
        <v>0</v>
      </c>
      <c r="N101" s="4">
        <f t="shared" si="1"/>
        <v>1.0252309457147883</v>
      </c>
      <c r="O101" s="4">
        <v>8.0410077448176506E-2</v>
      </c>
      <c r="P101" s="4">
        <v>6.0307608254510703E-2</v>
      </c>
      <c r="Q101" s="4">
        <v>0.25128136660460576</v>
      </c>
      <c r="R101" s="4">
        <v>4.2315823073612329</v>
      </c>
      <c r="S101" s="4">
        <v>4.8045051877996245</v>
      </c>
      <c r="T101" s="4">
        <v>0</v>
      </c>
      <c r="U101" s="4">
        <v>32.552251858558257</v>
      </c>
      <c r="V101" s="4">
        <v>2.1813941919013757E-2</v>
      </c>
      <c r="W101" s="5" t="s">
        <v>27</v>
      </c>
      <c r="X101" s="6" t="s">
        <v>25</v>
      </c>
      <c r="Y101" s="6" t="s">
        <v>112</v>
      </c>
      <c r="Z101" s="7">
        <v>0.23369999999999999</v>
      </c>
      <c r="AA101" s="7">
        <v>0.23369999999999999</v>
      </c>
      <c r="AB101" s="7">
        <v>0</v>
      </c>
      <c r="AC101" s="8">
        <v>0.1019</v>
      </c>
    </row>
    <row r="102" spans="1:29">
      <c r="A102" s="1"/>
      <c r="B102" s="3">
        <v>147</v>
      </c>
      <c r="C102" s="10" t="s">
        <v>113</v>
      </c>
      <c r="D102" s="10"/>
      <c r="E102" s="3"/>
      <c r="F102" s="3"/>
      <c r="G102" s="4">
        <v>0.5514</v>
      </c>
      <c r="H102" s="1">
        <v>1150</v>
      </c>
      <c r="I102" s="4">
        <v>76.841911454376515</v>
      </c>
      <c r="J102" s="4">
        <v>8.0410172717369818E-2</v>
      </c>
      <c r="K102" s="4">
        <v>12.624362048954701</v>
      </c>
      <c r="L102" s="4">
        <v>1.0252320383166151</v>
      </c>
      <c r="M102" s="4">
        <v>0</v>
      </c>
      <c r="N102" s="4">
        <f t="shared" si="1"/>
        <v>1.0252320383166151</v>
      </c>
      <c r="O102" s="4">
        <v>8.0410172717369818E-2</v>
      </c>
      <c r="P102" s="4">
        <v>6.0307554177699944E-2</v>
      </c>
      <c r="Q102" s="4">
        <v>0.25128147574041643</v>
      </c>
      <c r="R102" s="4">
        <v>4.2315828649208367</v>
      </c>
      <c r="S102" s="4">
        <v>4.8045022180785084</v>
      </c>
      <c r="T102" s="4">
        <v>0</v>
      </c>
      <c r="U102" s="4">
        <v>32.552251156349506</v>
      </c>
      <c r="V102" s="4">
        <v>2.1814044069627059E-2</v>
      </c>
      <c r="W102" s="5" t="s">
        <v>27</v>
      </c>
      <c r="X102" s="6" t="s">
        <v>25</v>
      </c>
      <c r="Y102" s="6" t="s">
        <v>112</v>
      </c>
      <c r="Z102" s="7">
        <v>0.28599999999999998</v>
      </c>
      <c r="AA102" s="7">
        <v>0.28599999999999998</v>
      </c>
      <c r="AB102" s="7">
        <v>0</v>
      </c>
      <c r="AC102" s="8">
        <v>0.19209999999999999</v>
      </c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Z192" s="1"/>
      <c r="AA192" s="1"/>
      <c r="AB192" s="1"/>
      <c r="AC1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CE3-6721-4A47-A17A-B1FA3C77FDC1}">
  <sheetPr codeName="Sheet6"/>
  <dimension ref="A1:C28"/>
  <sheetViews>
    <sheetView workbookViewId="0">
      <selection activeCell="A29" sqref="A29"/>
    </sheetView>
  </sheetViews>
  <sheetFormatPr baseColWidth="10" defaultColWidth="8.83203125" defaultRowHeight="15"/>
  <sheetData>
    <row r="1" spans="1:3">
      <c r="A1" t="s">
        <v>262</v>
      </c>
      <c r="B1" t="s">
        <v>123</v>
      </c>
      <c r="C1" t="s">
        <v>244</v>
      </c>
    </row>
    <row r="2" spans="1:3">
      <c r="A2" t="s">
        <v>527</v>
      </c>
      <c r="B2">
        <v>42.2025942029871</v>
      </c>
      <c r="C2">
        <v>21.827902711906798</v>
      </c>
    </row>
    <row r="3" spans="1:3">
      <c r="A3" t="s">
        <v>527</v>
      </c>
      <c r="B3">
        <v>47.632547186938801</v>
      </c>
      <c r="C3">
        <v>21.516004241640299</v>
      </c>
    </row>
    <row r="4" spans="1:3">
      <c r="A4" t="s">
        <v>527</v>
      </c>
      <c r="B4">
        <v>48.072203762658802</v>
      </c>
      <c r="C4">
        <v>17.6737704507978</v>
      </c>
    </row>
    <row r="5" spans="1:3">
      <c r="A5" t="s">
        <v>527</v>
      </c>
      <c r="B5">
        <v>53.613174119641499</v>
      </c>
      <c r="C5">
        <v>18.768538531709702</v>
      </c>
    </row>
    <row r="6" spans="1:3">
      <c r="A6" t="s">
        <v>527</v>
      </c>
      <c r="B6">
        <v>56.267675196480297</v>
      </c>
      <c r="C6">
        <v>19.464462920632698</v>
      </c>
    </row>
    <row r="7" spans="1:3">
      <c r="A7" t="s">
        <v>527</v>
      </c>
      <c r="B7">
        <v>58.771381117964602</v>
      </c>
      <c r="C7">
        <v>16.741546255864801</v>
      </c>
    </row>
    <row r="8" spans="1:3">
      <c r="A8" t="s">
        <v>527</v>
      </c>
      <c r="B8">
        <v>56.463935697730399</v>
      </c>
      <c r="C8">
        <v>15.880763837051999</v>
      </c>
    </row>
    <row r="9" spans="1:3">
      <c r="A9" t="s">
        <v>527</v>
      </c>
      <c r="B9">
        <v>57.389856982182501</v>
      </c>
      <c r="C9">
        <v>15.3035134948404</v>
      </c>
    </row>
    <row r="10" spans="1:3">
      <c r="A10" t="s">
        <v>527</v>
      </c>
      <c r="B10">
        <v>56.793691315525599</v>
      </c>
      <c r="C10">
        <v>13.899184163081999</v>
      </c>
    </row>
    <row r="11" spans="1:3">
      <c r="A11" t="s">
        <v>527</v>
      </c>
      <c r="B11">
        <v>59.399773381306197</v>
      </c>
      <c r="C11">
        <v>15.288718797016999</v>
      </c>
    </row>
    <row r="12" spans="1:3">
      <c r="A12" t="s">
        <v>527</v>
      </c>
      <c r="B12">
        <v>60.423271104165401</v>
      </c>
      <c r="C12">
        <v>13.093031363772001</v>
      </c>
    </row>
    <row r="13" spans="1:3">
      <c r="A13" t="s">
        <v>527</v>
      </c>
      <c r="B13">
        <v>68.697805825106997</v>
      </c>
      <c r="C13">
        <v>11.8284209430084</v>
      </c>
    </row>
    <row r="14" spans="1:3">
      <c r="A14" t="s">
        <v>527</v>
      </c>
      <c r="B14">
        <v>57.906906617698603</v>
      </c>
      <c r="C14">
        <v>5.31206859610539</v>
      </c>
    </row>
    <row r="15" spans="1:3">
      <c r="A15" t="s">
        <v>527</v>
      </c>
      <c r="B15">
        <v>50.082489369927799</v>
      </c>
      <c r="C15">
        <v>3.0757748598772698</v>
      </c>
    </row>
    <row r="16" spans="1:3">
      <c r="A16" t="s">
        <v>527</v>
      </c>
      <c r="B16">
        <v>46.0307464391203</v>
      </c>
      <c r="C16">
        <v>5.86342821712618</v>
      </c>
    </row>
    <row r="17" spans="1:3">
      <c r="A17" t="s">
        <v>527</v>
      </c>
      <c r="B17">
        <v>44.110758595393399</v>
      </c>
      <c r="C17">
        <v>6.65452919151162</v>
      </c>
    </row>
    <row r="18" spans="1:3">
      <c r="A18" t="s">
        <v>527</v>
      </c>
      <c r="B18">
        <v>46.403910386001499</v>
      </c>
      <c r="C18">
        <v>11.991004387002899</v>
      </c>
    </row>
    <row r="19" spans="1:3">
      <c r="A19" t="s">
        <v>527</v>
      </c>
      <c r="B19">
        <v>51.632847116164498</v>
      </c>
      <c r="C19">
        <v>2.2843574213672602</v>
      </c>
    </row>
    <row r="20" spans="1:3">
      <c r="A20" t="s">
        <v>527</v>
      </c>
      <c r="B20">
        <v>49.067325202348798</v>
      </c>
      <c r="C20">
        <v>2.6620177960182501</v>
      </c>
    </row>
    <row r="21" spans="1:3">
      <c r="A21" t="s">
        <v>527</v>
      </c>
      <c r="B21">
        <v>51.501514504470599</v>
      </c>
      <c r="C21">
        <v>5.1036802296557902E-3</v>
      </c>
    </row>
    <row r="22" spans="1:3">
      <c r="A22" t="s">
        <v>527</v>
      </c>
      <c r="B22">
        <v>46.0957270726974</v>
      </c>
      <c r="C22">
        <v>-1.6040079092746799E-2</v>
      </c>
    </row>
    <row r="23" spans="1:3">
      <c r="A23" t="s">
        <v>527</v>
      </c>
      <c r="B23">
        <v>53.993353021283802</v>
      </c>
      <c r="C23">
        <v>0.99816810310998205</v>
      </c>
    </row>
    <row r="24" spans="1:3">
      <c r="A24" t="s">
        <v>527</v>
      </c>
      <c r="B24">
        <v>39.4028273023035</v>
      </c>
      <c r="C24">
        <v>5.1310708958628402</v>
      </c>
    </row>
    <row r="25" spans="1:3">
      <c r="A25" t="s">
        <v>527</v>
      </c>
      <c r="B25">
        <v>74.500074280459302</v>
      </c>
      <c r="C25">
        <v>9.6343145645296602</v>
      </c>
    </row>
    <row r="26" spans="1:3">
      <c r="A26" t="s">
        <v>527</v>
      </c>
      <c r="B26">
        <v>78.536738750611704</v>
      </c>
      <c r="C26">
        <v>8.1537523480372105</v>
      </c>
    </row>
    <row r="27" spans="1:3">
      <c r="A27" t="s">
        <v>527</v>
      </c>
      <c r="B27">
        <v>81.4144457720747</v>
      </c>
      <c r="C27">
        <v>7.0717412524505701</v>
      </c>
    </row>
    <row r="28" spans="1:3">
      <c r="A28" t="s">
        <v>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6E4E-D7E2-4754-BB79-9EFC501A72EB}">
  <sheetPr codeName="Sheet7"/>
  <dimension ref="A1:C199"/>
  <sheetViews>
    <sheetView topLeftCell="A180" workbookViewId="0">
      <selection activeCell="A199" sqref="A199:XFD199"/>
    </sheetView>
  </sheetViews>
  <sheetFormatPr baseColWidth="10" defaultColWidth="8.83203125" defaultRowHeight="15"/>
  <sheetData>
    <row r="1" spans="1:3">
      <c r="A1" t="s">
        <v>245</v>
      </c>
      <c r="B1" t="s">
        <v>123</v>
      </c>
      <c r="C1" t="s">
        <v>244</v>
      </c>
    </row>
    <row r="2" spans="1:3">
      <c r="A2" t="s">
        <v>336</v>
      </c>
      <c r="B2">
        <v>43.718064302058401</v>
      </c>
      <c r="C2">
        <v>4.6821541710665198</v>
      </c>
    </row>
    <row r="3" spans="1:3">
      <c r="A3" t="s">
        <v>336</v>
      </c>
      <c r="B3">
        <v>46.891173793033602</v>
      </c>
      <c r="C3">
        <v>6.44984160506863</v>
      </c>
    </row>
    <row r="4" spans="1:3">
      <c r="A4" t="s">
        <v>336</v>
      </c>
      <c r="B4">
        <v>49.139728544651703</v>
      </c>
      <c r="C4">
        <v>7.5237592397043196</v>
      </c>
    </row>
    <row r="5" spans="1:3">
      <c r="A5" t="s">
        <v>336</v>
      </c>
      <c r="B5">
        <v>48.872211996327799</v>
      </c>
      <c r="C5">
        <v>2.9429778247096001</v>
      </c>
    </row>
    <row r="6" spans="1:3">
      <c r="A6" t="s">
        <v>336</v>
      </c>
      <c r="B6">
        <v>47.7844154560348</v>
      </c>
      <c r="C6">
        <v>2.2111932418162601</v>
      </c>
    </row>
    <row r="7" spans="1:3">
      <c r="A7" t="s">
        <v>336</v>
      </c>
      <c r="B7">
        <v>49.761746666196601</v>
      </c>
      <c r="C7">
        <v>2.38225976768743</v>
      </c>
    </row>
    <row r="8" spans="1:3">
      <c r="A8" t="s">
        <v>336</v>
      </c>
      <c r="B8">
        <v>49.8887710484411</v>
      </c>
      <c r="C8">
        <v>2.35374868004223</v>
      </c>
    </row>
    <row r="9" spans="1:3">
      <c r="A9" t="s">
        <v>336</v>
      </c>
      <c r="B9">
        <v>50.360268006982501</v>
      </c>
      <c r="C9">
        <v>2.5533262935585999</v>
      </c>
    </row>
    <row r="10" spans="1:3">
      <c r="A10" t="s">
        <v>336</v>
      </c>
      <c r="B10">
        <v>50.813584415226103</v>
      </c>
      <c r="C10">
        <v>2.7909186906018899</v>
      </c>
    </row>
    <row r="11" spans="1:3">
      <c r="A11" t="s">
        <v>336</v>
      </c>
      <c r="B11">
        <v>50.8498209915047</v>
      </c>
      <c r="C11">
        <v>2.83843717001055</v>
      </c>
    </row>
    <row r="12" spans="1:3">
      <c r="A12" t="s">
        <v>336</v>
      </c>
      <c r="B12">
        <v>50.940493851947103</v>
      </c>
      <c r="C12">
        <v>2.87645195353748</v>
      </c>
    </row>
    <row r="13" spans="1:3">
      <c r="A13" t="s">
        <v>336</v>
      </c>
      <c r="B13">
        <v>51.0311667123894</v>
      </c>
      <c r="C13">
        <v>2.91446673706441</v>
      </c>
    </row>
    <row r="14" spans="1:3">
      <c r="A14" t="s">
        <v>336</v>
      </c>
      <c r="B14">
        <v>52.028539440874297</v>
      </c>
      <c r="C14">
        <v>3.3611404435057999</v>
      </c>
    </row>
    <row r="15" spans="1:3">
      <c r="A15" t="s">
        <v>336</v>
      </c>
      <c r="B15">
        <v>54.514341752965201</v>
      </c>
      <c r="C15">
        <v>3.0475184794086498</v>
      </c>
    </row>
    <row r="16" spans="1:3">
      <c r="A16" t="s">
        <v>336</v>
      </c>
      <c r="B16">
        <v>48.798685176471999</v>
      </c>
      <c r="C16">
        <v>3.8933474128827799</v>
      </c>
    </row>
    <row r="17" spans="1:3">
      <c r="A17" t="s">
        <v>336</v>
      </c>
      <c r="B17">
        <v>48.7805046261741</v>
      </c>
      <c r="C17">
        <v>3.9313621964097099</v>
      </c>
    </row>
    <row r="18" spans="1:3">
      <c r="A18" t="s">
        <v>336</v>
      </c>
      <c r="B18">
        <v>48.726087499597597</v>
      </c>
      <c r="C18">
        <v>3.9218585005279798</v>
      </c>
    </row>
    <row r="19" spans="1:3">
      <c r="A19" t="s">
        <v>336</v>
      </c>
      <c r="B19">
        <v>48.726240760295603</v>
      </c>
      <c r="C19">
        <v>3.76979936642027</v>
      </c>
    </row>
    <row r="20" spans="1:3">
      <c r="A20" t="s">
        <v>336</v>
      </c>
      <c r="B20">
        <v>47.836878508712097</v>
      </c>
      <c r="C20">
        <v>4.1594508975712703</v>
      </c>
    </row>
    <row r="21" spans="1:3">
      <c r="A21" t="s">
        <v>336</v>
      </c>
      <c r="B21">
        <v>48.526082288733903</v>
      </c>
      <c r="C21">
        <v>4.3590285110876401</v>
      </c>
    </row>
    <row r="22" spans="1:3">
      <c r="A22" t="s">
        <v>336</v>
      </c>
      <c r="B22">
        <v>49.1786280255577</v>
      </c>
      <c r="C22">
        <v>4.9292502639915403</v>
      </c>
    </row>
    <row r="23" spans="1:3">
      <c r="A23" t="s">
        <v>336</v>
      </c>
      <c r="B23">
        <v>48.506886386311898</v>
      </c>
      <c r="C23">
        <v>5.4044350580781302</v>
      </c>
    </row>
    <row r="24" spans="1:3">
      <c r="A24" t="s">
        <v>336</v>
      </c>
      <c r="B24">
        <v>48.035111642755403</v>
      </c>
      <c r="C24">
        <v>5.4804646251319902</v>
      </c>
    </row>
    <row r="25" spans="1:3">
      <c r="A25" t="s">
        <v>336</v>
      </c>
      <c r="B25">
        <v>48.053311350640499</v>
      </c>
      <c r="C25">
        <v>5.4234424498416001</v>
      </c>
    </row>
    <row r="26" spans="1:3">
      <c r="A26" t="s">
        <v>336</v>
      </c>
      <c r="B26">
        <v>51.192042551300098</v>
      </c>
      <c r="C26">
        <v>5.2998944033790902</v>
      </c>
    </row>
    <row r="27" spans="1:3">
      <c r="A27" t="s">
        <v>336</v>
      </c>
      <c r="B27">
        <v>52.771039628618603</v>
      </c>
      <c r="C27">
        <v>4.6821541710665198</v>
      </c>
    </row>
    <row r="28" spans="1:3">
      <c r="A28" t="s">
        <v>336</v>
      </c>
      <c r="B28">
        <v>53.569240501285002</v>
      </c>
      <c r="C28">
        <v>4.7391763463569099</v>
      </c>
    </row>
    <row r="29" spans="1:3">
      <c r="A29" t="s">
        <v>336</v>
      </c>
      <c r="B29">
        <v>54.294843697077098</v>
      </c>
      <c r="C29">
        <v>4.8247096092925004</v>
      </c>
    </row>
    <row r="30" spans="1:3">
      <c r="A30" t="s">
        <v>336</v>
      </c>
      <c r="B30">
        <v>55.147471275113602</v>
      </c>
      <c r="C30">
        <v>4.8817317845828896</v>
      </c>
    </row>
    <row r="31" spans="1:3">
      <c r="A31" t="s">
        <v>336</v>
      </c>
      <c r="B31">
        <v>54.3676329498239</v>
      </c>
      <c r="C31">
        <v>4.6061246040126704</v>
      </c>
    </row>
    <row r="32" spans="1:3">
      <c r="A32" t="s">
        <v>336</v>
      </c>
      <c r="B32">
        <v>55.8365505308184</v>
      </c>
      <c r="C32">
        <v>5.2048574445617701</v>
      </c>
    </row>
    <row r="33" spans="1:3">
      <c r="A33" t="s">
        <v>336</v>
      </c>
      <c r="B33">
        <v>55.328002798540297</v>
      </c>
      <c r="C33">
        <v>5.7655755015839398</v>
      </c>
    </row>
    <row r="34" spans="1:3">
      <c r="A34" t="s">
        <v>336</v>
      </c>
      <c r="B34">
        <v>57.4696103193493</v>
      </c>
      <c r="C34">
        <v>4.9482576557550102</v>
      </c>
    </row>
    <row r="35" spans="1:3">
      <c r="A35" t="s">
        <v>336</v>
      </c>
      <c r="B35">
        <v>57.596567650038303</v>
      </c>
      <c r="C35">
        <v>4.9862724392819402</v>
      </c>
    </row>
    <row r="36" spans="1:3">
      <c r="A36" t="s">
        <v>336</v>
      </c>
      <c r="B36">
        <v>58.557904956910697</v>
      </c>
      <c r="C36">
        <v>5.1858500527983002</v>
      </c>
    </row>
    <row r="37" spans="1:3">
      <c r="A37" t="s">
        <v>336</v>
      </c>
      <c r="B37">
        <v>58.503478251540599</v>
      </c>
      <c r="C37">
        <v>5.1858500527983002</v>
      </c>
    </row>
    <row r="38" spans="1:3">
      <c r="A38" t="s">
        <v>336</v>
      </c>
      <c r="B38">
        <v>60.0281731478061</v>
      </c>
      <c r="C38">
        <v>4.4445617740232199</v>
      </c>
    </row>
    <row r="39" spans="1:3">
      <c r="A39" t="s">
        <v>336</v>
      </c>
      <c r="B39">
        <v>62.223201600654697</v>
      </c>
      <c r="C39">
        <v>4.6251319957761297</v>
      </c>
    </row>
    <row r="40" spans="1:3">
      <c r="A40" t="s">
        <v>336</v>
      </c>
      <c r="B40">
        <v>63.003164450261501</v>
      </c>
      <c r="C40">
        <v>4.7771911298838399</v>
      </c>
    </row>
    <row r="41" spans="1:3">
      <c r="A41" t="s">
        <v>336</v>
      </c>
      <c r="B41">
        <v>63.401297428438703</v>
      </c>
      <c r="C41">
        <v>5.7655755015839398</v>
      </c>
    </row>
    <row r="42" spans="1:3">
      <c r="A42" t="s">
        <v>336</v>
      </c>
      <c r="B42">
        <v>63.455724133808801</v>
      </c>
      <c r="C42">
        <v>5.7655755015839398</v>
      </c>
    </row>
    <row r="43" spans="1:3">
      <c r="A43" t="s">
        <v>336</v>
      </c>
      <c r="B43">
        <v>62.947569132069297</v>
      </c>
      <c r="C43">
        <v>5.9366420274551102</v>
      </c>
    </row>
    <row r="44" spans="1:3">
      <c r="A44" t="s">
        <v>336</v>
      </c>
      <c r="B44">
        <v>62.239581337751297</v>
      </c>
      <c r="C44">
        <v>6.3738120380147798</v>
      </c>
    </row>
    <row r="45" spans="1:3">
      <c r="A45" t="s">
        <v>336</v>
      </c>
      <c r="B45">
        <v>65.886304700658798</v>
      </c>
      <c r="C45">
        <v>6.2407602956705297</v>
      </c>
    </row>
    <row r="46" spans="1:3">
      <c r="A46" t="s">
        <v>336</v>
      </c>
      <c r="B46">
        <v>68.354731081116199</v>
      </c>
      <c r="C46">
        <v>5.1668426610348401</v>
      </c>
    </row>
    <row r="47" spans="1:3">
      <c r="A47" t="s">
        <v>336</v>
      </c>
      <c r="B47">
        <v>67.209222309240204</v>
      </c>
      <c r="C47">
        <v>7.6948257655754997</v>
      </c>
    </row>
    <row r="48" spans="1:3">
      <c r="A48" t="s">
        <v>336</v>
      </c>
      <c r="B48">
        <v>60.260928254069398</v>
      </c>
      <c r="C48">
        <v>7.51425554382259</v>
      </c>
    </row>
    <row r="49" spans="1:3">
      <c r="A49" t="s">
        <v>336</v>
      </c>
      <c r="B49">
        <v>58.789366926034802</v>
      </c>
      <c r="C49">
        <v>9.5385427666314602</v>
      </c>
    </row>
    <row r="50" spans="1:3">
      <c r="A50" t="s">
        <v>336</v>
      </c>
      <c r="B50">
        <v>58.570510649319601</v>
      </c>
      <c r="C50">
        <v>10.6789862724392</v>
      </c>
    </row>
    <row r="51" spans="1:3">
      <c r="A51" t="s">
        <v>336</v>
      </c>
      <c r="B51">
        <v>53.5836949008633</v>
      </c>
      <c r="C51">
        <v>8.3980992608236509</v>
      </c>
    </row>
    <row r="52" spans="1:3">
      <c r="A52" t="s">
        <v>336</v>
      </c>
      <c r="B52">
        <v>50.154228156135801</v>
      </c>
      <c r="C52">
        <v>8.9778247096092905</v>
      </c>
    </row>
    <row r="53" spans="1:3">
      <c r="A53" t="s">
        <v>336</v>
      </c>
      <c r="B53">
        <v>49.972384337982703</v>
      </c>
      <c r="C53">
        <v>9.3959873284054893</v>
      </c>
    </row>
    <row r="54" spans="1:3">
      <c r="A54" t="s">
        <v>336</v>
      </c>
      <c r="B54">
        <v>49.500686224775201</v>
      </c>
      <c r="C54">
        <v>9.3959873284054893</v>
      </c>
    </row>
    <row r="55" spans="1:3">
      <c r="A55" t="s">
        <v>336</v>
      </c>
      <c r="B55">
        <v>56.8099092236885</v>
      </c>
      <c r="C55">
        <v>11.477296726504701</v>
      </c>
    </row>
    <row r="56" spans="1:3">
      <c r="A56" t="s">
        <v>336</v>
      </c>
      <c r="B56">
        <v>54.271730068063</v>
      </c>
      <c r="C56">
        <v>9.7571277719112892</v>
      </c>
    </row>
    <row r="57" spans="1:3">
      <c r="A57" t="s">
        <v>336</v>
      </c>
      <c r="B57">
        <v>57.5175426026425</v>
      </c>
      <c r="C57">
        <v>11.391763463569101</v>
      </c>
    </row>
    <row r="58" spans="1:3">
      <c r="A58" t="s">
        <v>336</v>
      </c>
      <c r="B58">
        <v>58.950003295104999</v>
      </c>
      <c r="C58">
        <v>12.1615628299894</v>
      </c>
    </row>
    <row r="59" spans="1:3">
      <c r="A59" t="s">
        <v>336</v>
      </c>
      <c r="B59">
        <v>57.4439774676121</v>
      </c>
      <c r="C59">
        <v>12.3801478352692</v>
      </c>
    </row>
    <row r="60" spans="1:3">
      <c r="A60" t="s">
        <v>336</v>
      </c>
      <c r="B60">
        <v>60.491144980022398</v>
      </c>
      <c r="C60">
        <v>13.1024287222808</v>
      </c>
    </row>
    <row r="61" spans="1:3">
      <c r="A61" t="s">
        <v>336</v>
      </c>
      <c r="B61">
        <v>60.473136848009801</v>
      </c>
      <c r="C61">
        <v>12.9693769799366</v>
      </c>
    </row>
    <row r="62" spans="1:3">
      <c r="A62" t="s">
        <v>336</v>
      </c>
      <c r="B62">
        <v>62.323271257641899</v>
      </c>
      <c r="C62">
        <v>13.340021119324099</v>
      </c>
    </row>
    <row r="63" spans="1:3">
      <c r="A63" t="s">
        <v>336</v>
      </c>
      <c r="B63">
        <v>60.489918894438603</v>
      </c>
      <c r="C63">
        <v>14.3189017951425</v>
      </c>
    </row>
    <row r="64" spans="1:3">
      <c r="A64" t="s">
        <v>336</v>
      </c>
      <c r="B64">
        <v>55.210461421983403</v>
      </c>
      <c r="C64">
        <v>14.3854276663146</v>
      </c>
    </row>
    <row r="65" spans="1:3">
      <c r="A65" t="s">
        <v>336</v>
      </c>
      <c r="B65">
        <v>55.192290450479099</v>
      </c>
      <c r="C65">
        <v>14.413938753959799</v>
      </c>
    </row>
    <row r="66" spans="1:3">
      <c r="A66" t="s">
        <v>336</v>
      </c>
      <c r="B66">
        <v>54.683311672488003</v>
      </c>
      <c r="C66">
        <v>15.402323125659899</v>
      </c>
    </row>
    <row r="67" spans="1:3">
      <c r="A67" t="s">
        <v>336</v>
      </c>
      <c r="B67">
        <v>56.551875681052202</v>
      </c>
      <c r="C67">
        <v>15.4878563885955</v>
      </c>
    </row>
    <row r="68" spans="1:3">
      <c r="A68" t="s">
        <v>336</v>
      </c>
      <c r="B68">
        <v>56.405760763115602</v>
      </c>
      <c r="C68">
        <v>16.457233368532201</v>
      </c>
    </row>
    <row r="69" spans="1:3">
      <c r="A69" t="s">
        <v>336</v>
      </c>
      <c r="B69">
        <v>55.9883456733738</v>
      </c>
      <c r="C69">
        <v>16.599788806758099</v>
      </c>
    </row>
    <row r="70" spans="1:3">
      <c r="A70" t="s">
        <v>336</v>
      </c>
      <c r="B70">
        <v>58.636930004306599</v>
      </c>
      <c r="C70">
        <v>16.780359028511</v>
      </c>
    </row>
    <row r="71" spans="1:3">
      <c r="A71" t="s">
        <v>336</v>
      </c>
      <c r="B71">
        <v>54.191363989559797</v>
      </c>
      <c r="C71">
        <v>17.493136219640899</v>
      </c>
    </row>
    <row r="72" spans="1:3">
      <c r="A72" t="s">
        <v>336</v>
      </c>
      <c r="B72">
        <v>48.187251621881302</v>
      </c>
      <c r="C72">
        <v>16.533262935585999</v>
      </c>
    </row>
    <row r="73" spans="1:3">
      <c r="A73" t="s">
        <v>336</v>
      </c>
      <c r="B73">
        <v>72.298052209789304</v>
      </c>
      <c r="C73">
        <v>16.761351636747602</v>
      </c>
    </row>
    <row r="74" spans="1:3">
      <c r="A74" t="s">
        <v>336</v>
      </c>
      <c r="B74">
        <v>74.605296229939995</v>
      </c>
      <c r="C74">
        <v>13.606124604012599</v>
      </c>
    </row>
    <row r="75" spans="1:3">
      <c r="A75" t="s">
        <v>336</v>
      </c>
      <c r="B75">
        <v>74.714216692235595</v>
      </c>
      <c r="C75">
        <v>13.539598732840499</v>
      </c>
    </row>
    <row r="76" spans="1:3">
      <c r="A76" t="s">
        <v>336</v>
      </c>
      <c r="B76">
        <v>76.166045705405296</v>
      </c>
      <c r="C76">
        <v>13.092925026399101</v>
      </c>
    </row>
    <row r="77" spans="1:3">
      <c r="A77" t="s">
        <v>336</v>
      </c>
      <c r="B77">
        <v>64.533616201494894</v>
      </c>
      <c r="C77">
        <v>16.324181626187901</v>
      </c>
    </row>
    <row r="78" spans="1:3">
      <c r="A78" t="s">
        <v>336</v>
      </c>
      <c r="B78">
        <v>65.549428107705396</v>
      </c>
      <c r="C78">
        <v>16.4762407602956</v>
      </c>
    </row>
    <row r="79" spans="1:3">
      <c r="A79" t="s">
        <v>336</v>
      </c>
      <c r="B79">
        <v>65.114052779919106</v>
      </c>
      <c r="C79">
        <v>16.438225976768699</v>
      </c>
    </row>
    <row r="80" spans="1:3">
      <c r="A80" t="s">
        <v>336</v>
      </c>
      <c r="B80">
        <v>64.624011276922104</v>
      </c>
      <c r="C80">
        <v>16.637803590285099</v>
      </c>
    </row>
    <row r="81" spans="1:3">
      <c r="A81" t="s">
        <v>336</v>
      </c>
      <c r="B81">
        <v>65.4592341869443</v>
      </c>
      <c r="C81">
        <v>15.963041182682099</v>
      </c>
    </row>
    <row r="82" spans="1:3">
      <c r="A82" t="s">
        <v>336</v>
      </c>
      <c r="B82">
        <v>65.985512266219899</v>
      </c>
      <c r="C82">
        <v>15.810982048574401</v>
      </c>
    </row>
    <row r="83" spans="1:3">
      <c r="A83" t="s">
        <v>336</v>
      </c>
      <c r="B83">
        <v>66.004267544135203</v>
      </c>
      <c r="C83">
        <v>15.202745512143601</v>
      </c>
    </row>
    <row r="84" spans="1:3">
      <c r="A84" t="s">
        <v>336</v>
      </c>
      <c r="B84">
        <v>67.111959238784706</v>
      </c>
      <c r="C84">
        <v>14.195353748680001</v>
      </c>
    </row>
    <row r="85" spans="1:3">
      <c r="A85" t="s">
        <v>336</v>
      </c>
      <c r="B85">
        <v>66.712619332610899</v>
      </c>
      <c r="C85">
        <v>14.4044350580781</v>
      </c>
    </row>
    <row r="86" spans="1:3">
      <c r="A86" t="s">
        <v>336</v>
      </c>
      <c r="B86">
        <v>66.985231799142596</v>
      </c>
      <c r="C86">
        <v>13.9292502639915</v>
      </c>
    </row>
    <row r="87" spans="1:3">
      <c r="A87" t="s">
        <v>336</v>
      </c>
      <c r="B87">
        <v>67.584461970656704</v>
      </c>
      <c r="C87">
        <v>13.3970432946145</v>
      </c>
    </row>
    <row r="88" spans="1:3">
      <c r="A88" t="s">
        <v>336</v>
      </c>
      <c r="B88">
        <v>68.564669500967796</v>
      </c>
      <c r="C88">
        <v>12.8743400211193</v>
      </c>
    </row>
    <row r="89" spans="1:3">
      <c r="A89" t="s">
        <v>336</v>
      </c>
      <c r="B89">
        <v>68.492387924283094</v>
      </c>
      <c r="C89">
        <v>12.5892291446673</v>
      </c>
    </row>
    <row r="90" spans="1:3">
      <c r="A90" t="s">
        <v>336</v>
      </c>
      <c r="B90">
        <v>69.018934209780099</v>
      </c>
      <c r="C90">
        <v>12.171066525871099</v>
      </c>
    </row>
    <row r="91" spans="1:3">
      <c r="A91" t="s">
        <v>336</v>
      </c>
      <c r="B91">
        <v>69.2186712144224</v>
      </c>
      <c r="C91">
        <v>11.999999999999901</v>
      </c>
    </row>
    <row r="92" spans="1:3">
      <c r="A92" t="s">
        <v>336</v>
      </c>
      <c r="B92">
        <v>69.309420705213697</v>
      </c>
      <c r="C92">
        <v>11.961985216473</v>
      </c>
    </row>
    <row r="93" spans="1:3">
      <c r="A93" t="s">
        <v>336</v>
      </c>
      <c r="B93">
        <v>69.055927510754998</v>
      </c>
      <c r="C93">
        <v>11.467793030623</v>
      </c>
    </row>
    <row r="94" spans="1:3">
      <c r="A94" t="s">
        <v>336</v>
      </c>
      <c r="B94">
        <v>68.402395158188</v>
      </c>
      <c r="C94">
        <v>11.8764519535374</v>
      </c>
    </row>
    <row r="95" spans="1:3">
      <c r="A95" t="s">
        <v>336</v>
      </c>
      <c r="B95">
        <v>68.765211124274501</v>
      </c>
      <c r="C95">
        <v>11.904963041182601</v>
      </c>
    </row>
    <row r="96" spans="1:3">
      <c r="A96" t="s">
        <v>336</v>
      </c>
      <c r="B96">
        <v>68.874074113808305</v>
      </c>
      <c r="C96">
        <v>11.8954593453009</v>
      </c>
    </row>
    <row r="97" spans="1:3">
      <c r="A97" t="s">
        <v>336</v>
      </c>
      <c r="B97">
        <v>68.819733617580795</v>
      </c>
      <c r="C97">
        <v>11.809926082365299</v>
      </c>
    </row>
    <row r="98" spans="1:3">
      <c r="A98" t="s">
        <v>336</v>
      </c>
      <c r="B98">
        <v>76.122519667179006</v>
      </c>
      <c r="C98">
        <v>2.2777191129883798</v>
      </c>
    </row>
    <row r="99" spans="1:3">
      <c r="A99" t="s">
        <v>336</v>
      </c>
      <c r="B99">
        <v>76.539906020540002</v>
      </c>
      <c r="C99">
        <v>2.1636747624076</v>
      </c>
    </row>
    <row r="100" spans="1:3">
      <c r="A100" t="s">
        <v>336</v>
      </c>
      <c r="B100">
        <v>76.630674668918502</v>
      </c>
      <c r="C100">
        <v>2.1066525871172099</v>
      </c>
    </row>
    <row r="101" spans="1:3">
      <c r="A101" t="s">
        <v>336</v>
      </c>
      <c r="B101">
        <v>76.757718208750205</v>
      </c>
      <c r="C101">
        <v>2.0591341077085499</v>
      </c>
    </row>
    <row r="102" spans="1:3">
      <c r="A102" t="s">
        <v>336</v>
      </c>
      <c r="B102">
        <v>76.431004715831605</v>
      </c>
      <c r="C102">
        <v>2.2111932418162601</v>
      </c>
    </row>
    <row r="103" spans="1:3">
      <c r="A103" t="s">
        <v>336</v>
      </c>
      <c r="B103">
        <v>64.568176488889307</v>
      </c>
      <c r="C103">
        <v>3.4846884899678798E-2</v>
      </c>
    </row>
    <row r="104" spans="1:3">
      <c r="A104" t="s">
        <v>336</v>
      </c>
      <c r="B104">
        <v>63.679245283018801</v>
      </c>
      <c r="C104">
        <v>0</v>
      </c>
    </row>
    <row r="105" spans="1:3">
      <c r="A105" t="s">
        <v>336</v>
      </c>
      <c r="B105">
        <v>42.234864739770998</v>
      </c>
      <c r="C105">
        <v>0.25343189017951301</v>
      </c>
    </row>
    <row r="106" spans="1:3">
      <c r="A106" t="s">
        <v>336</v>
      </c>
      <c r="B106">
        <v>46.117542526012102</v>
      </c>
      <c r="C106">
        <v>1.5839493136216E-2</v>
      </c>
    </row>
    <row r="107" spans="1:3">
      <c r="A107" t="s">
        <v>336</v>
      </c>
      <c r="B107">
        <v>48.494117854411499</v>
      </c>
      <c r="C107">
        <v>7.2861668426607906E-2</v>
      </c>
    </row>
    <row r="108" spans="1:3">
      <c r="A108" t="s">
        <v>336</v>
      </c>
      <c r="B108">
        <v>99.999971263619102</v>
      </c>
      <c r="C108">
        <v>2.5343189017949099E-2</v>
      </c>
    </row>
    <row r="109" spans="1:3">
      <c r="A109" t="s">
        <v>336</v>
      </c>
      <c r="B109">
        <v>99.999971263619102</v>
      </c>
      <c r="C109">
        <v>2.5343189017949099E-2</v>
      </c>
    </row>
    <row r="110" spans="1:3">
      <c r="A110" t="s">
        <v>336</v>
      </c>
      <c r="B110">
        <v>92.195869470928699</v>
      </c>
      <c r="C110">
        <v>2.9429778247096001</v>
      </c>
    </row>
    <row r="111" spans="1:3">
      <c r="A111" t="s">
        <v>336</v>
      </c>
      <c r="B111">
        <v>84.373567970353207</v>
      </c>
      <c r="C111">
        <v>5.91763463569165</v>
      </c>
    </row>
    <row r="112" spans="1:3">
      <c r="A112" t="s">
        <v>336</v>
      </c>
      <c r="B112">
        <v>83.048734603047095</v>
      </c>
      <c r="C112">
        <v>6.3643083421330404</v>
      </c>
    </row>
    <row r="113" spans="1:3">
      <c r="A113" t="s">
        <v>336</v>
      </c>
      <c r="B113">
        <v>88.577029976259894</v>
      </c>
      <c r="C113">
        <v>11.410770855332601</v>
      </c>
    </row>
    <row r="114" spans="1:3">
      <c r="A114" t="s">
        <v>336</v>
      </c>
      <c r="B114">
        <v>85.362540096830102</v>
      </c>
      <c r="C114">
        <v>14.6990496304118</v>
      </c>
    </row>
    <row r="115" spans="1:3">
      <c r="A115" t="s">
        <v>336</v>
      </c>
      <c r="B115">
        <v>79.4967359302847</v>
      </c>
      <c r="C115">
        <v>20.515311510031601</v>
      </c>
    </row>
    <row r="116" spans="1:3">
      <c r="A116" t="s">
        <v>336</v>
      </c>
      <c r="B116">
        <v>82.138289426697696</v>
      </c>
      <c r="C116">
        <v>9.6715945089757103</v>
      </c>
    </row>
    <row r="117" spans="1:3">
      <c r="A117" t="s">
        <v>336</v>
      </c>
      <c r="B117">
        <v>82.358486734520199</v>
      </c>
      <c r="C117">
        <v>7.2006335797254399</v>
      </c>
    </row>
    <row r="118" spans="1:3">
      <c r="A118" t="s">
        <v>336</v>
      </c>
      <c r="B118">
        <v>82.067712875277905</v>
      </c>
      <c r="C118">
        <v>7.6948257655754997</v>
      </c>
    </row>
    <row r="119" spans="1:3">
      <c r="A119" t="s">
        <v>336</v>
      </c>
      <c r="B119">
        <v>81.649847582235793</v>
      </c>
      <c r="C119">
        <v>8.28405491024286</v>
      </c>
    </row>
    <row r="120" spans="1:3">
      <c r="A120" t="s">
        <v>336</v>
      </c>
      <c r="B120">
        <v>80.199330863792596</v>
      </c>
      <c r="C120">
        <v>7.4287222808870101</v>
      </c>
    </row>
    <row r="121" spans="1:3">
      <c r="A121" t="s">
        <v>336</v>
      </c>
      <c r="B121">
        <v>77.841252185880705</v>
      </c>
      <c r="C121">
        <v>7.02006335797254</v>
      </c>
    </row>
    <row r="122" spans="1:3">
      <c r="A122" t="s">
        <v>336</v>
      </c>
      <c r="B122">
        <v>77.133848697973704</v>
      </c>
      <c r="C122">
        <v>6.8775079197465603</v>
      </c>
    </row>
    <row r="123" spans="1:3">
      <c r="A123" t="s">
        <v>336</v>
      </c>
      <c r="B123">
        <v>70.892278036362598</v>
      </c>
      <c r="C123">
        <v>7.51425554382259</v>
      </c>
    </row>
    <row r="124" spans="1:3">
      <c r="A124" t="s">
        <v>336</v>
      </c>
      <c r="B124">
        <v>71.798680961802802</v>
      </c>
      <c r="C124">
        <v>8.2175290390707403</v>
      </c>
    </row>
    <row r="125" spans="1:3">
      <c r="A125" t="s">
        <v>336</v>
      </c>
      <c r="B125">
        <v>73.250404608242604</v>
      </c>
      <c r="C125">
        <v>7.8753959873283996</v>
      </c>
    </row>
    <row r="126" spans="1:3">
      <c r="A126" t="s">
        <v>336</v>
      </c>
      <c r="B126">
        <v>74.792293439062703</v>
      </c>
      <c r="C126">
        <v>8.0749736008447695</v>
      </c>
    </row>
    <row r="127" spans="1:3">
      <c r="A127" t="s">
        <v>336</v>
      </c>
      <c r="B127">
        <v>74.266178199278698</v>
      </c>
      <c r="C127">
        <v>8.0654699049630292</v>
      </c>
    </row>
    <row r="128" spans="1:3">
      <c r="A128" t="s">
        <v>336</v>
      </c>
      <c r="B128">
        <v>74.610899824209895</v>
      </c>
      <c r="C128">
        <v>8.04646251319957</v>
      </c>
    </row>
    <row r="129" spans="1:3">
      <c r="A129" t="s">
        <v>336</v>
      </c>
      <c r="B129">
        <v>75.301387162577399</v>
      </c>
      <c r="C129">
        <v>6.9725448785638804</v>
      </c>
    </row>
    <row r="130" spans="1:3">
      <c r="A130" t="s">
        <v>336</v>
      </c>
      <c r="B130">
        <v>75.174113731698696</v>
      </c>
      <c r="C130">
        <v>7.2481520591341004</v>
      </c>
    </row>
    <row r="131" spans="1:3">
      <c r="A131" t="s">
        <v>336</v>
      </c>
      <c r="B131">
        <v>76.261843220436305</v>
      </c>
      <c r="C131">
        <v>8.04646251319957</v>
      </c>
    </row>
    <row r="132" spans="1:3">
      <c r="A132" t="s">
        <v>336</v>
      </c>
      <c r="B132">
        <v>76.043695774449304</v>
      </c>
      <c r="C132">
        <v>8.4836325237592298</v>
      </c>
    </row>
    <row r="133" spans="1:3">
      <c r="A133" t="s">
        <v>336</v>
      </c>
      <c r="B133">
        <v>74.537622052988297</v>
      </c>
      <c r="C133">
        <v>8.7497360084477194</v>
      </c>
    </row>
    <row r="134" spans="1:3">
      <c r="A134" t="s">
        <v>336</v>
      </c>
      <c r="B134">
        <v>73.938717560457505</v>
      </c>
      <c r="C134">
        <v>8.9588173178458206</v>
      </c>
    </row>
    <row r="135" spans="1:3">
      <c r="A135" t="s">
        <v>336</v>
      </c>
      <c r="B135">
        <v>74.936243549640295</v>
      </c>
      <c r="C135">
        <v>9.2534318901795096</v>
      </c>
    </row>
    <row r="136" spans="1:3">
      <c r="A136" t="s">
        <v>336</v>
      </c>
      <c r="B136">
        <v>75.080845018184306</v>
      </c>
      <c r="C136">
        <v>9.7856388595564905</v>
      </c>
    </row>
    <row r="137" spans="1:3">
      <c r="A137" t="s">
        <v>336</v>
      </c>
      <c r="B137">
        <v>73.665520787514694</v>
      </c>
      <c r="C137">
        <v>10.013727560717999</v>
      </c>
    </row>
    <row r="138" spans="1:3">
      <c r="A138" t="s">
        <v>336</v>
      </c>
      <c r="B138">
        <v>73.665252581293302</v>
      </c>
      <c r="C138">
        <v>10.2798310454065</v>
      </c>
    </row>
    <row r="139" spans="1:3">
      <c r="A139" t="s">
        <v>336</v>
      </c>
      <c r="B139">
        <v>72.758179140299404</v>
      </c>
      <c r="C139">
        <v>10.241816261879601</v>
      </c>
    </row>
    <row r="140" spans="1:3">
      <c r="A140" t="s">
        <v>336</v>
      </c>
      <c r="B140">
        <v>74.7524169212071</v>
      </c>
      <c r="C140">
        <v>11.638859556494101</v>
      </c>
    </row>
    <row r="141" spans="1:3">
      <c r="A141" t="s">
        <v>336</v>
      </c>
      <c r="B141">
        <v>75.351733301863803</v>
      </c>
      <c r="C141">
        <v>11.021119324181599</v>
      </c>
    </row>
    <row r="142" spans="1:3">
      <c r="A142" t="s">
        <v>336</v>
      </c>
      <c r="B142">
        <v>75.479179151027694</v>
      </c>
      <c r="C142">
        <v>10.574445617740199</v>
      </c>
    </row>
    <row r="143" spans="1:3">
      <c r="A143" t="s">
        <v>336</v>
      </c>
      <c r="B143">
        <v>76.132539085309503</v>
      </c>
      <c r="C143">
        <v>10.3368532206969</v>
      </c>
    </row>
    <row r="144" spans="1:3">
      <c r="A144" t="s">
        <v>336</v>
      </c>
      <c r="B144">
        <v>77.765225300889</v>
      </c>
      <c r="C144">
        <v>10.4508975712777</v>
      </c>
    </row>
    <row r="145" spans="1:3">
      <c r="A145" t="s">
        <v>336</v>
      </c>
      <c r="B145">
        <v>79.452194539934297</v>
      </c>
      <c r="C145">
        <v>10.7074973600844</v>
      </c>
    </row>
    <row r="146" spans="1:3">
      <c r="A146" t="s">
        <v>336</v>
      </c>
      <c r="B146">
        <v>79.434157671540802</v>
      </c>
      <c r="C146">
        <v>10.602956705385401</v>
      </c>
    </row>
    <row r="147" spans="1:3">
      <c r="A147" t="s">
        <v>336</v>
      </c>
      <c r="B147">
        <v>78.273782611960698</v>
      </c>
      <c r="C147">
        <v>9.8806758183738097</v>
      </c>
    </row>
    <row r="148" spans="1:3">
      <c r="A148" t="s">
        <v>336</v>
      </c>
      <c r="B148">
        <v>77.439402635777398</v>
      </c>
      <c r="C148">
        <v>9.7191129883843708</v>
      </c>
    </row>
    <row r="149" spans="1:3">
      <c r="A149" t="s">
        <v>336</v>
      </c>
      <c r="B149">
        <v>76.604802347340794</v>
      </c>
      <c r="C149">
        <v>9.7761351636747609</v>
      </c>
    </row>
    <row r="150" spans="1:3">
      <c r="A150" t="s">
        <v>336</v>
      </c>
      <c r="B150">
        <v>76.550117014542906</v>
      </c>
      <c r="C150">
        <v>10.032734952481499</v>
      </c>
    </row>
    <row r="151" spans="1:3">
      <c r="A151" t="s">
        <v>336</v>
      </c>
      <c r="B151">
        <v>75.987736462099306</v>
      </c>
      <c r="C151">
        <v>10.0042238648363</v>
      </c>
    </row>
    <row r="152" spans="1:3">
      <c r="A152" t="s">
        <v>336</v>
      </c>
      <c r="B152">
        <v>76.587139051898603</v>
      </c>
      <c r="C152">
        <v>9.3009503695881701</v>
      </c>
    </row>
    <row r="153" spans="1:3">
      <c r="A153" t="s">
        <v>336</v>
      </c>
      <c r="B153">
        <v>81.032388966455798</v>
      </c>
      <c r="C153">
        <v>8.9017951425554305</v>
      </c>
    </row>
    <row r="154" spans="1:3">
      <c r="A154" t="s">
        <v>336</v>
      </c>
      <c r="B154">
        <v>80.1261009865391</v>
      </c>
      <c r="C154">
        <v>8.0844772967265008</v>
      </c>
    </row>
    <row r="155" spans="1:3">
      <c r="A155" t="s">
        <v>336</v>
      </c>
      <c r="B155">
        <v>79.490902444967901</v>
      </c>
      <c r="C155">
        <v>8.3030623020063299</v>
      </c>
    </row>
    <row r="156" spans="1:3">
      <c r="A156" t="s">
        <v>336</v>
      </c>
      <c r="B156">
        <v>78.529565138095506</v>
      </c>
      <c r="C156">
        <v>8.1034846884899601</v>
      </c>
    </row>
    <row r="157" spans="1:3">
      <c r="A157" t="s">
        <v>336</v>
      </c>
      <c r="B157">
        <v>78.312001998519406</v>
      </c>
      <c r="C157">
        <v>7.9609292502639804</v>
      </c>
    </row>
    <row r="158" spans="1:3">
      <c r="A158" t="s">
        <v>336</v>
      </c>
      <c r="B158">
        <v>77.423559311123796</v>
      </c>
      <c r="C158">
        <v>7.4382259767687398</v>
      </c>
    </row>
    <row r="159" spans="1:3">
      <c r="A159" t="s">
        <v>336</v>
      </c>
      <c r="B159">
        <v>77.585843232697201</v>
      </c>
      <c r="C159">
        <v>8.4266103484688397</v>
      </c>
    </row>
    <row r="160" spans="1:3">
      <c r="A160" t="s">
        <v>336</v>
      </c>
      <c r="B160">
        <v>76.805583440488107</v>
      </c>
      <c r="C160">
        <v>8.5691657866948194</v>
      </c>
    </row>
    <row r="161" spans="1:3">
      <c r="A161" t="s">
        <v>336</v>
      </c>
      <c r="B161">
        <v>76.859703624462199</v>
      </c>
      <c r="C161">
        <v>8.8732840549102399</v>
      </c>
    </row>
    <row r="162" spans="1:3">
      <c r="A162" t="s">
        <v>336</v>
      </c>
      <c r="B162">
        <v>78.329052251169699</v>
      </c>
      <c r="C162">
        <v>9.0443505807814102</v>
      </c>
    </row>
    <row r="163" spans="1:3">
      <c r="A163" t="s">
        <v>336</v>
      </c>
      <c r="B163">
        <v>78.818576499311007</v>
      </c>
      <c r="C163">
        <v>9.3579725448785602</v>
      </c>
    </row>
    <row r="164" spans="1:3">
      <c r="A164" t="s">
        <v>336</v>
      </c>
      <c r="B164">
        <v>80.179282448738107</v>
      </c>
      <c r="C164">
        <v>9.3199577613516293</v>
      </c>
    </row>
    <row r="165" spans="1:3">
      <c r="A165" t="s">
        <v>336</v>
      </c>
      <c r="B165">
        <v>80.197357632306094</v>
      </c>
      <c r="C165">
        <v>9.3864836325237508</v>
      </c>
    </row>
    <row r="166" spans="1:3">
      <c r="A166" t="s">
        <v>336</v>
      </c>
      <c r="B166">
        <v>80.179129188040093</v>
      </c>
      <c r="C166">
        <v>9.4720168954593404</v>
      </c>
    </row>
    <row r="167" spans="1:3">
      <c r="A167" t="s">
        <v>336</v>
      </c>
      <c r="B167">
        <v>80.324410750931406</v>
      </c>
      <c r="C167">
        <v>9.3294614572333607</v>
      </c>
    </row>
    <row r="168" spans="1:3">
      <c r="A168" t="s">
        <v>336</v>
      </c>
      <c r="B168">
        <v>80.052775321349301</v>
      </c>
      <c r="C168">
        <v>8.8352692713833108</v>
      </c>
    </row>
    <row r="169" spans="1:3">
      <c r="A169" t="s">
        <v>336</v>
      </c>
      <c r="B169">
        <v>79.653933512443999</v>
      </c>
      <c r="C169">
        <v>8.5501583949313602</v>
      </c>
    </row>
    <row r="170" spans="1:3">
      <c r="A170" t="s">
        <v>336</v>
      </c>
      <c r="B170">
        <v>79.200425528327898</v>
      </c>
      <c r="C170">
        <v>8.5026399155226997</v>
      </c>
    </row>
    <row r="171" spans="1:3">
      <c r="A171" t="s">
        <v>336</v>
      </c>
      <c r="B171">
        <v>79.109379094934198</v>
      </c>
      <c r="C171">
        <v>8.8352692713833108</v>
      </c>
    </row>
    <row r="172" spans="1:3">
      <c r="A172" t="s">
        <v>336</v>
      </c>
      <c r="B172">
        <v>75.705011716354605</v>
      </c>
      <c r="C172">
        <v>9.0124076029566993</v>
      </c>
    </row>
    <row r="173" spans="1:3">
      <c r="A173" t="s">
        <v>336</v>
      </c>
      <c r="B173">
        <v>75.326682627916895</v>
      </c>
      <c r="C173">
        <v>9.3753959873283996</v>
      </c>
    </row>
    <row r="174" spans="1:3">
      <c r="A174" t="s">
        <v>336</v>
      </c>
      <c r="B174">
        <v>75.037383104659796</v>
      </c>
      <c r="C174">
        <v>8.9068109820485706</v>
      </c>
    </row>
    <row r="175" spans="1:3">
      <c r="A175" t="s">
        <v>336</v>
      </c>
      <c r="B175">
        <v>76.789244679342005</v>
      </c>
      <c r="C175">
        <v>8.2798310454065405</v>
      </c>
    </row>
    <row r="176" spans="1:3">
      <c r="A176" t="s">
        <v>336</v>
      </c>
      <c r="B176">
        <v>76.751321969307995</v>
      </c>
      <c r="C176">
        <v>8.4052270327349508</v>
      </c>
    </row>
    <row r="177" spans="1:3">
      <c r="A177" t="s">
        <v>336</v>
      </c>
      <c r="B177">
        <v>77.494656310330399</v>
      </c>
      <c r="C177">
        <v>8.3986272439281908</v>
      </c>
    </row>
    <row r="178" spans="1:3">
      <c r="A178" t="s">
        <v>336</v>
      </c>
      <c r="B178">
        <v>77.532406069923994</v>
      </c>
      <c r="C178">
        <v>8.4448257655754997</v>
      </c>
    </row>
    <row r="179" spans="1:3">
      <c r="A179" t="s">
        <v>336</v>
      </c>
      <c r="B179">
        <v>77.582774559728804</v>
      </c>
      <c r="C179">
        <v>8.4712249208025305</v>
      </c>
    </row>
    <row r="180" spans="1:3">
      <c r="A180" t="s">
        <v>336</v>
      </c>
      <c r="B180">
        <v>77.645748475864906</v>
      </c>
      <c r="C180">
        <v>8.4910242872227997</v>
      </c>
    </row>
    <row r="181" spans="1:3">
      <c r="A181" t="s">
        <v>336</v>
      </c>
      <c r="B181">
        <v>77.406012557670707</v>
      </c>
      <c r="C181">
        <v>8.8474128827877401</v>
      </c>
    </row>
    <row r="182" spans="1:3">
      <c r="A182" t="s">
        <v>336</v>
      </c>
      <c r="B182">
        <v>78.640785575171193</v>
      </c>
      <c r="C182">
        <v>8.7550158394931294</v>
      </c>
    </row>
    <row r="183" spans="1:3">
      <c r="A183" t="s">
        <v>336</v>
      </c>
      <c r="B183">
        <v>78.262536310013701</v>
      </c>
      <c r="C183">
        <v>9.0388067581837301</v>
      </c>
    </row>
    <row r="184" spans="1:3">
      <c r="A184" t="s">
        <v>336</v>
      </c>
      <c r="B184">
        <v>78.504766705714005</v>
      </c>
      <c r="C184">
        <v>6.2074973600844698</v>
      </c>
    </row>
    <row r="185" spans="1:3">
      <c r="A185" t="s">
        <v>336</v>
      </c>
      <c r="B185">
        <v>62.5188663919213</v>
      </c>
      <c r="C185">
        <v>20.878352692713801</v>
      </c>
    </row>
    <row r="186" spans="1:3">
      <c r="A186" t="s">
        <v>336</v>
      </c>
      <c r="B186">
        <v>61.4300679098152</v>
      </c>
      <c r="C186">
        <v>21.140654699049598</v>
      </c>
    </row>
    <row r="187" spans="1:3">
      <c r="A187" t="s">
        <v>336</v>
      </c>
      <c r="B187">
        <v>58.571645736363998</v>
      </c>
      <c r="C187">
        <v>15.552798310454</v>
      </c>
    </row>
    <row r="188" spans="1:3">
      <c r="A188" t="s">
        <v>336</v>
      </c>
      <c r="B188">
        <v>59.433633392236501</v>
      </c>
      <c r="C188">
        <v>15.3231256599788</v>
      </c>
    </row>
    <row r="189" spans="1:3">
      <c r="A189" t="s">
        <v>336</v>
      </c>
      <c r="B189">
        <v>60.264992855497098</v>
      </c>
      <c r="C189">
        <v>15.481520591341001</v>
      </c>
    </row>
    <row r="190" spans="1:3">
      <c r="A190" t="s">
        <v>336</v>
      </c>
      <c r="B190">
        <v>59.448352805105003</v>
      </c>
      <c r="C190">
        <v>15.7191129883843</v>
      </c>
    </row>
    <row r="191" spans="1:3">
      <c r="A191" t="s">
        <v>336</v>
      </c>
      <c r="B191">
        <v>59.811301277836598</v>
      </c>
      <c r="C191">
        <v>15.616156282998899</v>
      </c>
    </row>
    <row r="192" spans="1:3">
      <c r="A192" t="s">
        <v>336</v>
      </c>
      <c r="B192">
        <v>76.826575366714493</v>
      </c>
      <c r="C192">
        <v>8.7418162618796096</v>
      </c>
    </row>
    <row r="193" spans="1:3">
      <c r="A193" t="s">
        <v>336</v>
      </c>
      <c r="B193">
        <v>76.735712526865299</v>
      </c>
      <c r="C193">
        <v>8.8922914466737009</v>
      </c>
    </row>
    <row r="194" spans="1:3">
      <c r="A194" t="s">
        <v>336</v>
      </c>
      <c r="B194">
        <v>76.478697529284204</v>
      </c>
      <c r="C194">
        <v>8.8922914466737009</v>
      </c>
    </row>
    <row r="195" spans="1:3">
      <c r="A195" t="s">
        <v>336</v>
      </c>
      <c r="B195">
        <v>76.569432651885194</v>
      </c>
      <c r="C195">
        <v>8.8685322069693697</v>
      </c>
    </row>
    <row r="196" spans="1:3">
      <c r="A196" t="s">
        <v>336</v>
      </c>
      <c r="B196">
        <v>77.0839176397443</v>
      </c>
      <c r="C196">
        <v>8.4171066525871101</v>
      </c>
    </row>
    <row r="197" spans="1:3">
      <c r="A197" t="s">
        <v>336</v>
      </c>
      <c r="B197">
        <v>77.370778561791397</v>
      </c>
      <c r="C197">
        <v>8.8051742344244897</v>
      </c>
    </row>
    <row r="198" spans="1:3">
      <c r="A198" t="s">
        <v>336</v>
      </c>
      <c r="B198">
        <v>77.491742760603202</v>
      </c>
      <c r="C198">
        <v>8.7893347412882701</v>
      </c>
    </row>
    <row r="199" spans="1:3">
      <c r="A199" t="s">
        <v>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699E-84EB-4425-8639-FE3519581441}">
  <sheetPr codeName="Sheet8"/>
  <dimension ref="A1:C42"/>
  <sheetViews>
    <sheetView workbookViewId="0">
      <selection activeCell="A42" sqref="A42:XFD42"/>
    </sheetView>
  </sheetViews>
  <sheetFormatPr baseColWidth="10" defaultColWidth="8.83203125" defaultRowHeight="15"/>
  <sheetData>
    <row r="1" spans="1:3">
      <c r="A1" t="s">
        <v>262</v>
      </c>
      <c r="B1" t="s">
        <v>123</v>
      </c>
      <c r="C1" t="s">
        <v>244</v>
      </c>
    </row>
    <row r="2" spans="1:3">
      <c r="A2" t="s">
        <v>336</v>
      </c>
      <c r="B2">
        <v>42.431247314589299</v>
      </c>
      <c r="C2">
        <v>4.6941354335919501</v>
      </c>
    </row>
    <row r="3" spans="1:3">
      <c r="A3" t="s">
        <v>336</v>
      </c>
      <c r="B3">
        <v>43.771328951072398</v>
      </c>
      <c r="C3">
        <v>4.7085039237861901</v>
      </c>
    </row>
    <row r="4" spans="1:3">
      <c r="A4" t="s">
        <v>336</v>
      </c>
      <c r="B4">
        <v>46.283525448226897</v>
      </c>
      <c r="C4">
        <v>4.5991583244025396</v>
      </c>
    </row>
    <row r="5" spans="1:3">
      <c r="A5" t="s">
        <v>336</v>
      </c>
      <c r="B5">
        <v>47.392466281119901</v>
      </c>
      <c r="C5">
        <v>4.3679969429532299</v>
      </c>
    </row>
    <row r="6" spans="1:3">
      <c r="A6" t="s">
        <v>336</v>
      </c>
      <c r="B6">
        <v>49.088081880124903</v>
      </c>
      <c r="C6">
        <v>4.2592532459515002</v>
      </c>
    </row>
    <row r="7" spans="1:3">
      <c r="A7" t="s">
        <v>336</v>
      </c>
      <c r="B7">
        <v>49.9256007500218</v>
      </c>
      <c r="C7">
        <v>4.2586359101751698</v>
      </c>
    </row>
    <row r="8" spans="1:3">
      <c r="A8" t="s">
        <v>336</v>
      </c>
      <c r="B8">
        <v>50.010021417435802</v>
      </c>
      <c r="C8">
        <v>4.4582051332704404</v>
      </c>
    </row>
    <row r="9" spans="1:3">
      <c r="A9" t="s">
        <v>336</v>
      </c>
      <c r="B9">
        <v>49.425147214004802</v>
      </c>
      <c r="C9">
        <v>4.8732554090960702</v>
      </c>
    </row>
    <row r="10" spans="1:3">
      <c r="A10" t="s">
        <v>336</v>
      </c>
      <c r="B10">
        <v>48.4429145492049</v>
      </c>
      <c r="C10">
        <v>5.4268049663428499</v>
      </c>
    </row>
    <row r="11" spans="1:3">
      <c r="A11" t="s">
        <v>336</v>
      </c>
      <c r="B11">
        <v>48.045401753892101</v>
      </c>
      <c r="C11">
        <v>5.5192355654548697</v>
      </c>
    </row>
    <row r="12" spans="1:3">
      <c r="A12" t="s">
        <v>336</v>
      </c>
      <c r="B12">
        <v>48.024155114256502</v>
      </c>
      <c r="C12">
        <v>5.42711363423102</v>
      </c>
    </row>
    <row r="13" spans="1:3">
      <c r="A13" t="s">
        <v>336</v>
      </c>
      <c r="B13">
        <v>49.140966978297698</v>
      </c>
      <c r="C13">
        <v>7.5454550505474502</v>
      </c>
    </row>
    <row r="14" spans="1:3">
      <c r="A14" t="s">
        <v>336</v>
      </c>
      <c r="B14">
        <v>48.767015831781698</v>
      </c>
      <c r="C14">
        <v>8.4210378155203092</v>
      </c>
    </row>
    <row r="15" spans="1:3">
      <c r="A15" t="s">
        <v>336</v>
      </c>
      <c r="B15">
        <v>50.171711946187997</v>
      </c>
      <c r="C15">
        <v>8.9728279658045302</v>
      </c>
    </row>
    <row r="16" spans="1:3">
      <c r="A16" t="s">
        <v>336</v>
      </c>
      <c r="B16">
        <v>49.963772678858597</v>
      </c>
      <c r="C16">
        <v>9.4029566679671799</v>
      </c>
    </row>
    <row r="17" spans="1:3">
      <c r="A17" t="s">
        <v>336</v>
      </c>
      <c r="B17">
        <v>49.524126716810798</v>
      </c>
      <c r="C17">
        <v>9.4186369966861392</v>
      </c>
    </row>
    <row r="18" spans="1:3">
      <c r="A18" t="s">
        <v>336</v>
      </c>
      <c r="B18">
        <v>49.5660026603056</v>
      </c>
      <c r="C18">
        <v>9.41860612989732</v>
      </c>
    </row>
    <row r="19" spans="1:3">
      <c r="A19" t="s">
        <v>336</v>
      </c>
      <c r="B19">
        <v>55.761172954437299</v>
      </c>
      <c r="C19">
        <v>8.6769389282063099</v>
      </c>
    </row>
    <row r="20" spans="1:3">
      <c r="A20" t="s">
        <v>336</v>
      </c>
      <c r="B20">
        <v>53.561759917293401</v>
      </c>
      <c r="C20">
        <v>8.4021473407644098</v>
      </c>
    </row>
    <row r="21" spans="1:3">
      <c r="A21" t="s">
        <v>336</v>
      </c>
      <c r="B21">
        <v>58.841987146245998</v>
      </c>
      <c r="C21">
        <v>9.5499751831017896</v>
      </c>
    </row>
    <row r="22" spans="1:3">
      <c r="A22" t="s">
        <v>336</v>
      </c>
      <c r="B22">
        <v>57.465534143607101</v>
      </c>
      <c r="C22">
        <v>4.9287538953887404</v>
      </c>
    </row>
    <row r="23" spans="1:3">
      <c r="A23" t="s">
        <v>336</v>
      </c>
      <c r="B23">
        <v>57.591161974091598</v>
      </c>
      <c r="C23">
        <v>4.9286612950222901</v>
      </c>
    </row>
    <row r="24" spans="1:3">
      <c r="A24" t="s">
        <v>336</v>
      </c>
      <c r="B24">
        <v>54.828430041040399</v>
      </c>
      <c r="C24">
        <v>5.2531792792481298</v>
      </c>
    </row>
    <row r="25" spans="1:3">
      <c r="A25" t="s">
        <v>336</v>
      </c>
      <c r="B25">
        <v>54.758671098314402</v>
      </c>
      <c r="C25">
        <v>3.1801348755204102</v>
      </c>
    </row>
    <row r="26" spans="1:3">
      <c r="A26" t="s">
        <v>336</v>
      </c>
      <c r="B26">
        <v>54.423612105707598</v>
      </c>
      <c r="C26">
        <v>3.1650255823945601</v>
      </c>
    </row>
    <row r="27" spans="1:3">
      <c r="A27" t="s">
        <v>336</v>
      </c>
      <c r="B27">
        <v>54.046728614254</v>
      </c>
      <c r="C27">
        <v>3.1653033834939199</v>
      </c>
    </row>
    <row r="28" spans="1:3">
      <c r="A28" t="s">
        <v>336</v>
      </c>
      <c r="B28">
        <v>49.858979930825399</v>
      </c>
      <c r="C28">
        <v>3.1223213800664702</v>
      </c>
    </row>
    <row r="29" spans="1:3">
      <c r="A29" t="s">
        <v>336</v>
      </c>
      <c r="B29">
        <v>48.811464007677998</v>
      </c>
      <c r="C29">
        <v>2.93881832055036</v>
      </c>
    </row>
    <row r="30" spans="1:3">
      <c r="A30" t="s">
        <v>336</v>
      </c>
      <c r="B30">
        <v>48.874226478272199</v>
      </c>
      <c r="C30">
        <v>2.92341579293076</v>
      </c>
    </row>
    <row r="31" spans="1:3">
      <c r="A31" t="s">
        <v>336</v>
      </c>
      <c r="B31">
        <v>50.296722440896197</v>
      </c>
      <c r="C31">
        <v>2.5384606362015498</v>
      </c>
    </row>
    <row r="32" spans="1:3">
      <c r="A32" t="s">
        <v>336</v>
      </c>
      <c r="B32">
        <v>50.737191517312503</v>
      </c>
      <c r="C32">
        <v>2.7684799464646299</v>
      </c>
    </row>
    <row r="33" spans="1:3">
      <c r="A33" t="s">
        <v>336</v>
      </c>
      <c r="B33">
        <v>50.821097738246301</v>
      </c>
      <c r="C33">
        <v>2.8144868951961302</v>
      </c>
    </row>
    <row r="34" spans="1:3">
      <c r="A34" t="s">
        <v>336</v>
      </c>
      <c r="B34">
        <v>60.021407146937399</v>
      </c>
      <c r="C34">
        <v>5.3568453894894796</v>
      </c>
    </row>
    <row r="35" spans="1:3">
      <c r="A35" t="s">
        <v>336</v>
      </c>
      <c r="B35">
        <v>60.107165375200204</v>
      </c>
      <c r="C35">
        <v>5.9556765259305697</v>
      </c>
    </row>
    <row r="36" spans="1:3">
      <c r="A36" t="s">
        <v>336</v>
      </c>
      <c r="B36">
        <v>60.400039756424</v>
      </c>
      <c r="C36">
        <v>5.8786793212269597</v>
      </c>
    </row>
    <row r="37" spans="1:3">
      <c r="A37" t="s">
        <v>336</v>
      </c>
      <c r="B37">
        <v>61.843165022907201</v>
      </c>
      <c r="C37">
        <v>5.4015713664850802</v>
      </c>
    </row>
    <row r="38" spans="1:3">
      <c r="A38" t="s">
        <v>336</v>
      </c>
      <c r="B38">
        <v>65.991661439890393</v>
      </c>
      <c r="C38">
        <v>6.2277518359565898</v>
      </c>
    </row>
    <row r="39" spans="1:3">
      <c r="A39" t="s">
        <v>336</v>
      </c>
      <c r="B39">
        <v>66.284895933650404</v>
      </c>
      <c r="C39">
        <v>6.2582482233076302</v>
      </c>
    </row>
    <row r="40" spans="1:3">
      <c r="A40" t="s">
        <v>336</v>
      </c>
      <c r="B40">
        <v>77.681943257787907</v>
      </c>
      <c r="C40">
        <v>8.2768744783512602</v>
      </c>
    </row>
    <row r="41" spans="1:3">
      <c r="A41" t="s">
        <v>336</v>
      </c>
      <c r="B41">
        <v>76.992945086747994</v>
      </c>
      <c r="C41">
        <v>8.8609204229490803</v>
      </c>
    </row>
    <row r="42" spans="1:3">
      <c r="A42" t="s">
        <v>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3C62-C8AE-4CCC-B350-21D074E0096D}">
  <dimension ref="A1:AH53"/>
  <sheetViews>
    <sheetView topLeftCell="B1" zoomScale="80" zoomScaleNormal="80" workbookViewId="0">
      <pane ySplit="1" topLeftCell="A2" activePane="bottomLeft" state="frozen"/>
      <selection activeCell="B1" sqref="B1"/>
      <selection pane="bottomLeft" activeCell="I2" sqref="I2:I12"/>
    </sheetView>
  </sheetViews>
  <sheetFormatPr baseColWidth="10" defaultColWidth="8.83203125" defaultRowHeight="15"/>
  <cols>
    <col min="1" max="1" width="22" customWidth="1"/>
  </cols>
  <sheetData>
    <row r="1" spans="1:34" ht="28">
      <c r="A1" s="179" t="s">
        <v>0</v>
      </c>
      <c r="B1" s="179" t="s">
        <v>118</v>
      </c>
      <c r="C1" s="179" t="s">
        <v>210</v>
      </c>
      <c r="D1" s="148" t="s">
        <v>448</v>
      </c>
      <c r="E1" s="148" t="s">
        <v>449</v>
      </c>
      <c r="F1" s="148" t="s">
        <v>450</v>
      </c>
      <c r="G1" s="148" t="s">
        <v>451</v>
      </c>
      <c r="H1" s="176" t="s">
        <v>7</v>
      </c>
      <c r="I1" s="176" t="s">
        <v>211</v>
      </c>
      <c r="J1" s="148" t="s">
        <v>9</v>
      </c>
      <c r="K1" s="148" t="s">
        <v>10</v>
      </c>
      <c r="L1" s="148" t="s">
        <v>11</v>
      </c>
      <c r="M1" s="148" t="s">
        <v>452</v>
      </c>
      <c r="N1" s="148" t="s">
        <v>453</v>
      </c>
      <c r="O1" s="148" t="s">
        <v>454</v>
      </c>
      <c r="P1" s="179" t="s">
        <v>355</v>
      </c>
      <c r="Q1" s="179"/>
      <c r="R1" s="148"/>
      <c r="S1" s="148"/>
      <c r="T1" s="140"/>
    </row>
    <row r="2" spans="1:34">
      <c r="A2" s="139" t="s">
        <v>148</v>
      </c>
      <c r="B2" s="139" t="s">
        <v>136</v>
      </c>
      <c r="C2" s="159" t="s">
        <v>363</v>
      </c>
      <c r="D2" s="150">
        <v>47.327420089842093</v>
      </c>
      <c r="E2" s="150">
        <v>2.3531282911652007</v>
      </c>
      <c r="F2" s="150">
        <v>14.179889962346142</v>
      </c>
      <c r="G2" s="150">
        <v>0</v>
      </c>
      <c r="H2" s="150">
        <v>10.825605797142154</v>
      </c>
      <c r="I2" s="150">
        <f>H2+G2/0.8998</f>
        <v>10.825605797142154</v>
      </c>
      <c r="J2" s="150">
        <v>0.17317394350566412</v>
      </c>
      <c r="K2" s="150">
        <v>10.370063205221534</v>
      </c>
      <c r="L2" s="150">
        <v>9.9422216977369509</v>
      </c>
      <c r="M2" s="150">
        <v>3.5245990854682216</v>
      </c>
      <c r="N2" s="150">
        <v>0.83530960985085034</v>
      </c>
      <c r="O2" s="150">
        <v>0.46858831772120874</v>
      </c>
      <c r="P2" s="150">
        <v>100.00000000000004</v>
      </c>
      <c r="Q2" s="139"/>
      <c r="R2" s="182"/>
      <c r="S2" s="149"/>
      <c r="T2" s="149"/>
      <c r="X2" s="19"/>
    </row>
    <row r="3" spans="1:34">
      <c r="A3" s="139" t="s">
        <v>148</v>
      </c>
      <c r="B3" s="139" t="s">
        <v>361</v>
      </c>
      <c r="C3" s="159" t="s">
        <v>364</v>
      </c>
      <c r="D3" s="150">
        <v>43.666155003356245</v>
      </c>
      <c r="E3" s="150">
        <v>2.6386554986744777</v>
      </c>
      <c r="F3" s="150">
        <v>12.659386108426583</v>
      </c>
      <c r="G3" s="150">
        <v>0</v>
      </c>
      <c r="H3" s="150">
        <v>11.54857151330495</v>
      </c>
      <c r="I3" s="150">
        <f t="shared" ref="I3:I12" si="0">H3+G3/0.8998</f>
        <v>11.54857151330495</v>
      </c>
      <c r="J3" s="150">
        <v>0.195075698345584</v>
      </c>
      <c r="K3" s="150">
        <v>12.07415901338983</v>
      </c>
      <c r="L3" s="150">
        <v>11.827747604953302</v>
      </c>
      <c r="M3" s="150">
        <v>3.6859039845297188</v>
      </c>
      <c r="N3" s="150">
        <v>1.0061799177824857</v>
      </c>
      <c r="O3" s="150">
        <v>0.698165657236827</v>
      </c>
      <c r="P3" s="150">
        <v>100</v>
      </c>
      <c r="Q3" s="139"/>
      <c r="R3" s="182"/>
      <c r="S3" s="149"/>
      <c r="T3" s="149"/>
    </row>
    <row r="4" spans="1:34">
      <c r="A4" s="139" t="s">
        <v>148</v>
      </c>
      <c r="B4" s="152" t="s">
        <v>365</v>
      </c>
      <c r="C4" s="159" t="s">
        <v>366</v>
      </c>
      <c r="D4" s="150">
        <v>42.355137489425296</v>
      </c>
      <c r="E4" s="150">
        <v>2.2606151958774068</v>
      </c>
      <c r="F4" s="150">
        <v>11.805434911804234</v>
      </c>
      <c r="G4" s="150">
        <v>0</v>
      </c>
      <c r="H4" s="150">
        <v>11.009208284511166</v>
      </c>
      <c r="I4" s="150">
        <f t="shared" si="0"/>
        <v>11.009208284511166</v>
      </c>
      <c r="J4" s="150">
        <v>0.18838459965645055</v>
      </c>
      <c r="K4" s="150">
        <v>13.322977520147862</v>
      </c>
      <c r="L4" s="150">
        <v>13.239251031411666</v>
      </c>
      <c r="M4" s="150">
        <v>3.7258287487609105</v>
      </c>
      <c r="N4" s="150">
        <v>0.96285462046630288</v>
      </c>
      <c r="O4" s="150">
        <v>1.1303075979387034</v>
      </c>
      <c r="P4" s="150">
        <v>99.999999999999986</v>
      </c>
      <c r="Q4" s="139"/>
      <c r="R4" s="182"/>
      <c r="S4" s="149"/>
      <c r="T4" s="149"/>
    </row>
    <row r="5" spans="1:34">
      <c r="A5" s="139" t="s">
        <v>148</v>
      </c>
      <c r="B5" s="152" t="s">
        <v>370</v>
      </c>
      <c r="C5" s="152" t="s">
        <v>371</v>
      </c>
      <c r="D5" s="150">
        <v>48.34218170890513</v>
      </c>
      <c r="E5" s="150">
        <v>1.7730141240108181</v>
      </c>
      <c r="F5" s="150">
        <v>16.397876389862766</v>
      </c>
      <c r="G5" s="150">
        <v>0</v>
      </c>
      <c r="H5" s="150">
        <v>10.47781228087749</v>
      </c>
      <c r="I5" s="150">
        <f t="shared" si="0"/>
        <v>10.47781228087749</v>
      </c>
      <c r="J5" s="150">
        <v>0.20034057898427324</v>
      </c>
      <c r="K5" s="150">
        <v>5.9701492537313428</v>
      </c>
      <c r="L5" s="150">
        <v>10.828408294099969</v>
      </c>
      <c r="M5" s="150">
        <v>3.4558749874787136</v>
      </c>
      <c r="N5" s="150">
        <v>1.9633376740458777</v>
      </c>
      <c r="O5" s="150">
        <v>0.59100470800360605</v>
      </c>
      <c r="P5" s="150">
        <v>99.999999999999972</v>
      </c>
      <c r="Q5" s="139"/>
      <c r="R5" s="182"/>
      <c r="S5" s="149"/>
      <c r="T5" s="149"/>
    </row>
    <row r="6" spans="1:34">
      <c r="A6" s="162" t="s">
        <v>148</v>
      </c>
      <c r="B6" s="161" t="s">
        <v>130</v>
      </c>
      <c r="C6" s="161" t="s">
        <v>372</v>
      </c>
      <c r="D6" s="181">
        <v>50.687668826289169</v>
      </c>
      <c r="E6" s="181">
        <v>1.4613248167028863</v>
      </c>
      <c r="F6" s="181">
        <v>16.952787030079005</v>
      </c>
      <c r="G6" s="181">
        <v>0</v>
      </c>
      <c r="H6" s="181">
        <v>8.5116883644413761</v>
      </c>
      <c r="I6" s="150">
        <f t="shared" si="0"/>
        <v>8.5116883644413761</v>
      </c>
      <c r="J6" s="181">
        <v>0.13290310132623842</v>
      </c>
      <c r="K6" s="181">
        <v>7.4805913235981061</v>
      </c>
      <c r="L6" s="181">
        <v>12.027337165140036</v>
      </c>
      <c r="M6" s="181">
        <v>2.5229248329508298</v>
      </c>
      <c r="N6" s="181">
        <v>0.22277453947234802</v>
      </c>
      <c r="O6" s="181">
        <v>0</v>
      </c>
      <c r="P6" s="181">
        <v>100</v>
      </c>
      <c r="Q6" s="162"/>
      <c r="R6" s="164"/>
      <c r="S6" s="180"/>
      <c r="T6" s="149"/>
    </row>
    <row r="7" spans="1:34">
      <c r="A7" s="162" t="s">
        <v>148</v>
      </c>
      <c r="B7" s="162" t="s">
        <v>368</v>
      </c>
      <c r="C7" s="162" t="s">
        <v>369</v>
      </c>
      <c r="D7" s="181">
        <v>49.031221764883036</v>
      </c>
      <c r="E7" s="181">
        <v>2.7607669912659367</v>
      </c>
      <c r="F7" s="181">
        <v>16.203192450557172</v>
      </c>
      <c r="G7" s="181">
        <v>0</v>
      </c>
      <c r="H7" s="181">
        <v>11.896395944182309</v>
      </c>
      <c r="I7" s="150">
        <f t="shared" si="0"/>
        <v>11.896395944182309</v>
      </c>
      <c r="J7" s="181">
        <v>0.17066559582371246</v>
      </c>
      <c r="K7" s="181">
        <v>5.882943479570323</v>
      </c>
      <c r="L7" s="181">
        <v>9.7982130308201967</v>
      </c>
      <c r="M7" s="181">
        <v>3.1322156409998994</v>
      </c>
      <c r="N7" s="181">
        <v>1.1243851018973998</v>
      </c>
      <c r="O7" s="181">
        <v>0</v>
      </c>
      <c r="P7" s="181">
        <v>99.999999999999986</v>
      </c>
      <c r="Q7" s="162"/>
      <c r="R7" s="164"/>
      <c r="S7" s="180"/>
      <c r="T7" s="149"/>
    </row>
    <row r="8" spans="1:34">
      <c r="A8" s="139" t="s">
        <v>473</v>
      </c>
      <c r="B8" s="139" t="s">
        <v>130</v>
      </c>
      <c r="C8" s="139" t="s">
        <v>474</v>
      </c>
      <c r="D8" s="150">
        <v>49.802140706654718</v>
      </c>
      <c r="E8" s="150">
        <v>1.5909296869493419</v>
      </c>
      <c r="F8" s="150">
        <v>14.419058934882644</v>
      </c>
      <c r="G8" s="150">
        <v>1.3794770070383535</v>
      </c>
      <c r="H8" s="150">
        <v>10.079244409090451</v>
      </c>
      <c r="I8" s="150">
        <f t="shared" si="0"/>
        <v>11.612337326448035</v>
      </c>
      <c r="J8" s="150">
        <v>0.1812451542094187</v>
      </c>
      <c r="K8" s="150">
        <v>7.159183591272039</v>
      </c>
      <c r="L8" s="150">
        <v>12.334739661474329</v>
      </c>
      <c r="M8" s="150">
        <v>2.9401991682861257</v>
      </c>
      <c r="N8" s="150">
        <v>0.14096845327399235</v>
      </c>
      <c r="O8" s="150">
        <v>0.11076092757242254</v>
      </c>
      <c r="P8" s="150">
        <v>100.00000000000001</v>
      </c>
      <c r="Q8" s="139"/>
      <c r="R8" s="182"/>
      <c r="S8" s="149"/>
      <c r="T8" s="149"/>
    </row>
    <row r="9" spans="1:34">
      <c r="A9" s="158" t="s">
        <v>481</v>
      </c>
      <c r="B9" s="158" t="s">
        <v>136</v>
      </c>
      <c r="C9" s="158" t="s">
        <v>482</v>
      </c>
      <c r="D9" s="165">
        <v>49.156067514598831</v>
      </c>
      <c r="E9" s="165">
        <v>2.2898168146548277</v>
      </c>
      <c r="F9" s="165">
        <v>13.328933685305175</v>
      </c>
      <c r="G9" s="165">
        <v>1.7198624110071195</v>
      </c>
      <c r="H9" s="165">
        <v>9.6792256619470454</v>
      </c>
      <c r="I9" s="150">
        <f t="shared" si="0"/>
        <v>11.590608648174117</v>
      </c>
      <c r="J9" s="165">
        <v>0</v>
      </c>
      <c r="K9" s="165">
        <v>10.40916726661867</v>
      </c>
      <c r="L9" s="165">
        <v>10.929125669946405</v>
      </c>
      <c r="M9" s="165">
        <v>2.1498280137588992</v>
      </c>
      <c r="N9" s="165">
        <v>0.50995920326373889</v>
      </c>
      <c r="O9" s="165">
        <v>0</v>
      </c>
      <c r="P9" s="165">
        <v>99.999999999999986</v>
      </c>
      <c r="Q9" s="139"/>
      <c r="R9" s="182"/>
      <c r="S9" s="149"/>
      <c r="T9" s="149"/>
    </row>
    <row r="10" spans="1:34">
      <c r="A10" s="142" t="s">
        <v>490</v>
      </c>
      <c r="B10" s="142" t="s">
        <v>136</v>
      </c>
      <c r="C10" s="142" t="s">
        <v>475</v>
      </c>
      <c r="D10" s="165">
        <v>50.723914128806783</v>
      </c>
      <c r="E10" s="165">
        <v>1.8372441337993006</v>
      </c>
      <c r="F10" s="165">
        <v>13.679480778831749</v>
      </c>
      <c r="G10" s="165">
        <v>0</v>
      </c>
      <c r="H10" s="165">
        <v>12.381427858212678</v>
      </c>
      <c r="I10" s="150">
        <f t="shared" si="0"/>
        <v>12.381427858212678</v>
      </c>
      <c r="J10" s="165">
        <v>0.21967049425861204</v>
      </c>
      <c r="K10" s="165">
        <v>6.660009985022465</v>
      </c>
      <c r="L10" s="165">
        <v>11.482775836245629</v>
      </c>
      <c r="M10" s="165">
        <v>2.6759860209685464</v>
      </c>
      <c r="N10" s="165">
        <v>0.14977533699450821</v>
      </c>
      <c r="O10" s="165">
        <v>0.18971542685971041</v>
      </c>
      <c r="P10" s="165">
        <v>99.999999999999972</v>
      </c>
      <c r="Q10" s="193"/>
      <c r="R10" s="158"/>
      <c r="AE10" s="158"/>
      <c r="AF10" s="145">
        <v>0.50423010930048306</v>
      </c>
      <c r="AG10" s="168">
        <v>0.36204474440916368</v>
      </c>
      <c r="AH10" s="168"/>
    </row>
    <row r="11" spans="1:34">
      <c r="A11" s="139" t="s">
        <v>491</v>
      </c>
      <c r="B11" s="139" t="s">
        <v>136</v>
      </c>
      <c r="C11" s="139" t="s">
        <v>492</v>
      </c>
      <c r="D11" s="150">
        <v>54.014014014014009</v>
      </c>
      <c r="E11" s="150">
        <v>0.42042042042042038</v>
      </c>
      <c r="F11" s="150">
        <v>16.686686686686688</v>
      </c>
      <c r="G11" s="150">
        <v>0</v>
      </c>
      <c r="H11" s="150">
        <v>6.0360360360360357</v>
      </c>
      <c r="I11" s="150">
        <f t="shared" si="0"/>
        <v>6.0360360360360357</v>
      </c>
      <c r="J11" s="150">
        <v>0</v>
      </c>
      <c r="K11" s="150">
        <v>8.8588588588588575</v>
      </c>
      <c r="L11" s="150">
        <v>13.003003003003002</v>
      </c>
      <c r="M11" s="150">
        <v>0.98098098098098097</v>
      </c>
      <c r="N11" s="150">
        <v>0</v>
      </c>
      <c r="O11" s="150">
        <v>0</v>
      </c>
      <c r="P11" s="150">
        <v>100</v>
      </c>
      <c r="Q11" s="195"/>
      <c r="R11" s="139"/>
      <c r="AE11" s="139"/>
      <c r="AF11" s="182">
        <v>-0.22000363387264521</v>
      </c>
      <c r="AG11" s="149">
        <v>0.30626008461173582</v>
      </c>
      <c r="AH11" s="149"/>
    </row>
    <row r="12" spans="1:34" ht="16" thickBot="1">
      <c r="A12" s="186" t="s">
        <v>493</v>
      </c>
      <c r="B12" s="186" t="s">
        <v>264</v>
      </c>
      <c r="C12" s="186" t="s">
        <v>494</v>
      </c>
      <c r="D12" s="184">
        <v>44.11</v>
      </c>
      <c r="E12" s="184">
        <v>2.69</v>
      </c>
      <c r="F12" s="184">
        <v>12.8</v>
      </c>
      <c r="G12" s="184">
        <v>2.69</v>
      </c>
      <c r="H12" s="184">
        <v>6.62</v>
      </c>
      <c r="I12" s="150">
        <f t="shared" si="0"/>
        <v>9.6095532340520116</v>
      </c>
      <c r="J12" s="184">
        <v>0.19</v>
      </c>
      <c r="K12" s="184">
        <v>9.14</v>
      </c>
      <c r="L12" s="184">
        <v>14.34</v>
      </c>
      <c r="M12" s="184">
        <v>3.2</v>
      </c>
      <c r="N12" s="184">
        <v>3.45</v>
      </c>
      <c r="O12" s="184">
        <v>0.77</v>
      </c>
      <c r="P12" s="184">
        <v>100</v>
      </c>
      <c r="Q12" s="196"/>
      <c r="R12" s="186"/>
      <c r="AE12" s="186"/>
      <c r="AF12" s="187">
        <v>2.3583600081374438</v>
      </c>
      <c r="AG12" s="188">
        <v>0.53708958946069241</v>
      </c>
      <c r="AH12" s="149"/>
    </row>
    <row r="13" spans="1:34">
      <c r="A13" s="139"/>
      <c r="B13" s="139"/>
      <c r="C13" s="15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39"/>
      <c r="R13" s="182"/>
      <c r="S13" s="149"/>
      <c r="T13" s="149"/>
    </row>
    <row r="14" spans="1:34">
      <c r="A14" s="139"/>
      <c r="B14" s="139"/>
      <c r="C14" s="15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39"/>
      <c r="R14" s="182"/>
      <c r="S14" s="149"/>
      <c r="T14" s="149"/>
    </row>
    <row r="15" spans="1:34">
      <c r="A15" s="139"/>
      <c r="B15" s="139"/>
      <c r="C15" s="15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39"/>
      <c r="R15" s="182"/>
      <c r="S15" s="149"/>
      <c r="T15" s="149"/>
    </row>
    <row r="16" spans="1:34">
      <c r="A16" s="139"/>
      <c r="B16" s="139"/>
      <c r="C16" s="159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39"/>
      <c r="R16" s="182"/>
      <c r="S16" s="149"/>
      <c r="T16" s="149"/>
    </row>
    <row r="17" spans="1:34">
      <c r="D17" s="158"/>
      <c r="E17" s="158"/>
      <c r="F17" s="158"/>
      <c r="G17" s="166"/>
      <c r="H17" s="173"/>
      <c r="I17" s="173"/>
      <c r="J17" s="156"/>
      <c r="K17" s="158"/>
      <c r="L17" s="158"/>
      <c r="M17" s="175"/>
      <c r="N17" s="178"/>
      <c r="O17" s="193"/>
      <c r="P17" s="178"/>
      <c r="Q17" s="193"/>
      <c r="R17" s="158"/>
      <c r="AE17" s="158"/>
      <c r="AF17" s="145">
        <v>0.78563600434649272</v>
      </c>
      <c r="AG17" s="168">
        <v>0.3871276895330672</v>
      </c>
      <c r="AH17" s="168"/>
    </row>
    <row r="18" spans="1:34">
      <c r="A18" s="139"/>
      <c r="B18" s="139"/>
      <c r="C18" s="15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39"/>
      <c r="R18" s="182"/>
      <c r="S18" s="149"/>
      <c r="T18" s="149"/>
    </row>
    <row r="19" spans="1:34">
      <c r="A19" s="139"/>
      <c r="B19" s="139"/>
      <c r="C19" s="159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39"/>
      <c r="R19" s="182"/>
      <c r="S19" s="149"/>
      <c r="T19" s="149"/>
    </row>
    <row r="20" spans="1:34">
      <c r="A20" s="139"/>
      <c r="B20" s="139"/>
      <c r="C20" s="159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39"/>
      <c r="R20" s="182"/>
      <c r="S20" s="149"/>
      <c r="T20" s="149"/>
    </row>
    <row r="21" spans="1:34">
      <c r="A21" s="139"/>
      <c r="B21" s="139"/>
      <c r="C21" s="159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39"/>
      <c r="R21" s="182"/>
      <c r="S21" s="149"/>
      <c r="T21" s="149"/>
    </row>
    <row r="22" spans="1:34">
      <c r="A22" s="139"/>
      <c r="B22" s="159"/>
      <c r="C22" s="159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39"/>
      <c r="R22" s="182"/>
      <c r="S22" s="149"/>
      <c r="T22" s="149"/>
    </row>
    <row r="23" spans="1:34">
      <c r="A23" s="139"/>
      <c r="B23" s="139"/>
      <c r="C23" s="159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39"/>
      <c r="R23" s="182"/>
      <c r="S23" s="149"/>
      <c r="T23" s="149"/>
    </row>
    <row r="24" spans="1:34">
      <c r="A24" s="139"/>
      <c r="B24" s="139"/>
      <c r="C24" s="159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39"/>
      <c r="R24" s="182"/>
      <c r="S24" s="149"/>
      <c r="T24" s="149"/>
    </row>
    <row r="25" spans="1:34">
      <c r="A25" s="139"/>
      <c r="B25" s="139"/>
      <c r="C25" s="159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39"/>
      <c r="R25" s="182"/>
      <c r="S25" s="149"/>
      <c r="T25" s="149"/>
    </row>
    <row r="26" spans="1:34">
      <c r="A26" s="139"/>
      <c r="B26" s="139"/>
      <c r="C26" s="139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39"/>
      <c r="R26" s="182"/>
      <c r="S26" s="149"/>
      <c r="T26" s="149"/>
    </row>
    <row r="27" spans="1:34">
      <c r="A27" s="139"/>
      <c r="B27" s="139"/>
      <c r="C27" s="139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39"/>
      <c r="R27" s="182"/>
      <c r="S27" s="149"/>
      <c r="T27" s="149"/>
    </row>
    <row r="28" spans="1:34">
      <c r="A28" s="139"/>
      <c r="B28" s="139"/>
      <c r="C28" s="139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39"/>
      <c r="R28" s="182"/>
      <c r="S28" s="149"/>
      <c r="T28" s="149"/>
    </row>
    <row r="29" spans="1:34">
      <c r="A29" s="162"/>
      <c r="B29" s="162"/>
      <c r="C29" s="162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62"/>
      <c r="R29" s="164"/>
      <c r="S29" s="180"/>
      <c r="T29" s="149"/>
    </row>
    <row r="30" spans="1:34">
      <c r="A30" s="139"/>
      <c r="B30" s="139"/>
      <c r="C30" s="139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39"/>
      <c r="R30" s="182"/>
      <c r="S30" s="149"/>
      <c r="T30" s="149"/>
    </row>
    <row r="31" spans="1:34">
      <c r="A31" s="139"/>
      <c r="B31" s="139"/>
      <c r="C31" s="139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39"/>
      <c r="R31" s="182"/>
      <c r="S31" s="149"/>
      <c r="T31" s="149"/>
    </row>
    <row r="32" spans="1:34">
      <c r="A32" s="144"/>
      <c r="B32" s="144"/>
      <c r="C32" s="144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39"/>
      <c r="R32" s="182"/>
      <c r="S32" s="149"/>
      <c r="T32" s="149"/>
    </row>
    <row r="33" spans="1:20">
      <c r="A33" s="147"/>
      <c r="B33" s="147"/>
      <c r="C33" s="147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2"/>
      <c r="R33" s="182"/>
      <c r="S33" s="149"/>
      <c r="T33" s="149"/>
    </row>
    <row r="34" spans="1:20">
      <c r="A34" s="152"/>
      <c r="B34" s="152"/>
      <c r="C34" s="139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39"/>
      <c r="R34" s="182"/>
      <c r="S34" s="149"/>
      <c r="T34" s="149"/>
    </row>
    <row r="35" spans="1:20">
      <c r="A35" s="200"/>
      <c r="B35" s="200"/>
      <c r="C35" s="200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205"/>
      <c r="R35" s="145"/>
      <c r="S35" s="168"/>
      <c r="T35" s="168"/>
    </row>
    <row r="36" spans="1:20">
      <c r="A36" s="205"/>
      <c r="B36" s="205"/>
      <c r="C36" s="20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205"/>
      <c r="R36" s="145"/>
      <c r="S36" s="168"/>
      <c r="T36" s="168"/>
    </row>
    <row r="37" spans="1:20">
      <c r="A37" s="205"/>
      <c r="B37" s="205"/>
      <c r="C37" s="20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205"/>
      <c r="R37" s="145"/>
      <c r="S37" s="168"/>
      <c r="T37" s="168"/>
    </row>
    <row r="38" spans="1:20">
      <c r="A38" s="152"/>
      <c r="B38" s="139"/>
      <c r="C38" s="159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39"/>
      <c r="R38" s="182"/>
      <c r="S38" s="149"/>
      <c r="T38" s="149"/>
    </row>
    <row r="39" spans="1:20">
      <c r="A39" s="157"/>
      <c r="B39" s="157"/>
      <c r="C39" s="159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205"/>
      <c r="R39" s="145"/>
      <c r="S39" s="168"/>
      <c r="T39" s="168"/>
    </row>
    <row r="40" spans="1:20">
      <c r="A40" s="141"/>
      <c r="B40" s="141"/>
      <c r="C40" s="141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57"/>
      <c r="R40" s="145"/>
      <c r="S40" s="168"/>
      <c r="T40" s="168"/>
    </row>
    <row r="41" spans="1:20">
      <c r="A41" s="200"/>
      <c r="B41" s="200"/>
      <c r="C41" s="200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205"/>
      <c r="R41" s="145"/>
      <c r="S41" s="168"/>
      <c r="T41" s="168"/>
    </row>
    <row r="42" spans="1:20">
      <c r="A42" s="157"/>
      <c r="B42" s="157"/>
      <c r="C42" s="20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205"/>
      <c r="R42" s="145"/>
      <c r="S42" s="168"/>
      <c r="T42" s="168"/>
    </row>
    <row r="43" spans="1:20">
      <c r="A43" s="141"/>
      <c r="B43" s="141"/>
      <c r="C43" s="141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57"/>
      <c r="R43" s="145"/>
      <c r="S43" s="168"/>
      <c r="T43" s="168"/>
    </row>
    <row r="44" spans="1:20">
      <c r="A44" s="205"/>
      <c r="B44" s="205"/>
      <c r="C44" s="20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205"/>
      <c r="R44" s="145"/>
      <c r="S44" s="168"/>
      <c r="T44" s="168"/>
    </row>
    <row r="45" spans="1:20">
      <c r="A45" s="157"/>
      <c r="B45" s="157"/>
      <c r="C45" s="20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205"/>
      <c r="R45" s="145"/>
      <c r="S45" s="168"/>
      <c r="T45" s="168"/>
    </row>
    <row r="46" spans="1:20">
      <c r="A46" s="157"/>
      <c r="B46" s="157"/>
      <c r="C46" s="20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205"/>
      <c r="R46" s="145"/>
      <c r="S46" s="168"/>
      <c r="T46" s="168"/>
    </row>
    <row r="47" spans="1:20">
      <c r="A47" s="139"/>
      <c r="B47" s="139"/>
      <c r="C47" s="139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39"/>
      <c r="R47" s="182"/>
      <c r="S47" s="149"/>
      <c r="T47" s="149"/>
    </row>
    <row r="48" spans="1:20" ht="16" thickBot="1">
      <c r="A48" s="186"/>
      <c r="B48" s="186"/>
      <c r="C48" s="186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6"/>
      <c r="R48" s="187"/>
      <c r="S48" s="188"/>
      <c r="T48" s="149"/>
    </row>
    <row r="49" spans="1:20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ht="16">
      <c r="A50" s="212"/>
      <c r="B50" s="205"/>
      <c r="C50" s="205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ht="16">
      <c r="A51" s="210"/>
      <c r="B51" s="205"/>
      <c r="C51" s="205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>
      <c r="A52" s="202"/>
      <c r="B52" s="202"/>
      <c r="C52" s="202"/>
      <c r="D52" s="250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>
      <c r="A53" s="202"/>
      <c r="B53" s="202"/>
      <c r="C53" s="202"/>
      <c r="D53" s="250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3"/>
      <c r="T53" s="203"/>
    </row>
  </sheetData>
  <conditionalFormatting sqref="G35:I37 G32:G34 G39:I39 G38 G48:I1048576 G40:G47 G1:I2 G9:H9 G18:I31 G13:I16 G3:H7 I3:I12">
    <cfRule type="cellIs" dxfId="7" priority="6" operator="equal">
      <formula>0</formula>
    </cfRule>
  </conditionalFormatting>
  <conditionalFormatting sqref="G8:H8">
    <cfRule type="cellIs" dxfId="6" priority="5" operator="equal">
      <formula>0</formula>
    </cfRule>
  </conditionalFormatting>
  <conditionalFormatting sqref="G9:H9">
    <cfRule type="cellIs" dxfId="5" priority="4" operator="equal">
      <formula>0</formula>
    </cfRule>
  </conditionalFormatting>
  <conditionalFormatting sqref="G10">
    <cfRule type="cellIs" dxfId="4" priority="2" operator="equal">
      <formula>0</formula>
    </cfRule>
  </conditionalFormatting>
  <conditionalFormatting sqref="G12:H12 G11">
    <cfRule type="cellIs" dxfId="3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Dixon_CO2</vt:lpstr>
      <vt:lpstr>Dixon_H2O</vt:lpstr>
      <vt:lpstr>Iacono_H2O</vt:lpstr>
      <vt:lpstr>Iacono_H2O-CO2</vt:lpstr>
      <vt:lpstr>Eguchi_CO2</vt:lpstr>
      <vt:lpstr>MagmaSat_CO2</vt:lpstr>
      <vt:lpstr>MagmSat_H2OExt</vt:lpstr>
      <vt:lpstr>MagmaSat_CO2H2O</vt:lpstr>
      <vt:lpstr>Shishkina_PureCO2</vt:lpstr>
      <vt:lpstr>Shishkina_MixedCO2</vt:lpstr>
      <vt:lpstr>Shishkina_H2O</vt:lpstr>
      <vt:lpstr>Moore_H2O</vt:lpstr>
      <vt:lpstr>Allison_CO2</vt:lpstr>
      <vt:lpstr>Liu_H2O</vt:lpstr>
      <vt:lpstr>Liu_CO2H2O</vt:lpstr>
      <vt:lpstr>PapaleH2O_TASdiagram</vt:lpstr>
      <vt:lpstr>PapaleCO2_TASdiagram</vt:lpstr>
      <vt:lpstr>PapaleH2OCO2_TASDiagram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Eguchi</dc:creator>
  <cp:lastModifiedBy>Kayla Iacovino</cp:lastModifiedBy>
  <dcterms:created xsi:type="dcterms:W3CDTF">2018-01-17T19:06:07Z</dcterms:created>
  <dcterms:modified xsi:type="dcterms:W3CDTF">2020-11-25T23:32:45Z</dcterms:modified>
</cp:coreProperties>
</file>