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kin\OneDrive\Documents\2024J\Maintenance et securite Industrielle\Projet final\"/>
    </mc:Choice>
  </mc:AlternateContent>
  <xr:revisionPtr revIDLastSave="0" documentId="13_ncr:1_{4160D7E8-65C5-4878-84A7-919B222978CE}" xr6:coauthVersionLast="47" xr6:coauthVersionMax="47" xr10:uidLastSave="{00000000-0000-0000-0000-000000000000}"/>
  <bookViews>
    <workbookView xWindow="-110" yWindow="-110" windowWidth="19420" windowHeight="11500" activeTab="3" xr2:uid="{AC21C1D8-7388-402B-BBEA-B92645153D62}"/>
  </bookViews>
  <sheets>
    <sheet name="PM Calendar" sheetId="1" r:id="rId1"/>
    <sheet name="Copy Calendar" sheetId="5" r:id="rId2"/>
    <sheet name="Dashboard" sheetId="3" r:id="rId3"/>
    <sheet name="Work Order sheet" sheetId="8" r:id="rId4"/>
    <sheet name="Liste" sheetId="2" r:id="rId5"/>
  </sheets>
  <definedNames>
    <definedName name="Les_mois_de_l_annee">#REF!</definedName>
    <definedName name="Mois">Liste!$C$2:$C$13</definedName>
    <definedName name="Priority">Liste!$E$2:$E$5</definedName>
    <definedName name="typework">Liste!$J$3:$J$15</definedName>
    <definedName name="YEARS">Liste!$D$2:$D$8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2" l="1"/>
  <c r="H7" i="2"/>
  <c r="H6" i="2"/>
  <c r="H5" i="2"/>
  <c r="I5" i="5"/>
  <c r="I10" i="5" s="1"/>
  <c r="I4" i="5"/>
  <c r="B7" i="3" s="1"/>
  <c r="G4" i="1"/>
  <c r="I5" i="3" l="1"/>
  <c r="F4" i="3"/>
  <c r="B4" i="3"/>
  <c r="I6" i="5"/>
  <c r="I18" i="5"/>
  <c r="J5" i="5"/>
  <c r="K5" i="5" s="1"/>
  <c r="L5" i="5" s="1"/>
  <c r="I7" i="5"/>
  <c r="I19" i="5"/>
  <c r="G5" i="1"/>
  <c r="G19" i="1" s="1"/>
  <c r="I9" i="5" l="1"/>
  <c r="I16" i="5"/>
  <c r="J19" i="5"/>
  <c r="J7" i="5"/>
  <c r="J6" i="5"/>
  <c r="J17" i="5"/>
  <c r="J10" i="5"/>
  <c r="J20" i="5"/>
  <c r="J18" i="5"/>
  <c r="K17" i="5"/>
  <c r="K10" i="5"/>
  <c r="K20" i="5"/>
  <c r="K6" i="5"/>
  <c r="K18" i="5"/>
  <c r="K19" i="5"/>
  <c r="K7" i="5"/>
  <c r="L17" i="5"/>
  <c r="L10" i="5"/>
  <c r="L20" i="5"/>
  <c r="L18" i="5"/>
  <c r="L6" i="5"/>
  <c r="M5" i="5"/>
  <c r="L19" i="5"/>
  <c r="L7" i="5"/>
  <c r="I14" i="5"/>
  <c r="I13" i="5"/>
  <c r="G18" i="1"/>
  <c r="G17" i="1"/>
  <c r="H5" i="1"/>
  <c r="G10" i="1"/>
  <c r="G6" i="1"/>
  <c r="G7" i="1"/>
  <c r="L9" i="5" l="1"/>
  <c r="L16" i="5"/>
  <c r="J16" i="5"/>
  <c r="J9" i="5"/>
  <c r="K16" i="5"/>
  <c r="K9" i="5"/>
  <c r="G16" i="1"/>
  <c r="G14" i="1"/>
  <c r="G13" i="1"/>
  <c r="H19" i="1"/>
  <c r="H17" i="1"/>
  <c r="H18" i="1"/>
  <c r="H20" i="1"/>
  <c r="M10" i="5"/>
  <c r="M7" i="5"/>
  <c r="M17" i="5"/>
  <c r="N5" i="5"/>
  <c r="M6" i="5"/>
  <c r="M20" i="5"/>
  <c r="M18" i="5"/>
  <c r="M19" i="5"/>
  <c r="J14" i="5"/>
  <c r="J13" i="5"/>
  <c r="K13" i="5"/>
  <c r="K14" i="5"/>
  <c r="G12" i="1"/>
  <c r="G15" i="1"/>
  <c r="G9" i="1"/>
  <c r="G11" i="1"/>
  <c r="I5" i="1"/>
  <c r="H10" i="1"/>
  <c r="G8" i="1"/>
  <c r="H7" i="1"/>
  <c r="H6" i="1"/>
  <c r="M9" i="5" l="1"/>
  <c r="M16" i="5"/>
  <c r="I19" i="1"/>
  <c r="I17" i="1"/>
  <c r="I18" i="1"/>
  <c r="I20" i="1"/>
  <c r="H14" i="1"/>
  <c r="H13" i="1"/>
  <c r="H15" i="1"/>
  <c r="H16" i="1"/>
  <c r="N20" i="5"/>
  <c r="N18" i="5"/>
  <c r="N6" i="5"/>
  <c r="N19" i="5"/>
  <c r="N7" i="5"/>
  <c r="N17" i="5"/>
  <c r="N10" i="5"/>
  <c r="O5" i="5"/>
  <c r="M13" i="5"/>
  <c r="M14" i="5"/>
  <c r="I6" i="1"/>
  <c r="H11" i="1"/>
  <c r="H12" i="1"/>
  <c r="H8" i="1"/>
  <c r="H9" i="1"/>
  <c r="J5" i="1"/>
  <c r="I10" i="1"/>
  <c r="I7" i="1"/>
  <c r="I14" i="1" l="1"/>
  <c r="I13" i="1"/>
  <c r="I16" i="1"/>
  <c r="I15" i="1"/>
  <c r="J19" i="1"/>
  <c r="J17" i="1"/>
  <c r="J18" i="1"/>
  <c r="J20" i="1"/>
  <c r="N13" i="5"/>
  <c r="N14" i="5"/>
  <c r="O20" i="5"/>
  <c r="O7" i="5"/>
  <c r="O18" i="5"/>
  <c r="O6" i="5"/>
  <c r="O17" i="5"/>
  <c r="O19" i="5"/>
  <c r="O10" i="5"/>
  <c r="P5" i="5"/>
  <c r="I9" i="1"/>
  <c r="I8" i="1"/>
  <c r="I11" i="1"/>
  <c r="I12" i="1"/>
  <c r="K5" i="1"/>
  <c r="J10" i="1"/>
  <c r="J6" i="1"/>
  <c r="J7" i="1"/>
  <c r="O9" i="5" l="1"/>
  <c r="O16" i="5"/>
  <c r="J13" i="1"/>
  <c r="J14" i="1"/>
  <c r="J15" i="1"/>
  <c r="J16" i="1"/>
  <c r="K19" i="1"/>
  <c r="K17" i="1"/>
  <c r="K18" i="1"/>
  <c r="K20" i="1"/>
  <c r="P20" i="5"/>
  <c r="P10" i="5"/>
  <c r="P18" i="5"/>
  <c r="P6" i="5"/>
  <c r="P19" i="5"/>
  <c r="P7" i="5"/>
  <c r="P17" i="5"/>
  <c r="Q5" i="5"/>
  <c r="J8" i="1"/>
  <c r="J12" i="1"/>
  <c r="J11" i="1"/>
  <c r="K6" i="1"/>
  <c r="J9" i="1"/>
  <c r="L5" i="1"/>
  <c r="K10" i="1"/>
  <c r="K7" i="1"/>
  <c r="P9" i="5" l="1"/>
  <c r="P16" i="5"/>
  <c r="K13" i="1"/>
  <c r="K15" i="1"/>
  <c r="K14" i="1"/>
  <c r="K16" i="1"/>
  <c r="L20" i="1"/>
  <c r="L19" i="1"/>
  <c r="L18" i="1"/>
  <c r="L17" i="1"/>
  <c r="P13" i="5"/>
  <c r="P14" i="5"/>
  <c r="Q18" i="5"/>
  <c r="Q6" i="5"/>
  <c r="Q20" i="5"/>
  <c r="Q19" i="5"/>
  <c r="Q7" i="5"/>
  <c r="Q17" i="5"/>
  <c r="Q10" i="5"/>
  <c r="R5" i="5"/>
  <c r="K9" i="1"/>
  <c r="K12" i="1"/>
  <c r="K8" i="1"/>
  <c r="K11" i="1"/>
  <c r="M5" i="1"/>
  <c r="L10" i="1"/>
  <c r="L6" i="1"/>
  <c r="L7" i="1"/>
  <c r="Q16" i="5" l="1"/>
  <c r="Q9" i="5"/>
  <c r="L16" i="1"/>
  <c r="L13" i="1"/>
  <c r="L15" i="1"/>
  <c r="L14" i="1"/>
  <c r="M18" i="1"/>
  <c r="M20" i="1"/>
  <c r="M19" i="1"/>
  <c r="M17" i="1"/>
  <c r="Q14" i="5"/>
  <c r="Q13" i="5"/>
  <c r="R7" i="5"/>
  <c r="R19" i="5"/>
  <c r="R17" i="5"/>
  <c r="R18" i="5"/>
  <c r="R10" i="5"/>
  <c r="R20" i="5"/>
  <c r="R6" i="5"/>
  <c r="S5" i="5"/>
  <c r="L12" i="1"/>
  <c r="L8" i="1"/>
  <c r="L11" i="1"/>
  <c r="M6" i="1"/>
  <c r="L9" i="1"/>
  <c r="N5" i="1"/>
  <c r="M10" i="1"/>
  <c r="M7" i="1"/>
  <c r="R16" i="5" l="1"/>
  <c r="R9" i="5"/>
  <c r="M16" i="1"/>
  <c r="M15" i="1"/>
  <c r="M13" i="1"/>
  <c r="M14" i="1"/>
  <c r="N20" i="1"/>
  <c r="N18" i="1"/>
  <c r="N19" i="1"/>
  <c r="N17" i="1"/>
  <c r="R14" i="5"/>
  <c r="R13" i="5"/>
  <c r="S19" i="5"/>
  <c r="S7" i="5"/>
  <c r="S17" i="5"/>
  <c r="S10" i="5"/>
  <c r="S6" i="5"/>
  <c r="S20" i="5"/>
  <c r="S18" i="5"/>
  <c r="T5" i="5"/>
  <c r="M9" i="1"/>
  <c r="M8" i="1"/>
  <c r="M12" i="1"/>
  <c r="M11" i="1"/>
  <c r="O5" i="1"/>
  <c r="N10" i="1"/>
  <c r="N6" i="1"/>
  <c r="N7" i="1"/>
  <c r="S16" i="5" l="1"/>
  <c r="S9" i="5"/>
  <c r="N16" i="1"/>
  <c r="N15" i="1"/>
  <c r="N13" i="1"/>
  <c r="N14" i="1"/>
  <c r="O20" i="1"/>
  <c r="O18" i="1"/>
  <c r="O19" i="1"/>
  <c r="O17" i="1"/>
  <c r="T19" i="5"/>
  <c r="T7" i="5"/>
  <c r="T17" i="5"/>
  <c r="T10" i="5"/>
  <c r="T18" i="5"/>
  <c r="T20" i="5"/>
  <c r="T6" i="5"/>
  <c r="U5" i="5"/>
  <c r="N11" i="1"/>
  <c r="N12" i="1"/>
  <c r="N8" i="1"/>
  <c r="O6" i="1"/>
  <c r="N9" i="1"/>
  <c r="P5" i="1"/>
  <c r="O10" i="1"/>
  <c r="O7" i="1"/>
  <c r="T16" i="5" l="1"/>
  <c r="T9" i="5"/>
  <c r="P18" i="1"/>
  <c r="P20" i="1"/>
  <c r="P19" i="1"/>
  <c r="P17" i="1"/>
  <c r="O15" i="1"/>
  <c r="O16" i="1"/>
  <c r="O13" i="1"/>
  <c r="O14" i="1"/>
  <c r="T14" i="5"/>
  <c r="T13" i="5"/>
  <c r="U19" i="5"/>
  <c r="U7" i="5"/>
  <c r="U10" i="5"/>
  <c r="U17" i="5"/>
  <c r="U20" i="5"/>
  <c r="U18" i="5"/>
  <c r="U6" i="5"/>
  <c r="V5" i="5"/>
  <c r="O9" i="1"/>
  <c r="P6" i="1"/>
  <c r="O11" i="1"/>
  <c r="O12" i="1"/>
  <c r="O8" i="1"/>
  <c r="Q5" i="1"/>
  <c r="P10" i="1"/>
  <c r="P7" i="1"/>
  <c r="P15" i="1" l="1"/>
  <c r="P16" i="1"/>
  <c r="P13" i="1"/>
  <c r="P14" i="1"/>
  <c r="Q18" i="1"/>
  <c r="Q20" i="1"/>
  <c r="Q17" i="1"/>
  <c r="Q19" i="1"/>
  <c r="V19" i="5"/>
  <c r="V7" i="5"/>
  <c r="V17" i="5"/>
  <c r="V10" i="5"/>
  <c r="V6" i="5"/>
  <c r="V20" i="5"/>
  <c r="V18" i="5"/>
  <c r="W5" i="5"/>
  <c r="U14" i="5"/>
  <c r="U13" i="5"/>
  <c r="P9" i="1"/>
  <c r="P11" i="1"/>
  <c r="P12" i="1"/>
  <c r="P8" i="1"/>
  <c r="R5" i="1"/>
  <c r="Q10" i="1"/>
  <c r="Q6" i="1"/>
  <c r="Q7" i="1"/>
  <c r="V9" i="5" l="1"/>
  <c r="V16" i="5"/>
  <c r="Q16" i="1"/>
  <c r="Q13" i="1"/>
  <c r="Q14" i="1"/>
  <c r="Q15" i="1"/>
  <c r="R19" i="1"/>
  <c r="R17" i="1"/>
  <c r="R18" i="1"/>
  <c r="R20" i="1"/>
  <c r="W7" i="5"/>
  <c r="W17" i="5"/>
  <c r="W10" i="5"/>
  <c r="W20" i="5"/>
  <c r="W6" i="5"/>
  <c r="W19" i="5"/>
  <c r="X5" i="5"/>
  <c r="R6" i="1"/>
  <c r="Q12" i="1"/>
  <c r="Q11" i="1"/>
  <c r="Q8" i="1"/>
  <c r="Q9" i="1"/>
  <c r="S5" i="1"/>
  <c r="R10" i="1"/>
  <c r="R7" i="1"/>
  <c r="W16" i="5" l="1"/>
  <c r="W9" i="5"/>
  <c r="R14" i="1"/>
  <c r="R16" i="1"/>
  <c r="R13" i="1"/>
  <c r="R15" i="1"/>
  <c r="S19" i="1"/>
  <c r="S17" i="1"/>
  <c r="S18" i="1"/>
  <c r="S20" i="1"/>
  <c r="W13" i="5"/>
  <c r="W14" i="5"/>
  <c r="X17" i="5"/>
  <c r="X7" i="5"/>
  <c r="X10" i="5"/>
  <c r="X20" i="5"/>
  <c r="X18" i="5"/>
  <c r="X6" i="5"/>
  <c r="Y5" i="5"/>
  <c r="X19" i="5"/>
  <c r="R9" i="1"/>
  <c r="R12" i="1"/>
  <c r="R11" i="1"/>
  <c r="R8" i="1"/>
  <c r="T5" i="1"/>
  <c r="S10" i="1"/>
  <c r="S6" i="1"/>
  <c r="S7" i="1"/>
  <c r="X16" i="5" l="1"/>
  <c r="X9" i="5"/>
  <c r="S14" i="1"/>
  <c r="S16" i="1"/>
  <c r="S13" i="1"/>
  <c r="S15" i="1"/>
  <c r="T19" i="1"/>
  <c r="T17" i="1"/>
  <c r="T18" i="1"/>
  <c r="T20" i="1"/>
  <c r="Y10" i="5"/>
  <c r="Y19" i="5"/>
  <c r="Y17" i="5"/>
  <c r="Y20" i="5"/>
  <c r="Y18" i="5"/>
  <c r="Y6" i="5"/>
  <c r="Y7" i="5"/>
  <c r="Z5" i="5"/>
  <c r="X13" i="5"/>
  <c r="X14" i="5"/>
  <c r="T6" i="1"/>
  <c r="S11" i="1"/>
  <c r="S8" i="1"/>
  <c r="S12" i="1"/>
  <c r="S9" i="1"/>
  <c r="U5" i="1"/>
  <c r="T10" i="1"/>
  <c r="T7" i="1"/>
  <c r="Y9" i="5" l="1"/>
  <c r="Y16" i="5"/>
  <c r="T14" i="1"/>
  <c r="T16" i="1"/>
  <c r="T15" i="1"/>
  <c r="T13" i="1"/>
  <c r="U19" i="1"/>
  <c r="U17" i="1"/>
  <c r="U20" i="1"/>
  <c r="U18" i="1"/>
  <c r="Y13" i="5"/>
  <c r="Y14" i="5"/>
  <c r="Z20" i="5"/>
  <c r="Z18" i="5"/>
  <c r="Z6" i="5"/>
  <c r="Z10" i="5"/>
  <c r="Z19" i="5"/>
  <c r="Z7" i="5"/>
  <c r="Z17" i="5"/>
  <c r="AA5" i="5"/>
  <c r="T9" i="1"/>
  <c r="T12" i="1"/>
  <c r="T11" i="1"/>
  <c r="T8" i="1"/>
  <c r="U6" i="1"/>
  <c r="V5" i="1"/>
  <c r="U10" i="1"/>
  <c r="U7" i="1"/>
  <c r="Z16" i="5" l="1"/>
  <c r="Z9" i="5"/>
  <c r="U14" i="1"/>
  <c r="U15" i="1"/>
  <c r="U16" i="1"/>
  <c r="U13" i="1"/>
  <c r="V19" i="1"/>
  <c r="V17" i="1"/>
  <c r="V18" i="1"/>
  <c r="V20" i="1"/>
  <c r="AA20" i="5"/>
  <c r="AA18" i="5"/>
  <c r="AA6" i="5"/>
  <c r="AA19" i="5"/>
  <c r="AA7" i="5"/>
  <c r="AA17" i="5"/>
  <c r="AA10" i="5"/>
  <c r="AB5" i="5"/>
  <c r="U9" i="1"/>
  <c r="V6" i="1"/>
  <c r="U11" i="1"/>
  <c r="U8" i="1"/>
  <c r="U12" i="1"/>
  <c r="W5" i="1"/>
  <c r="V10" i="1"/>
  <c r="V7" i="1"/>
  <c r="AA16" i="5" l="1"/>
  <c r="AA9" i="5"/>
  <c r="V13" i="1"/>
  <c r="V14" i="1"/>
  <c r="V15" i="1"/>
  <c r="V16" i="1"/>
  <c r="W19" i="1"/>
  <c r="W17" i="1"/>
  <c r="W18" i="1"/>
  <c r="W20" i="1"/>
  <c r="AB18" i="5"/>
  <c r="AB6" i="5"/>
  <c r="AB8" i="5" s="1"/>
  <c r="AB7" i="5"/>
  <c r="AB10" i="5"/>
  <c r="AB17" i="5"/>
  <c r="AC5" i="5"/>
  <c r="AA13" i="5"/>
  <c r="AA14" i="5"/>
  <c r="V9" i="1"/>
  <c r="V8" i="1"/>
  <c r="V12" i="1"/>
  <c r="V11" i="1"/>
  <c r="X5" i="1"/>
  <c r="W10" i="1"/>
  <c r="W6" i="1"/>
  <c r="W7" i="1"/>
  <c r="W13" i="1" l="1"/>
  <c r="W14" i="1"/>
  <c r="W15" i="1"/>
  <c r="W16" i="1"/>
  <c r="X20" i="1"/>
  <c r="X17" i="1"/>
  <c r="X19" i="1"/>
  <c r="X18" i="1"/>
  <c r="AB13" i="5"/>
  <c r="AB11" i="5"/>
  <c r="AB14" i="5"/>
  <c r="AB12" i="5"/>
  <c r="AB15" i="5"/>
  <c r="AC18" i="5"/>
  <c r="AC6" i="5"/>
  <c r="AC8" i="5" s="1"/>
  <c r="AC19" i="5"/>
  <c r="AC7" i="5"/>
  <c r="AC17" i="5"/>
  <c r="AC10" i="5"/>
  <c r="AC20" i="5"/>
  <c r="AD5" i="5"/>
  <c r="X6" i="1"/>
  <c r="W12" i="1"/>
  <c r="W8" i="1"/>
  <c r="W11" i="1"/>
  <c r="W9" i="1"/>
  <c r="Y5" i="1"/>
  <c r="X10" i="1"/>
  <c r="X7" i="1"/>
  <c r="AC9" i="5" l="1"/>
  <c r="AC16" i="5"/>
  <c r="Y18" i="1"/>
  <c r="Y20" i="1"/>
  <c r="Y19" i="1"/>
  <c r="Y17" i="1"/>
  <c r="X16" i="1"/>
  <c r="X13" i="1"/>
  <c r="X15" i="1"/>
  <c r="X14" i="1"/>
  <c r="AC11" i="5"/>
  <c r="AC15" i="5"/>
  <c r="AC13" i="5"/>
  <c r="AC14" i="5"/>
  <c r="AC12" i="5"/>
  <c r="AD7" i="5"/>
  <c r="AD19" i="5"/>
  <c r="AD17" i="5"/>
  <c r="AD10" i="5"/>
  <c r="AD18" i="5"/>
  <c r="AD6" i="5"/>
  <c r="AD20" i="5"/>
  <c r="AE5" i="5"/>
  <c r="X9" i="1"/>
  <c r="X11" i="1"/>
  <c r="X12" i="1"/>
  <c r="X8" i="1"/>
  <c r="Z5" i="1"/>
  <c r="Y10" i="1"/>
  <c r="Y6" i="1"/>
  <c r="Y7" i="1"/>
  <c r="AD9" i="5" l="1"/>
  <c r="AD16" i="5"/>
  <c r="Y16" i="1"/>
  <c r="Y13" i="1"/>
  <c r="Y15" i="1"/>
  <c r="Y14" i="1"/>
  <c r="Z18" i="1"/>
  <c r="Z20" i="1"/>
  <c r="Z17" i="1"/>
  <c r="Z19" i="1"/>
  <c r="AE19" i="5"/>
  <c r="AE7" i="5"/>
  <c r="AE17" i="5"/>
  <c r="AE10" i="5"/>
  <c r="AE6" i="5"/>
  <c r="AE20" i="5"/>
  <c r="AE18" i="5"/>
  <c r="AF5" i="5"/>
  <c r="AD11" i="5"/>
  <c r="AD14" i="5"/>
  <c r="AD8" i="5"/>
  <c r="AD12" i="5"/>
  <c r="AD15" i="5"/>
  <c r="AD13" i="5"/>
  <c r="Y8" i="1"/>
  <c r="Y12" i="1"/>
  <c r="Y11" i="1"/>
  <c r="Z6" i="1"/>
  <c r="Y9" i="1"/>
  <c r="AA5" i="1"/>
  <c r="Z10" i="1"/>
  <c r="Z7" i="1"/>
  <c r="AE9" i="5" l="1"/>
  <c r="AE16" i="5"/>
  <c r="AA18" i="1"/>
  <c r="AA20" i="1"/>
  <c r="AA19" i="1"/>
  <c r="AA17" i="1"/>
  <c r="Z16" i="1"/>
  <c r="Z15" i="1"/>
  <c r="Z13" i="1"/>
  <c r="Z14" i="1"/>
  <c r="AE12" i="5"/>
  <c r="AE14" i="5"/>
  <c r="AE15" i="5"/>
  <c r="AE8" i="5"/>
  <c r="AE13" i="5"/>
  <c r="AE11" i="5"/>
  <c r="AF19" i="5"/>
  <c r="AF7" i="5"/>
  <c r="AF17" i="5"/>
  <c r="AF10" i="5"/>
  <c r="AF6" i="5"/>
  <c r="AF20" i="5"/>
  <c r="AF18" i="5"/>
  <c r="AG5" i="5"/>
  <c r="Z9" i="1"/>
  <c r="AA6" i="1"/>
  <c r="Z11" i="1"/>
  <c r="Z12" i="1"/>
  <c r="Z8" i="1"/>
  <c r="AB5" i="1"/>
  <c r="AA10" i="1"/>
  <c r="AA7" i="1"/>
  <c r="AF9" i="5" l="1"/>
  <c r="AF16" i="5"/>
  <c r="AB18" i="1"/>
  <c r="AB20" i="1"/>
  <c r="AB19" i="1"/>
  <c r="AB17" i="1"/>
  <c r="AA15" i="1"/>
  <c r="AA16" i="1"/>
  <c r="AA13" i="1"/>
  <c r="AA14" i="1"/>
  <c r="AG10" i="5"/>
  <c r="AG19" i="5"/>
  <c r="AG7" i="5"/>
  <c r="AG17" i="5"/>
  <c r="AG20" i="5"/>
  <c r="AG18" i="5"/>
  <c r="AG6" i="5"/>
  <c r="AH5" i="5"/>
  <c r="AF14" i="5"/>
  <c r="AF12" i="5"/>
  <c r="AF11" i="5"/>
  <c r="AF15" i="5"/>
  <c r="AF8" i="5"/>
  <c r="AF13" i="5"/>
  <c r="AA9" i="1"/>
  <c r="AB6" i="1"/>
  <c r="AA11" i="1"/>
  <c r="AA12" i="1"/>
  <c r="AA8" i="1"/>
  <c r="AC5" i="1"/>
  <c r="AB10" i="1"/>
  <c r="AB7" i="1"/>
  <c r="AG16" i="5" l="1"/>
  <c r="AG9" i="5"/>
  <c r="AB15" i="1"/>
  <c r="AB16" i="1"/>
  <c r="AB13" i="1"/>
  <c r="AB14" i="1"/>
  <c r="AC18" i="1"/>
  <c r="AC20" i="1"/>
  <c r="AC17" i="1"/>
  <c r="AC19" i="1"/>
  <c r="AG14" i="5"/>
  <c r="AG12" i="5"/>
  <c r="AG11" i="5"/>
  <c r="AG15" i="5"/>
  <c r="AG8" i="5"/>
  <c r="AG13" i="5"/>
  <c r="AH19" i="5"/>
  <c r="AH7" i="5"/>
  <c r="AH17" i="5"/>
  <c r="AH10" i="5"/>
  <c r="AH6" i="5"/>
  <c r="AH20" i="5"/>
  <c r="AH18" i="5"/>
  <c r="AI5" i="5"/>
  <c r="AB9" i="1"/>
  <c r="AB11" i="1"/>
  <c r="AB12" i="1"/>
  <c r="AB8" i="1"/>
  <c r="AD5" i="1"/>
  <c r="AC10" i="1"/>
  <c r="AC6" i="1"/>
  <c r="AC7" i="1"/>
  <c r="AH16" i="5" l="1"/>
  <c r="AH9" i="5"/>
  <c r="AC16" i="1"/>
  <c r="AC13" i="1"/>
  <c r="AC14" i="1"/>
  <c r="AC15" i="1"/>
  <c r="AD19" i="1"/>
  <c r="AD17" i="1"/>
  <c r="AD18" i="1"/>
  <c r="AD20" i="1"/>
  <c r="AI19" i="5"/>
  <c r="AI17" i="5"/>
  <c r="AI10" i="5"/>
  <c r="AI20" i="5"/>
  <c r="AI6" i="5"/>
  <c r="AI18" i="5"/>
  <c r="AI7" i="5"/>
  <c r="AJ5" i="5"/>
  <c r="AH12" i="5"/>
  <c r="AH15" i="5"/>
  <c r="AH8" i="5"/>
  <c r="AH13" i="5"/>
  <c r="AH14" i="5"/>
  <c r="AH11" i="5"/>
  <c r="AC12" i="1"/>
  <c r="AC11" i="1"/>
  <c r="AC8" i="1"/>
  <c r="AD6" i="1"/>
  <c r="AC9" i="1"/>
  <c r="AE5" i="1"/>
  <c r="AD10" i="1"/>
  <c r="AD7" i="1"/>
  <c r="AI16" i="5" l="1"/>
  <c r="AI9" i="5"/>
  <c r="AE19" i="1"/>
  <c r="AE17" i="1"/>
  <c r="AE20" i="1"/>
  <c r="AE18" i="1"/>
  <c r="AD14" i="1"/>
  <c r="AD16" i="1"/>
  <c r="AD13" i="1"/>
  <c r="AD15" i="1"/>
  <c r="AJ17" i="5"/>
  <c r="AK5" i="5"/>
  <c r="AJ10" i="5"/>
  <c r="AJ20" i="5"/>
  <c r="AJ18" i="5"/>
  <c r="AJ6" i="5"/>
  <c r="AJ7" i="5"/>
  <c r="AJ19" i="5"/>
  <c r="AI12" i="5"/>
  <c r="AI8" i="5"/>
  <c r="AI11" i="5"/>
  <c r="AI15" i="5"/>
  <c r="AI13" i="5"/>
  <c r="AI14" i="5"/>
  <c r="AD9" i="1"/>
  <c r="AD12" i="1"/>
  <c r="AD8" i="1"/>
  <c r="AD11" i="1"/>
  <c r="AE6" i="1"/>
  <c r="AF5" i="1"/>
  <c r="AE10" i="1"/>
  <c r="AE7" i="1"/>
  <c r="AJ16" i="5" l="1"/>
  <c r="AJ9" i="5"/>
  <c r="AF19" i="1"/>
  <c r="AF17" i="1"/>
  <c r="AF18" i="1"/>
  <c r="AF20" i="1"/>
  <c r="AE14" i="1"/>
  <c r="AE16" i="1"/>
  <c r="AE13" i="1"/>
  <c r="AE15" i="1"/>
  <c r="AJ12" i="5"/>
  <c r="AJ13" i="5"/>
  <c r="AJ15" i="5"/>
  <c r="AJ8" i="5"/>
  <c r="AJ11" i="5"/>
  <c r="AJ14" i="5"/>
  <c r="AK10" i="5"/>
  <c r="AK6" i="5"/>
  <c r="AK18" i="5"/>
  <c r="AK20" i="5"/>
  <c r="AK17" i="5"/>
  <c r="AL5" i="5"/>
  <c r="AK19" i="5"/>
  <c r="AK7" i="5"/>
  <c r="AE9" i="1"/>
  <c r="AF6" i="1"/>
  <c r="AE11" i="1"/>
  <c r="AE8" i="1"/>
  <c r="AE12" i="1"/>
  <c r="AG5" i="1"/>
  <c r="AF10" i="1"/>
  <c r="AF7" i="1"/>
  <c r="AK16" i="5" l="1"/>
  <c r="AK9" i="5"/>
  <c r="AF14" i="1"/>
  <c r="AF13" i="1"/>
  <c r="AF15" i="1"/>
  <c r="AF16" i="1"/>
  <c r="AG19" i="1"/>
  <c r="AG17" i="1"/>
  <c r="AG20" i="1"/>
  <c r="AG18" i="1"/>
  <c r="AL20" i="5"/>
  <c r="AL18" i="5"/>
  <c r="AL6" i="5"/>
  <c r="AL10" i="5"/>
  <c r="AL19" i="5"/>
  <c r="AL7" i="5"/>
  <c r="AL17" i="5"/>
  <c r="AM5" i="5"/>
  <c r="AK15" i="5"/>
  <c r="AK8" i="5"/>
  <c r="AK13" i="5"/>
  <c r="AK11" i="5"/>
  <c r="AK14" i="5"/>
  <c r="AK12" i="5"/>
  <c r="AF9" i="1"/>
  <c r="AG6" i="1"/>
  <c r="AF11" i="1"/>
  <c r="AF8" i="1"/>
  <c r="AF12" i="1"/>
  <c r="AH5" i="1"/>
  <c r="AG10" i="1"/>
  <c r="AG7" i="1"/>
  <c r="AL16" i="5" l="1"/>
  <c r="AL9" i="5"/>
  <c r="AH19" i="1"/>
  <c r="AH17" i="1"/>
  <c r="AH18" i="1"/>
  <c r="AH20" i="1"/>
  <c r="AG14" i="1"/>
  <c r="AG15" i="1"/>
  <c r="AG16" i="1"/>
  <c r="AG13" i="1"/>
  <c r="AL15" i="5"/>
  <c r="AL8" i="5"/>
  <c r="AL13" i="5"/>
  <c r="AL11" i="5"/>
  <c r="AL14" i="5"/>
  <c r="AL12" i="5"/>
  <c r="AM7" i="5"/>
  <c r="AM20" i="5"/>
  <c r="AM17" i="5"/>
  <c r="AM18" i="5"/>
  <c r="AM6" i="5"/>
  <c r="AM10" i="5"/>
  <c r="AM19" i="5"/>
  <c r="AG9" i="1"/>
  <c r="AH6" i="1"/>
  <c r="AG8" i="1"/>
  <c r="AG11" i="1"/>
  <c r="AG12" i="1"/>
  <c r="AI5" i="1"/>
  <c r="AH10" i="1"/>
  <c r="AH7" i="1"/>
  <c r="AM16" i="5" l="1"/>
  <c r="AM9" i="5"/>
  <c r="AI17" i="1"/>
  <c r="AI19" i="1"/>
  <c r="AI18" i="1"/>
  <c r="AI20" i="1"/>
  <c r="AH13" i="1"/>
  <c r="AH14" i="1"/>
  <c r="AH15" i="1"/>
  <c r="AH16" i="1"/>
  <c r="AM8" i="5"/>
  <c r="AM13" i="5"/>
  <c r="AM11" i="5"/>
  <c r="AM14" i="5"/>
  <c r="AM12" i="5"/>
  <c r="AM15" i="5"/>
  <c r="AH9" i="1"/>
  <c r="AI6" i="1"/>
  <c r="AH8" i="1"/>
  <c r="AH12" i="1"/>
  <c r="AH11" i="1"/>
  <c r="AJ5" i="1"/>
  <c r="AI10" i="1"/>
  <c r="AI7" i="1"/>
  <c r="B8" i="3" l="1"/>
  <c r="F8" i="3" a="1"/>
  <c r="F8" i="3" s="1"/>
  <c r="D5" i="3"/>
  <c r="B11" i="3"/>
  <c r="D8" i="3" a="1"/>
  <c r="D8" i="3" s="1"/>
  <c r="F5" i="3" a="1"/>
  <c r="F5" i="3" s="1"/>
  <c r="B5" i="3" a="1"/>
  <c r="B5" i="3" s="1"/>
  <c r="D11" i="3" a="1"/>
  <c r="D11" i="3" s="1"/>
  <c r="F11" i="3" a="1"/>
  <c r="F11" i="3" s="1"/>
  <c r="AI13" i="1"/>
  <c r="AI15" i="1"/>
  <c r="AI14" i="1"/>
  <c r="AI16" i="1"/>
  <c r="AJ20" i="1"/>
  <c r="AJ19" i="1"/>
  <c r="AJ17" i="1"/>
  <c r="AJ18" i="1"/>
  <c r="AI9" i="1"/>
  <c r="AJ6" i="1"/>
  <c r="AI12" i="1"/>
  <c r="AI8" i="1"/>
  <c r="AI11" i="1"/>
  <c r="AK5" i="1"/>
  <c r="AJ10" i="1"/>
  <c r="AJ7" i="1"/>
  <c r="AJ16" i="1" l="1"/>
  <c r="AJ13" i="1"/>
  <c r="AJ15" i="1"/>
  <c r="AJ14" i="1"/>
  <c r="AK18" i="1"/>
  <c r="AK20" i="1"/>
  <c r="AK19" i="1"/>
  <c r="AK17" i="1"/>
  <c r="AJ9" i="1"/>
  <c r="AK10" i="1"/>
  <c r="AJ12" i="1"/>
  <c r="AJ8" i="1"/>
  <c r="AJ11" i="1"/>
  <c r="AK6" i="1"/>
  <c r="AK7" i="1"/>
  <c r="AK16" i="1" l="1"/>
  <c r="AK13" i="1"/>
  <c r="AK15" i="1"/>
  <c r="AK14" i="1"/>
  <c r="AK8" i="1"/>
  <c r="AK12" i="1"/>
  <c r="AK11" i="1"/>
  <c r="AK9" i="1"/>
  <c r="I4" i="3" l="1"/>
  <c r="E17" i="2" l="1"/>
  <c r="F1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<sst xmlns="http://schemas.openxmlformats.org/spreadsheetml/2006/main" count="311" uniqueCount="141">
  <si>
    <t>Dates &amp; Days</t>
  </si>
  <si>
    <t>Equipment and task description</t>
  </si>
  <si>
    <t>Equipment</t>
  </si>
  <si>
    <t>Task description</t>
  </si>
  <si>
    <t>Frequency</t>
  </si>
  <si>
    <t>Type of work</t>
  </si>
  <si>
    <t>Daily</t>
  </si>
  <si>
    <t>Weekly</t>
  </si>
  <si>
    <t>Monthly</t>
  </si>
  <si>
    <t>Janvier</t>
  </si>
  <si>
    <t>Février</t>
  </si>
  <si>
    <t>Mars</t>
  </si>
  <si>
    <t>Avril</t>
  </si>
  <si>
    <t>Mai</t>
  </si>
  <si>
    <t>Juin</t>
  </si>
  <si>
    <t>Juillet</t>
  </si>
  <si>
    <t>Août</t>
  </si>
  <si>
    <t>Septembre</t>
  </si>
  <si>
    <t>Octobre</t>
  </si>
  <si>
    <t>Novembre</t>
  </si>
  <si>
    <t>Décembre</t>
  </si>
  <si>
    <t>Moteur Diesel</t>
  </si>
  <si>
    <t>Reservoir de Carburant</t>
  </si>
  <si>
    <t>Injecteurs</t>
  </si>
  <si>
    <t>Alternateur</t>
  </si>
  <si>
    <t>Régulateur de tension</t>
  </si>
  <si>
    <t>Radiateur</t>
  </si>
  <si>
    <t>Ventilateur</t>
  </si>
  <si>
    <t>Pompe à Eau</t>
  </si>
  <si>
    <t>Unité de Contrôle Électronique</t>
  </si>
  <si>
    <t>Capteurs</t>
  </si>
  <si>
    <t>Pompe à Huile</t>
  </si>
  <si>
    <t>Filtre à Huile</t>
  </si>
  <si>
    <t>Réservoir d'Huile</t>
  </si>
  <si>
    <t>Les mois de l'annee</t>
  </si>
  <si>
    <t>PM for A Caterpillar Generator</t>
  </si>
  <si>
    <t>Annees</t>
  </si>
  <si>
    <t>Operation Cost</t>
  </si>
  <si>
    <t>Work overdue</t>
  </si>
  <si>
    <t>Do</t>
  </si>
  <si>
    <t>Priority</t>
  </si>
  <si>
    <t>Medium</t>
  </si>
  <si>
    <t>High</t>
  </si>
  <si>
    <t>Low</t>
  </si>
  <si>
    <t>Critical</t>
  </si>
  <si>
    <t>Task</t>
  </si>
  <si>
    <t>Late</t>
  </si>
  <si>
    <t>Pending</t>
  </si>
  <si>
    <t>Nombre de Maintenance Pour le reste du mois</t>
  </si>
  <si>
    <t>DASHBOARD</t>
  </si>
  <si>
    <t>Evolution</t>
  </si>
  <si>
    <t>Coût Total des Opérations "Do"</t>
  </si>
  <si>
    <t>Time</t>
  </si>
  <si>
    <t>Coût Moyen par Tâche de Maintenance</t>
  </si>
  <si>
    <t>PREVENTIVE MAINTENANCE MENSUELLE</t>
  </si>
  <si>
    <r>
      <rPr>
        <b/>
        <sz val="18"/>
        <color theme="1"/>
        <rFont val="Calibri"/>
        <family val="2"/>
      </rPr>
      <t xml:space="preserve">À </t>
    </r>
    <r>
      <rPr>
        <b/>
        <sz val="18"/>
        <color theme="1"/>
        <rFont val="Calibri"/>
        <family val="2"/>
        <scheme val="minor"/>
      </rPr>
      <t>EFFECTUER PAR DES OP</t>
    </r>
    <r>
      <rPr>
        <b/>
        <sz val="18"/>
        <color theme="1"/>
        <rFont val="Calibri"/>
        <family val="2"/>
      </rPr>
      <t>ÉRATEURS AUTORISÉS!!!</t>
    </r>
  </si>
  <si>
    <t>WORK ORDER</t>
  </si>
  <si>
    <r>
      <t>D</t>
    </r>
    <r>
      <rPr>
        <b/>
        <sz val="12"/>
        <color theme="1"/>
        <rFont val="Calibri"/>
        <family val="2"/>
      </rPr>
      <t>ébut:__________________</t>
    </r>
  </si>
  <si>
    <r>
      <t>Num</t>
    </r>
    <r>
      <rPr>
        <b/>
        <sz val="12"/>
        <color theme="1"/>
        <rFont val="Calibri"/>
        <family val="2"/>
      </rPr>
      <t>éro du bon de travail:____________________________</t>
    </r>
  </si>
  <si>
    <t>LOTO EQUIPMENT: ______________________________</t>
  </si>
  <si>
    <t>Nom &amp; Prénom des intervenants:________________________________________</t>
  </si>
  <si>
    <t>AVERTISSEMENT !!!</t>
  </si>
  <si>
    <t>Entretien</t>
  </si>
  <si>
    <r>
      <t>R</t>
    </r>
    <r>
      <rPr>
        <b/>
        <sz val="14"/>
        <color theme="1"/>
        <rFont val="Calibri"/>
        <family val="2"/>
      </rPr>
      <t>éférences</t>
    </r>
  </si>
  <si>
    <t>Remarques</t>
  </si>
  <si>
    <t>Satisfaisant</t>
  </si>
  <si>
    <t>Non Satisfaisant</t>
  </si>
  <si>
    <t xml:space="preserve">Visite de contrôle
</t>
  </si>
  <si>
    <t>Système de refroidissement</t>
  </si>
  <si>
    <t>Vérifier que le moteur, le radiateur et le générateur sont exempts de débris, de corps étrangers, de raccords, de protections et de composants lâches ou cassés. Réparer si nécessaire</t>
  </si>
  <si>
    <t>Carter du moteur</t>
  </si>
  <si>
    <t>Vérifier le niveau d'huile. Maintenir le niveau d'huile entre les repères d'ajout et de remplissage du côté moteur arrêté de la jauge</t>
  </si>
  <si>
    <t>Régulateur</t>
  </si>
  <si>
    <t xml:space="preserve">Vérifier et maintenir le niveau d'huile (si nécessaire)
</t>
  </si>
  <si>
    <t>Batteries</t>
  </si>
  <si>
    <t>Maintenir le niveau d'électrolyte, nettoyer les batteries si nécessaire, vérifier l'étanchéité des connexions</t>
  </si>
  <si>
    <t>MENSUEL: MOTEUR EN MARCHE</t>
  </si>
  <si>
    <t xml:space="preserve">Démarrage du moteur
</t>
  </si>
  <si>
    <t xml:space="preserve">Les vérifications opérationnelles suivantes sont destinées à contrôler le fonctionnement du générateur et les systèmes de démarrage, de lubrification et d'alimentation en carburant du moteur, ainsi que le fonctionnement général. Les vérifications ne devraient pas prendre plus de cinq (5) minutes. Des périodes de fonctionnement plus longues ne sont pas nécessaires. Un test plus bénéfique sera effectué avec le moteur fonctionnant sous charge. </t>
  </si>
  <si>
    <t>Pression d'huile</t>
  </si>
  <si>
    <t>Vérifier que la pression d'huile est correcte. Consulter le Guide d'utilisation et d'entretien pour connaître la lecture correcte de la pression</t>
  </si>
  <si>
    <t>Pression du carburant</t>
  </si>
  <si>
    <t>Vérifier que la pression de carburant est correcte. Consulter le Guide d'utilisation et d'entretien pour connaître la lecture correcte de la pression</t>
  </si>
  <si>
    <t>Vérifier le niveau d'huile. Maintenir le niveau d'huile entre les repères d'ajout et de remplissage du côté moteur en marche de la jauge</t>
  </si>
  <si>
    <t>Fuites et bruits</t>
  </si>
  <si>
    <r>
      <t>MENSUEL: APR</t>
    </r>
    <r>
      <rPr>
        <b/>
        <sz val="16"/>
        <color theme="1"/>
        <rFont val="Calibri"/>
        <family val="2"/>
      </rPr>
      <t>ÈS</t>
    </r>
    <r>
      <rPr>
        <b/>
        <sz val="16"/>
        <color theme="1"/>
        <rFont val="Calibri"/>
        <family val="2"/>
        <scheme val="minor"/>
      </rPr>
      <t xml:space="preserve"> L'ARR</t>
    </r>
    <r>
      <rPr>
        <b/>
        <sz val="16"/>
        <color theme="1"/>
        <rFont val="Calibri"/>
        <family val="2"/>
      </rPr>
      <t>ÊT</t>
    </r>
    <r>
      <rPr>
        <b/>
        <sz val="16"/>
        <color theme="1"/>
        <rFont val="Calibri"/>
        <family val="2"/>
        <scheme val="minor"/>
      </rPr>
      <t xml:space="preserve"> DU MOTEUR</t>
    </r>
  </si>
  <si>
    <t>Niveau du carburant</t>
  </si>
  <si>
    <t>Vérifier le niveau de carburant ; faire l'appoint lorsque le réservoir n'est pas rempli aux trois quarts</t>
  </si>
  <si>
    <t>Chargeur de batterie</t>
  </si>
  <si>
    <t>Enregistrez le relevé de l'ampérage de charge</t>
  </si>
  <si>
    <t>Dysfonctionnements</t>
  </si>
  <si>
    <t xml:space="preserve">Signaler tout dysfonctionnement et effectuer les réparations nécessaires
</t>
  </si>
  <si>
    <t xml:space="preserve">Commutateurs automatiques  (si l’unité en est équipée)
</t>
  </si>
  <si>
    <t>Vérifier que tous les interrupteurs sont dans la bonne position pour le démarrage automatique</t>
  </si>
  <si>
    <t>COMMENTAIRES :</t>
  </si>
  <si>
    <r>
      <rPr>
        <b/>
        <sz val="12"/>
        <color theme="1"/>
        <rFont val="Calibri"/>
        <family val="2"/>
        <scheme val="minor"/>
      </rPr>
      <t>Signature autoris</t>
    </r>
    <r>
      <rPr>
        <b/>
        <sz val="12"/>
        <color theme="1"/>
        <rFont val="Calibri"/>
        <family val="2"/>
      </rPr>
      <t>é____________________</t>
    </r>
  </si>
  <si>
    <t>Vérification et entretien</t>
  </si>
  <si>
    <t>Nettoyage et inspection</t>
  </si>
  <si>
    <t>Remplacement et test</t>
  </si>
  <si>
    <t>Inspection et maintenance</t>
  </si>
  <si>
    <t>Test et calibration</t>
  </si>
  <si>
    <t>Nettoyage et remplissage</t>
  </si>
  <si>
    <t>Vérification et nettoyage</t>
  </si>
  <si>
    <t>Lubrification et entretien</t>
  </si>
  <si>
    <t>Test et mise à jour</t>
  </si>
  <si>
    <t>Calibration et test</t>
  </si>
  <si>
    <t>Remplacement</t>
  </si>
  <si>
    <t>Temps total des opérations de maintenance</t>
  </si>
  <si>
    <t>Nombre d'operation  "Pending"</t>
  </si>
  <si>
    <t>For</t>
  </si>
  <si>
    <t>Mécanique</t>
  </si>
  <si>
    <t>Électrique</t>
  </si>
  <si>
    <t>Électronique</t>
  </si>
  <si>
    <r>
      <t xml:space="preserve">GROUPE </t>
    </r>
    <r>
      <rPr>
        <b/>
        <sz val="20"/>
        <color theme="0"/>
        <rFont val="Calibri"/>
        <family val="2"/>
      </rPr>
      <t>ÉLÉTROGÈNE DE SECOURS CAT</t>
    </r>
  </si>
  <si>
    <t>Fin:_______________________</t>
  </si>
  <si>
    <t xml:space="preserve">            Intervenant/s:_______________________________________________________</t>
  </si>
  <si>
    <t>PPE/obligatoire:___________________________</t>
  </si>
  <si>
    <t xml:space="preserve">           Superviseur:_____________________________</t>
  </si>
  <si>
    <r>
      <rPr>
        <b/>
        <sz val="12"/>
        <color theme="1"/>
        <rFont val="Calibri"/>
        <family val="2"/>
        <scheme val="minor"/>
      </rPr>
      <t xml:space="preserve">Le commutateur d'arrêt manuel-automatique du panneau de démarrage doit être réglé sur la position « stop » lors de travaux d'entretien ou de réparation sur le groupe électrogène de secours. Cela empêche l'unité de démarrer si une panne de courant ou une chute de tension se produit pendant que vous travaillez sur l'unité. Pour éviter toute blessure corporelle due à un démarrage accidentel du moteur, débranchez les batteries ou désactivez le système de démarrage avant d'effectuer des travaux d'entretien ou de réparation. Verrouillez tous les dispositifs de commutation et les interrupteurs de transfert automatique associés au générateur pendant que vous effectuez tout entretien ou toute réparation. Assurez-vous qu'il n'existe aucun risque de choc. </t>
    </r>
    <r>
      <rPr>
        <b/>
        <sz val="12"/>
        <color rgb="FFFF0000"/>
        <rFont val="Calibri"/>
        <family val="2"/>
        <scheme val="minor"/>
      </rPr>
      <t>Le non-respect de cette consigne peut entraîner des blessures corporelles ou la mort !!! (Le port des EPI est obligatoire)</t>
    </r>
    <r>
      <rPr>
        <sz val="11"/>
        <color theme="1"/>
        <rFont val="Calibri"/>
        <family val="2"/>
        <scheme val="minor"/>
      </rPr>
      <t xml:space="preserve">
</t>
    </r>
  </si>
  <si>
    <t>Ensemble/ Organe</t>
  </si>
  <si>
    <r>
      <t>MENSUEL: AVANT LE D</t>
    </r>
    <r>
      <rPr>
        <b/>
        <sz val="16"/>
        <color theme="1"/>
        <rFont val="Calibri"/>
        <family val="2"/>
      </rPr>
      <t>ÉMARRAGE DU MOTEUR</t>
    </r>
  </si>
  <si>
    <t>---------------</t>
  </si>
  <si>
    <t>Maintenir un niveau correct de liquide de refroidissement</t>
  </si>
  <si>
    <t>SP040203070103</t>
  </si>
  <si>
    <t>SP04020307010101</t>
  </si>
  <si>
    <t>Vérifier le bon fonctionnement</t>
  </si>
  <si>
    <t>-------------------</t>
  </si>
  <si>
    <t>SP04020307010205</t>
  </si>
  <si>
    <t xml:space="preserve">Générateur et panneau de commande
</t>
  </si>
  <si>
    <t>commande
Inspection visuelle – vérifiez que le câblage ou les composants ne sont pas lâches, cassés ou endommagés</t>
  </si>
  <si>
    <t>SP04020307010408</t>
  </si>
  <si>
    <t xml:space="preserve">Système de carburant
</t>
  </si>
  <si>
    <t>Vérifier l'absence de fuites et vidanger le séparateur d'eau (si l’unité en est équipée). Maintenir le réservoir de carburant. Vérifiez l'indicateur du filtre à carburant (si l’unité en est équipée)</t>
  </si>
  <si>
    <t>SP04020307010102</t>
  </si>
  <si>
    <t>-----------------</t>
  </si>
  <si>
    <t>SP04020307010512</t>
  </si>
  <si>
    <r>
      <t xml:space="preserve">Vérifier l'absence de fuites et de bruits inhabituels. </t>
    </r>
    <r>
      <rPr>
        <b/>
        <i/>
        <sz val="11"/>
        <color theme="1"/>
        <rFont val="Calibri"/>
        <family val="2"/>
        <scheme val="minor"/>
      </rPr>
      <t>REMARQUE : Le moteur doit être arrêté avant d'effectuer les réparations nécessaires!!!</t>
    </r>
  </si>
  <si>
    <t>--------------------</t>
  </si>
  <si>
    <t>-----------------------</t>
  </si>
  <si>
    <t>----------------------</t>
  </si>
  <si>
    <t>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</si>
</sst>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mmm\-yyyy;@"/>
    <numFmt numFmtId="166" formatCode="[$-409]d\-mmm;@"/>
    <numFmt numFmtId="167" formatCode="_-[$$-409]* #,##0.00_ ;_-[$$-409]* \-#,##0.00\ ;_-[$$-409]* &quot;-&quot;??_ ;_-@_ "/>
    <numFmt numFmtId="168" formatCode="_-[$$-409]* #,##0_ ;_-[$$-409]* \-#,##0\ ;_-[$$-409]* &quot;-&quot;??_ ;_-@_ "/>
  </numFmts>
  <fonts count="36" x14ac:knownFonts="1">
    <font>
      <sz val="11"/>
      <color theme="1"/>
      <name val="Calibri"/>
      <family val="2"/>
      <scheme val="minor"/>
    </font>
    <font>
      <b/>
      <sz val="22"/>
      <color theme="1"/>
      <name val="Calibri"/>
      <family val="2"/>
      <scheme val="minor"/>
    </font>
    <font>
      <b/>
      <sz val="16"/>
      <color theme="0"/>
      <name val="Calibri"/>
      <family val="2"/>
      <scheme val="minor"/>
    </font>
    <font>
      <b/>
      <sz val="12"/>
      <color theme="0"/>
      <name val="Calibri"/>
      <family val="2"/>
      <scheme val="minor"/>
    </font>
    <font>
      <b/>
      <sz val="12"/>
      <name val="Calibri"/>
      <family val="2"/>
      <scheme val="minor"/>
    </font>
    <font>
      <sz val="8"/>
      <name val="Calibri"/>
      <family val="2"/>
      <scheme val="minor"/>
    </font>
    <font>
      <b/>
      <sz val="22"/>
      <color theme="0"/>
      <name val="Calibri"/>
      <family val="2"/>
      <scheme val="minor"/>
    </font>
    <font>
      <b/>
      <sz val="14"/>
      <color theme="1"/>
      <name val="Calibri"/>
      <family val="2"/>
      <scheme val="minor"/>
    </font>
    <font>
      <sz val="11"/>
      <color theme="1"/>
      <name val="Calibri"/>
      <family val="2"/>
      <scheme val="minor"/>
    </font>
    <font>
      <sz val="12"/>
      <color theme="1"/>
      <name val="Calibri"/>
      <family val="2"/>
      <scheme val="minor"/>
    </font>
    <font>
      <sz val="24"/>
      <color theme="1"/>
      <name val="Calibri"/>
      <family val="2"/>
      <scheme val="minor"/>
    </font>
    <font>
      <b/>
      <sz val="12"/>
      <color theme="1"/>
      <name val="Calibri"/>
      <family val="2"/>
      <scheme val="minor"/>
    </font>
    <font>
      <b/>
      <sz val="20"/>
      <color theme="1"/>
      <name val="Calibri"/>
      <family val="2"/>
      <scheme val="minor"/>
    </font>
    <font>
      <b/>
      <sz val="16"/>
      <color theme="1"/>
      <name val="Calibri"/>
      <family val="2"/>
      <scheme val="minor"/>
    </font>
    <font>
      <b/>
      <sz val="18"/>
      <color theme="1"/>
      <name val="Calibri"/>
      <family val="2"/>
      <scheme val="minor"/>
    </font>
    <font>
      <b/>
      <sz val="24"/>
      <color theme="1"/>
      <name val="Calibri"/>
      <family val="2"/>
      <scheme val="minor"/>
    </font>
    <font>
      <b/>
      <sz val="12"/>
      <color theme="8"/>
      <name val="Calibri"/>
      <family val="2"/>
      <scheme val="minor"/>
    </font>
    <font>
      <b/>
      <sz val="14"/>
      <color theme="8"/>
      <name val="Calibri"/>
      <family val="2"/>
      <scheme val="minor"/>
    </font>
    <font>
      <b/>
      <sz val="18"/>
      <color theme="8"/>
      <name val="Calibri"/>
      <family val="2"/>
      <scheme val="minor"/>
    </font>
    <font>
      <b/>
      <sz val="36"/>
      <color theme="8"/>
      <name val="Aharoni"/>
      <charset val="177"/>
    </font>
    <font>
      <sz val="36"/>
      <color theme="8"/>
      <name val="Aharoni"/>
      <charset val="177"/>
    </font>
    <font>
      <b/>
      <sz val="12"/>
      <color theme="8"/>
      <name val="Aharoni"/>
      <charset val="177"/>
    </font>
    <font>
      <b/>
      <sz val="12"/>
      <color theme="8"/>
      <name val="Amasis MT Pro"/>
      <family val="1"/>
    </font>
    <font>
      <b/>
      <sz val="20"/>
      <color theme="0"/>
      <name val="Calibri"/>
      <family val="2"/>
      <scheme val="minor"/>
    </font>
    <font>
      <b/>
      <sz val="20"/>
      <color theme="0"/>
      <name val="Calibri"/>
      <family val="2"/>
    </font>
    <font>
      <b/>
      <sz val="18"/>
      <color theme="1"/>
      <name val="Calibri"/>
      <family val="2"/>
    </font>
    <font>
      <b/>
      <sz val="12"/>
      <color theme="1"/>
      <name val="Calibri"/>
      <family val="2"/>
    </font>
    <font>
      <b/>
      <sz val="22"/>
      <name val="Calibri"/>
      <family val="2"/>
      <scheme val="minor"/>
    </font>
    <font>
      <b/>
      <sz val="12"/>
      <color rgb="FFFF0000"/>
      <name val="Calibri"/>
      <family val="2"/>
      <scheme val="minor"/>
    </font>
    <font>
      <b/>
      <sz val="14"/>
      <color theme="1"/>
      <name val="Calibri"/>
      <family val="2"/>
    </font>
    <font>
      <b/>
      <sz val="16"/>
      <color theme="1"/>
      <name val="Calibri"/>
      <family val="2"/>
    </font>
    <font>
      <sz val="12"/>
      <color theme="1"/>
      <name val="Amasis MT Pro"/>
      <family val="1"/>
    </font>
    <font>
      <sz val="22"/>
      <color theme="1"/>
      <name val="Aharoni"/>
      <charset val="177"/>
    </font>
    <font>
      <b/>
      <sz val="22"/>
      <color theme="1"/>
      <name val="Aharoni"/>
      <charset val="177"/>
    </font>
    <font>
      <b/>
      <i/>
      <sz val="11"/>
      <color theme="1"/>
      <name val="Calibri"/>
      <family val="2"/>
      <scheme val="minor"/>
    </font>
    <font>
      <b/>
      <sz val="26"/>
      <color theme="1"/>
      <name val="Calibri"/>
      <family val="2"/>
      <scheme val="minor"/>
    </font>
  </fonts>
  <fills count="15">
    <fill>
      <patternFill patternType="none"/>
    </fill>
    <fill>
      <patternFill patternType="gray125"/>
    </fill>
    <fill>
      <patternFill patternType="solid">
        <fgColor theme="7"/>
        <bgColor indexed="64"/>
      </patternFill>
    </fill>
    <fill>
      <patternFill patternType="solid">
        <fgColor rgb="FF0070C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7" tint="-0.499984740745262"/>
        <bgColor indexed="64"/>
      </patternFill>
    </fill>
    <fill>
      <patternFill patternType="solid">
        <fgColor theme="8"/>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rgb="FFC00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140">
    <xf numFmtId="0" fontId="0" fillId="0" borderId="0" xfId="0"/>
    <xf numFmtId="0" fontId="3" fillId="4" borderId="1" xfId="0" applyFont="1" applyFill="1" applyBorder="1" applyAlignment="1">
      <alignment horizontal="center"/>
    </xf>
    <xf numFmtId="0" fontId="4" fillId="3" borderId="1" xfId="0" applyFont="1" applyFill="1" applyBorder="1" applyAlignment="1">
      <alignment horizontal="center"/>
    </xf>
    <xf numFmtId="0" fontId="0" fillId="0" borderId="1" xfId="0" applyBorder="1"/>
    <xf numFmtId="0" fontId="0" fillId="6" borderId="1" xfId="0" applyFill="1" applyBorder="1"/>
    <xf numFmtId="0" fontId="0" fillId="7" borderId="1" xfId="0" applyFill="1" applyBorder="1"/>
    <xf numFmtId="166" fontId="0" fillId="3" borderId="1" xfId="0" applyNumberFormat="1" applyFill="1" applyBorder="1" applyAlignment="1">
      <alignment textRotation="90"/>
    </xf>
    <xf numFmtId="0" fontId="0" fillId="0" borderId="0" xfId="0" applyAlignment="1">
      <alignment horizontal="center"/>
    </xf>
    <xf numFmtId="167" fontId="0" fillId="0" borderId="0" xfId="0" applyNumberFormat="1"/>
    <xf numFmtId="167" fontId="4" fillId="3" borderId="1" xfId="0" applyNumberFormat="1" applyFont="1" applyFill="1" applyBorder="1" applyAlignment="1">
      <alignment horizontal="center"/>
    </xf>
    <xf numFmtId="167" fontId="0" fillId="0" borderId="1" xfId="0" applyNumberFormat="1" applyBorder="1"/>
    <xf numFmtId="0" fontId="0" fillId="0" borderId="0" xfId="0" applyFill="1"/>
    <xf numFmtId="0" fontId="10" fillId="0" borderId="0" xfId="0" applyFont="1" applyFill="1" applyAlignment="1"/>
    <xf numFmtId="0" fontId="7" fillId="8" borderId="0" xfId="0" applyFont="1" applyFill="1"/>
    <xf numFmtId="0" fontId="0" fillId="0" borderId="0" xfId="0" applyAlignment="1">
      <alignment horizontal="left"/>
    </xf>
    <xf numFmtId="0" fontId="11" fillId="0" borderId="0" xfId="0" applyFont="1"/>
    <xf numFmtId="0" fontId="15" fillId="0" borderId="0" xfId="0" applyFont="1" applyFill="1" applyAlignment="1">
      <alignment horizontal="left"/>
    </xf>
    <xf numFmtId="0" fontId="12" fillId="0" borderId="0" xfId="0" applyFont="1" applyFill="1" applyAlignment="1">
      <alignment horizontal="left"/>
    </xf>
    <xf numFmtId="0" fontId="15" fillId="9" borderId="0" xfId="0" applyFont="1" applyFill="1" applyAlignment="1">
      <alignment horizontal="left" vertical="center"/>
    </xf>
    <xf numFmtId="0" fontId="12" fillId="9" borderId="0" xfId="0" applyFont="1" applyFill="1" applyAlignment="1">
      <alignment horizontal="left" vertical="center"/>
    </xf>
    <xf numFmtId="0" fontId="12" fillId="0" borderId="0" xfId="0"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10" fillId="0" borderId="0" xfId="0" applyFont="1" applyFill="1" applyAlignment="1">
      <alignment vertical="center"/>
    </xf>
    <xf numFmtId="0" fontId="22" fillId="0" borderId="0" xfId="0" applyFont="1" applyAlignment="1">
      <alignment horizontal="center" wrapText="1"/>
    </xf>
    <xf numFmtId="0" fontId="22" fillId="0" borderId="0" xfId="0" applyFont="1" applyFill="1" applyAlignment="1">
      <alignment horizontal="center" wrapText="1"/>
    </xf>
    <xf numFmtId="0" fontId="20" fillId="0" borderId="0" xfId="0" applyFont="1" applyFill="1" applyAlignment="1">
      <alignment horizontal="center" vertical="center"/>
    </xf>
    <xf numFmtId="168" fontId="14" fillId="0" borderId="0" xfId="0" applyNumberFormat="1" applyFont="1" applyFill="1" applyAlignment="1">
      <alignment horizontal="center"/>
    </xf>
    <xf numFmtId="168" fontId="13" fillId="0" borderId="0" xfId="0" applyNumberFormat="1" applyFont="1" applyFill="1" applyAlignment="1">
      <alignment horizontal="center" vertical="center"/>
    </xf>
    <xf numFmtId="2" fontId="10" fillId="0" borderId="0" xfId="1" applyNumberFormat="1" applyFont="1" applyFill="1" applyAlignment="1"/>
    <xf numFmtId="0" fontId="12" fillId="9" borderId="0" xfId="1" applyNumberFormat="1" applyFont="1" applyFill="1" applyAlignment="1">
      <alignment horizontal="left" vertical="center"/>
    </xf>
    <xf numFmtId="0" fontId="11" fillId="0" borderId="0" xfId="0" applyFont="1" applyAlignment="1">
      <alignment horizontal="left"/>
    </xf>
    <xf numFmtId="0" fontId="26" fillId="0" borderId="0" xfId="0" applyFont="1" applyAlignment="1">
      <alignment horizontal="left"/>
    </xf>
    <xf numFmtId="0" fontId="13" fillId="11" borderId="3" xfId="0" applyFont="1" applyFill="1" applyBorder="1" applyAlignment="1">
      <alignment horizontal="left"/>
    </xf>
    <xf numFmtId="0" fontId="13" fillId="11" borderId="4" xfId="0" applyFont="1" applyFill="1" applyBorder="1" applyAlignment="1">
      <alignment horizontal="left"/>
    </xf>
    <xf numFmtId="0" fontId="11" fillId="11" borderId="1" xfId="0" applyFont="1" applyFill="1" applyBorder="1" applyAlignment="1">
      <alignment horizontal="left"/>
    </xf>
    <xf numFmtId="0" fontId="13" fillId="12" borderId="1" xfId="0" applyFont="1" applyFill="1" applyBorder="1" applyAlignment="1">
      <alignment horizontal="left"/>
    </xf>
    <xf numFmtId="0" fontId="0" fillId="0" borderId="3" xfId="0" applyBorder="1" applyAlignment="1">
      <alignment horizontal="center" vertical="top" wrapText="1"/>
    </xf>
    <xf numFmtId="0" fontId="0" fillId="0" borderId="1" xfId="0" applyBorder="1" applyAlignment="1">
      <alignment horizontal="center"/>
    </xf>
    <xf numFmtId="0" fontId="0" fillId="0" borderId="3" xfId="0" applyBorder="1" applyAlignment="1">
      <alignment horizontal="left" vertical="top" wrapText="1"/>
    </xf>
    <xf numFmtId="0" fontId="0" fillId="0" borderId="1" xfId="0" applyBorder="1" applyAlignment="1">
      <alignment vertical="top" wrapText="1"/>
    </xf>
    <xf numFmtId="0" fontId="0" fillId="11" borderId="3" xfId="0" applyFill="1" applyBorder="1" applyAlignment="1">
      <alignment vertical="top" wrapText="1"/>
    </xf>
    <xf numFmtId="0" fontId="0" fillId="11" borderId="5" xfId="0" applyFill="1" applyBorder="1" applyAlignment="1">
      <alignment vertical="top" wrapText="1"/>
    </xf>
    <xf numFmtId="0" fontId="0" fillId="11" borderId="7" xfId="0" applyFill="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center" wrapText="1"/>
    </xf>
    <xf numFmtId="0" fontId="9" fillId="0" borderId="1" xfId="0" applyFont="1" applyBorder="1"/>
    <xf numFmtId="167" fontId="9" fillId="0" borderId="1" xfId="0" applyNumberFormat="1" applyFont="1" applyBorder="1"/>
    <xf numFmtId="0" fontId="9" fillId="8" borderId="1" xfId="0" applyFont="1" applyFill="1" applyBorder="1"/>
    <xf numFmtId="0" fontId="9" fillId="7" borderId="1" xfId="0" applyFont="1" applyFill="1" applyBorder="1"/>
    <xf numFmtId="0" fontId="9" fillId="0" borderId="0" xfId="0" applyFont="1"/>
    <xf numFmtId="0" fontId="9" fillId="0" borderId="1" xfId="0" applyFont="1" applyBorder="1" applyAlignment="1">
      <alignment vertical="center" wrapText="1"/>
    </xf>
    <xf numFmtId="0" fontId="22" fillId="0" borderId="0" xfId="0" applyFont="1" applyAlignment="1">
      <alignment horizontal="center" vertical="center" wrapText="1"/>
    </xf>
    <xf numFmtId="1" fontId="15" fillId="9" borderId="0" xfId="0" applyNumberFormat="1" applyFont="1" applyFill="1" applyAlignment="1">
      <alignment horizontal="left" vertical="center"/>
    </xf>
    <xf numFmtId="0" fontId="22" fillId="0" borderId="0" xfId="0" applyFont="1" applyFill="1" applyAlignment="1">
      <alignment horizontal="center" vertical="center" wrapText="1"/>
    </xf>
    <xf numFmtId="0" fontId="31" fillId="0" borderId="0" xfId="0" applyFont="1" applyAlignment="1">
      <alignment horizontal="center" vertical="center"/>
    </xf>
    <xf numFmtId="0" fontId="16" fillId="0" borderId="0" xfId="0" applyFont="1" applyAlignment="1">
      <alignment horizontal="center" wrapText="1"/>
    </xf>
    <xf numFmtId="0" fontId="11" fillId="0" borderId="0" xfId="0" applyFont="1" applyFill="1" applyAlignment="1">
      <alignment horizontal="center"/>
    </xf>
    <xf numFmtId="0" fontId="21" fillId="0" borderId="0" xfId="0" applyFont="1" applyAlignment="1">
      <alignment horizontal="center" wrapText="1"/>
    </xf>
    <xf numFmtId="0" fontId="11" fillId="0" borderId="0" xfId="0" applyFont="1" applyAlignment="1">
      <alignment horizontal="center"/>
    </xf>
    <xf numFmtId="0" fontId="16" fillId="0" borderId="0" xfId="0" applyFont="1" applyAlignment="1">
      <alignment horizontal="center"/>
    </xf>
    <xf numFmtId="167" fontId="1" fillId="4" borderId="0" xfId="0" applyNumberFormat="1" applyFont="1" applyFill="1" applyBorder="1" applyAlignment="1">
      <alignment horizontal="center"/>
    </xf>
    <xf numFmtId="165" fontId="0" fillId="3" borderId="16" xfId="0" applyNumberFormat="1" applyFill="1" applyBorder="1" applyAlignment="1">
      <alignment textRotation="45"/>
    </xf>
    <xf numFmtId="165" fontId="0" fillId="3" borderId="1" xfId="0" applyNumberFormat="1" applyFill="1" applyBorder="1" applyAlignment="1">
      <alignment textRotation="45"/>
    </xf>
    <xf numFmtId="0" fontId="2" fillId="3" borderId="1" xfId="0" applyFont="1" applyFill="1" applyBorder="1" applyAlignment="1">
      <alignment horizontal="center"/>
    </xf>
    <xf numFmtId="0" fontId="1" fillId="5" borderId="5" xfId="0" applyFont="1" applyFill="1" applyBorder="1" applyAlignment="1">
      <alignment horizontal="center"/>
    </xf>
    <xf numFmtId="0" fontId="1" fillId="5" borderId="1" xfId="0" applyFont="1" applyFill="1" applyBorder="1" applyAlignment="1">
      <alignment horizontal="center"/>
    </xf>
    <xf numFmtId="164" fontId="1" fillId="4" borderId="0" xfId="0" applyNumberFormat="1" applyFont="1" applyFill="1" applyBorder="1" applyAlignment="1">
      <alignment horizontal="center"/>
    </xf>
    <xf numFmtId="0" fontId="6" fillId="3" borderId="0" xfId="0" applyFont="1" applyFill="1" applyAlignment="1">
      <alignment horizontal="center"/>
    </xf>
    <xf numFmtId="0" fontId="1" fillId="2" borderId="1" xfId="0" applyFont="1" applyFill="1" applyBorder="1" applyAlignment="1">
      <alignment horizontal="center" vertical="center"/>
    </xf>
    <xf numFmtId="0" fontId="1" fillId="2" borderId="16" xfId="0" applyFont="1" applyFill="1" applyBorder="1" applyAlignment="1">
      <alignment horizontal="center" vertical="center"/>
    </xf>
    <xf numFmtId="10" fontId="18" fillId="0" borderId="0" xfId="0" applyNumberFormat="1" applyFont="1" applyAlignment="1">
      <alignment horizontal="center" vertical="center"/>
    </xf>
    <xf numFmtId="168" fontId="13" fillId="9" borderId="0" xfId="0" applyNumberFormat="1" applyFont="1" applyFill="1" applyAlignment="1">
      <alignment horizontal="center" vertical="center"/>
    </xf>
    <xf numFmtId="0" fontId="21" fillId="0" borderId="0" xfId="0" applyFont="1" applyAlignment="1">
      <alignment horizontal="center" wrapText="1"/>
    </xf>
    <xf numFmtId="0" fontId="19" fillId="10" borderId="0" xfId="0" applyFont="1" applyFill="1" applyAlignment="1">
      <alignment horizontal="center" vertical="center"/>
    </xf>
    <xf numFmtId="0" fontId="20" fillId="10" borderId="0" xfId="0" applyFont="1" applyFill="1" applyAlignment="1">
      <alignment horizontal="center" vertical="center"/>
    </xf>
    <xf numFmtId="0" fontId="22" fillId="0" borderId="0" xfId="0" applyFont="1" applyAlignment="1">
      <alignment horizontal="center" wrapText="1"/>
    </xf>
    <xf numFmtId="168" fontId="14" fillId="9" borderId="0" xfId="0" applyNumberFormat="1" applyFont="1" applyFill="1" applyAlignment="1">
      <alignment horizontal="center"/>
    </xf>
    <xf numFmtId="0" fontId="22" fillId="0" borderId="0" xfId="0" applyFont="1" applyAlignment="1">
      <alignment horizontal="center" vertical="center"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0" xfId="0"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3" xfId="0" applyBorder="1" applyAlignment="1">
      <alignment horizontal="center" vertical="top"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13" fillId="11" borderId="3" xfId="0" applyFont="1" applyFill="1" applyBorder="1" applyAlignment="1">
      <alignment horizontal="left" vertical="top" wrapText="1"/>
    </xf>
    <xf numFmtId="0" fontId="13" fillId="11" borderId="4" xfId="0" applyFont="1" applyFill="1" applyBorder="1" applyAlignment="1">
      <alignment horizontal="left" vertical="top" wrapText="1"/>
    </xf>
    <xf numFmtId="0" fontId="13" fillId="11" borderId="5" xfId="0" applyFont="1" applyFill="1" applyBorder="1" applyAlignment="1">
      <alignment horizontal="left" vertical="top" wrapText="1"/>
    </xf>
    <xf numFmtId="0" fontId="0" fillId="0" borderId="3" xfId="0" applyBorder="1" applyAlignment="1">
      <alignment horizontal="center" vertical="top"/>
    </xf>
    <xf numFmtId="0" fontId="0" fillId="0" borderId="5" xfId="0" applyBorder="1" applyAlignment="1">
      <alignment horizontal="center"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12" borderId="3" xfId="0" applyFill="1" applyBorder="1" applyAlignment="1">
      <alignment horizontal="center" vertical="top" wrapText="1"/>
    </xf>
    <xf numFmtId="0" fontId="0" fillId="12" borderId="5" xfId="0" applyFill="1" applyBorder="1" applyAlignment="1">
      <alignment horizontal="center" vertical="top"/>
    </xf>
    <xf numFmtId="0" fontId="13" fillId="12" borderId="4" xfId="0" applyFont="1" applyFill="1" applyBorder="1" applyAlignment="1">
      <alignment horizontal="center" vertical="top" wrapText="1"/>
    </xf>
    <xf numFmtId="0" fontId="13" fillId="12" borderId="5" xfId="0" applyFont="1" applyFill="1" applyBorder="1" applyAlignment="1">
      <alignment horizontal="center" vertical="top" wrapText="1"/>
    </xf>
    <xf numFmtId="0" fontId="0" fillId="0" borderId="6" xfId="0" applyBorder="1" applyAlignment="1">
      <alignment horizontal="center" vertical="top"/>
    </xf>
    <xf numFmtId="0" fontId="27" fillId="11" borderId="0" xfId="0" applyFont="1" applyFill="1" applyAlignment="1">
      <alignment horizontal="center"/>
    </xf>
    <xf numFmtId="0" fontId="29" fillId="0" borderId="1"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2" fillId="2" borderId="0" xfId="0" applyFont="1" applyFill="1" applyAlignment="1">
      <alignment horizontal="center"/>
    </xf>
    <xf numFmtId="0" fontId="23" fillId="2" borderId="0" xfId="0" applyFont="1" applyFill="1" applyAlignment="1">
      <alignment horizontal="center"/>
    </xf>
    <xf numFmtId="0" fontId="14" fillId="2" borderId="0" xfId="0" applyFont="1" applyFill="1" applyAlignment="1">
      <alignment horizontal="center"/>
    </xf>
    <xf numFmtId="0" fontId="11" fillId="0" borderId="0" xfId="0" applyFont="1" applyAlignment="1">
      <alignment horizontal="left"/>
    </xf>
    <xf numFmtId="0" fontId="26" fillId="0" borderId="0" xfId="0" applyFont="1" applyAlignment="1">
      <alignment horizontal="left"/>
    </xf>
    <xf numFmtId="0" fontId="0" fillId="13" borderId="0" xfId="0" applyFill="1" applyAlignment="1">
      <alignment horizontal="center"/>
    </xf>
    <xf numFmtId="0" fontId="0" fillId="13" borderId="0" xfId="0" applyFill="1"/>
    <xf numFmtId="0" fontId="13" fillId="11" borderId="3" xfId="0" applyFont="1" applyFill="1" applyBorder="1" applyAlignment="1">
      <alignment horizontal="left"/>
    </xf>
    <xf numFmtId="0" fontId="13" fillId="11" borderId="4" xfId="0" applyFont="1" applyFill="1" applyBorder="1" applyAlignment="1">
      <alignment horizontal="left"/>
    </xf>
    <xf numFmtId="0" fontId="13" fillId="12" borderId="3" xfId="0" quotePrefix="1" applyFont="1" applyFill="1" applyBorder="1" applyAlignment="1">
      <alignment horizontal="center" vertical="center"/>
    </xf>
    <xf numFmtId="0" fontId="13" fillId="12" borderId="5" xfId="0" applyFont="1" applyFill="1" applyBorder="1" applyAlignment="1">
      <alignment horizontal="center" vertical="center"/>
    </xf>
    <xf numFmtId="0" fontId="11" fillId="0" borderId="3" xfId="0" applyFont="1" applyBorder="1" applyAlignment="1">
      <alignment horizontal="center"/>
    </xf>
    <xf numFmtId="0" fontId="11" fillId="0" borderId="4" xfId="0" applyFont="1" applyBorder="1" applyAlignment="1">
      <alignment horizont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3" xfId="0" quotePrefix="1" applyFont="1" applyBorder="1" applyAlignment="1">
      <alignment horizontal="center" vertical="center"/>
    </xf>
    <xf numFmtId="0" fontId="0" fillId="0" borderId="5" xfId="0" applyBorder="1" applyAlignment="1">
      <alignment horizontal="center" vertical="center"/>
    </xf>
    <xf numFmtId="0" fontId="11" fillId="0" borderId="3"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3" xfId="0" quotePrefix="1" applyFont="1" applyBorder="1" applyAlignment="1">
      <alignment horizontal="center" vertical="center" wrapText="1"/>
    </xf>
    <xf numFmtId="0" fontId="0" fillId="0" borderId="5" xfId="0" applyBorder="1" applyAlignment="1">
      <alignment horizontal="center" vertical="center" wrapText="1"/>
    </xf>
    <xf numFmtId="0" fontId="11" fillId="0" borderId="3" xfId="0" quotePrefix="1" applyFont="1" applyBorder="1" applyAlignment="1">
      <alignment horizontal="center" vertical="top" wrapText="1"/>
    </xf>
    <xf numFmtId="0" fontId="11" fillId="0" borderId="5" xfId="0" applyFont="1" applyBorder="1" applyAlignment="1">
      <alignment horizontal="center" vertical="top" wrapText="1"/>
    </xf>
    <xf numFmtId="0" fontId="17" fillId="0" borderId="0" xfId="0" applyFont="1" applyAlignment="1">
      <alignment horizontal="center" vertical="top" wrapText="1"/>
    </xf>
    <xf numFmtId="0" fontId="9" fillId="4" borderId="1" xfId="0" applyFont="1" applyFill="1" applyBorder="1"/>
    <xf numFmtId="0" fontId="0" fillId="0" borderId="1" xfId="0" applyBorder="1" applyAlignment="1">
      <alignment horizontal="left" vertical="top" wrapText="1"/>
    </xf>
    <xf numFmtId="164" fontId="33" fillId="4" borderId="1" xfId="0" applyNumberFormat="1" applyFont="1" applyFill="1" applyBorder="1" applyAlignment="1">
      <alignment horizontal="center"/>
    </xf>
    <xf numFmtId="167" fontId="32" fillId="4" borderId="1" xfId="0" applyNumberFormat="1" applyFont="1" applyFill="1" applyBorder="1" applyAlignment="1">
      <alignment horizontal="right"/>
    </xf>
    <xf numFmtId="0" fontId="35" fillId="8" borderId="0" xfId="0" applyFont="1" applyFill="1"/>
    <xf numFmtId="0" fontId="28" fillId="0" borderId="1" xfId="0" applyFont="1" applyBorder="1"/>
    <xf numFmtId="0" fontId="28" fillId="14" borderId="1" xfId="0" applyFont="1" applyFill="1" applyBorder="1"/>
  </cellXfs>
  <cellStyles count="2">
    <cellStyle name="Normal" xfId="0" builtinId="0"/>
    <cellStyle name="Percent" xfId="1" builtinId="5"/>
  </cellStyles>
  <dxfs count="48">
    <dxf>
      <fill>
        <patternFill>
          <bgColor rgb="FFFFFF00"/>
        </patternFill>
      </fill>
    </dxf>
    <dxf>
      <fill>
        <patternFill>
          <bgColor rgb="FFFFFF00"/>
        </patternFill>
      </fill>
    </dxf>
    <dxf>
      <fill>
        <patternFill>
          <bgColor rgb="FF7030A0"/>
        </patternFill>
      </fill>
    </dxf>
    <dxf>
      <fill>
        <patternFill>
          <bgColor rgb="FF7030A0"/>
        </patternFill>
      </fill>
    </dxf>
    <dxf>
      <fill>
        <patternFill>
          <bgColor rgb="FF7030A0"/>
        </patternFill>
      </fill>
    </dxf>
    <dxf>
      <fill>
        <patternFill>
          <bgColor rgb="FFFF00FF"/>
        </patternFill>
      </fill>
    </dxf>
    <dxf>
      <fill>
        <patternFill>
          <bgColor rgb="FFF43AE7"/>
        </patternFill>
      </fill>
    </dxf>
    <dxf>
      <fill>
        <patternFill>
          <bgColor rgb="FFFFC000"/>
        </patternFill>
      </fill>
    </dxf>
    <dxf>
      <fill>
        <patternFill>
          <bgColor rgb="FF7030A0"/>
        </patternFill>
      </fill>
    </dxf>
    <dxf>
      <fill>
        <patternFill>
          <bgColor theme="5" tint="0.39994506668294322"/>
        </patternFill>
      </fill>
    </dxf>
    <dxf>
      <fill>
        <patternFill>
          <bgColor theme="7" tint="0.39994506668294322"/>
        </patternFill>
      </fill>
    </dxf>
    <dxf>
      <fill>
        <patternFill>
          <bgColor rgb="FFFFC000"/>
        </patternFill>
      </fill>
    </dxf>
    <dxf>
      <fill>
        <patternFill>
          <bgColor rgb="FF7030A0"/>
        </patternFill>
      </fill>
    </dxf>
    <dxf>
      <fill>
        <patternFill>
          <bgColor theme="5" tint="0.39994506668294322"/>
        </patternFill>
      </fill>
    </dxf>
    <dxf>
      <fill>
        <patternFill>
          <bgColor rgb="FFFFFF00"/>
        </patternFill>
      </fill>
    </dxf>
    <dxf>
      <fill>
        <patternFill>
          <bgColor rgb="FF7030A0"/>
        </patternFill>
      </fill>
    </dxf>
    <dxf>
      <fill>
        <patternFill>
          <bgColor rgb="FFFD7BD8"/>
        </patternFill>
      </fill>
    </dxf>
    <dxf>
      <fill>
        <patternFill>
          <bgColor theme="5" tint="0.79998168889431442"/>
        </patternFill>
      </fill>
    </dxf>
    <dxf>
      <font>
        <color rgb="FF9C0006"/>
      </font>
      <fill>
        <patternFill>
          <bgColor rgb="FFFFC7CE"/>
        </patternFill>
      </fill>
    </dxf>
    <dxf>
      <fill>
        <patternFill>
          <bgColor theme="9" tint="-0.24994659260841701"/>
        </patternFill>
      </fill>
    </dxf>
    <dxf>
      <fill>
        <patternFill>
          <bgColor rgb="FF00B0F0"/>
        </patternFill>
      </fill>
    </dxf>
    <dxf>
      <font>
        <color theme="0"/>
      </font>
      <fill>
        <patternFill>
          <bgColor rgb="FFFF0000"/>
        </patternFill>
      </fill>
    </dxf>
    <dxf>
      <font>
        <color theme="0"/>
      </font>
      <fill>
        <patternFill>
          <bgColor rgb="FFFFC000"/>
        </patternFill>
      </fill>
    </dxf>
    <dxf>
      <font>
        <color theme="0"/>
      </font>
      <fill>
        <patternFill>
          <bgColor theme="3" tint="-0.24994659260841701"/>
        </patternFill>
      </fill>
    </dxf>
    <dxf>
      <fill>
        <patternFill>
          <bgColor rgb="FFFFFF00"/>
        </patternFill>
      </fill>
    </dxf>
    <dxf>
      <fill>
        <patternFill>
          <bgColor rgb="FFFFFF00"/>
        </patternFill>
      </fill>
    </dxf>
    <dxf>
      <fill>
        <patternFill>
          <bgColor rgb="FF7030A0"/>
        </patternFill>
      </fill>
    </dxf>
    <dxf>
      <fill>
        <patternFill>
          <bgColor rgb="FF7030A0"/>
        </patternFill>
      </fill>
    </dxf>
    <dxf>
      <fill>
        <patternFill>
          <bgColor rgb="FF7030A0"/>
        </patternFill>
      </fill>
    </dxf>
    <dxf>
      <fill>
        <patternFill>
          <bgColor rgb="FFFF00FF"/>
        </patternFill>
      </fill>
    </dxf>
    <dxf>
      <fill>
        <patternFill>
          <bgColor rgb="FFF43AE7"/>
        </patternFill>
      </fill>
    </dxf>
    <dxf>
      <fill>
        <patternFill>
          <bgColor rgb="FFFFC000"/>
        </patternFill>
      </fill>
    </dxf>
    <dxf>
      <fill>
        <patternFill>
          <bgColor rgb="FF7030A0"/>
        </patternFill>
      </fill>
    </dxf>
    <dxf>
      <fill>
        <patternFill>
          <bgColor theme="5" tint="0.39994506668294322"/>
        </patternFill>
      </fill>
    </dxf>
    <dxf>
      <fill>
        <patternFill>
          <bgColor theme="7" tint="0.39994506668294322"/>
        </patternFill>
      </fill>
    </dxf>
    <dxf>
      <fill>
        <patternFill>
          <bgColor rgb="FFFFC000"/>
        </patternFill>
      </fill>
    </dxf>
    <dxf>
      <fill>
        <patternFill>
          <bgColor rgb="FF7030A0"/>
        </patternFill>
      </fill>
    </dxf>
    <dxf>
      <fill>
        <patternFill>
          <bgColor theme="5" tint="0.39994506668294322"/>
        </patternFill>
      </fill>
    </dxf>
    <dxf>
      <fill>
        <patternFill>
          <bgColor rgb="FFFFFF00"/>
        </patternFill>
      </fill>
    </dxf>
    <dxf>
      <fill>
        <patternFill>
          <bgColor rgb="FF7030A0"/>
        </patternFill>
      </fill>
    </dxf>
    <dxf>
      <fill>
        <patternFill>
          <bgColor rgb="FFFD7BD8"/>
        </patternFill>
      </fill>
    </dxf>
    <dxf>
      <fill>
        <patternFill>
          <bgColor theme="5" tint="0.79998168889431442"/>
        </patternFill>
      </fill>
    </dxf>
    <dxf>
      <font>
        <color rgb="FF9C0006"/>
      </font>
      <fill>
        <patternFill>
          <bgColor rgb="FFFFC7CE"/>
        </patternFill>
      </fill>
    </dxf>
    <dxf>
      <fill>
        <patternFill>
          <bgColor theme="9" tint="-0.24994659260841701"/>
        </patternFill>
      </fill>
    </dxf>
    <dxf>
      <fill>
        <patternFill>
          <bgColor rgb="FF00B0F0"/>
        </patternFill>
      </fill>
    </dxf>
    <dxf>
      <font>
        <color theme="0"/>
      </font>
      <fill>
        <patternFill>
          <bgColor rgb="FFFF0000"/>
        </patternFill>
      </fill>
    </dxf>
    <dxf>
      <font>
        <color theme="0"/>
      </font>
      <fill>
        <patternFill>
          <bgColor rgb="FFFFC000"/>
        </patternFill>
      </fill>
    </dxf>
    <dxf>
      <font>
        <color theme="0"/>
      </font>
      <fill>
        <patternFill>
          <bgColor theme="3" tint="-0.24994659260841701"/>
        </patternFill>
      </fill>
    </dxf>
  </dxfs>
  <tableStyles count="0" defaultTableStyle="TableStyleMedium2" defaultPivotStyle="PivotStyleLight16"/>
  <colors>
    <mruColors>
      <color rgb="FFFF00FF"/>
      <color rgb="FFF428E5"/>
      <color rgb="FFF43AE7"/>
      <color rgb="FFC60AB9"/>
      <color rgb="FFFD7B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Work</a:t>
            </a:r>
            <a:r>
              <a:rPr lang="en-US" b="1" baseline="0">
                <a:solidFill>
                  <a:schemeClr val="accent5"/>
                </a:solidFill>
              </a:rPr>
              <a:t> Order Priority</a:t>
            </a:r>
            <a:endParaRPr lang="en-US" b="1">
              <a:solidFill>
                <a:schemeClr val="accent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Liste!$H$4</c:f>
              <c:strCache>
                <c:ptCount val="1"/>
                <c:pt idx="0">
                  <c:v>Task</c:v>
                </c:pt>
              </c:strCache>
            </c:strRef>
          </c:tx>
          <c:spPr>
            <a:ln w="28575" cap="rnd">
              <a:solidFill>
                <a:schemeClr val="accent1"/>
              </a:solidFill>
              <a:round/>
            </a:ln>
            <a:effectLst/>
          </c:spPr>
          <c:marker>
            <c:symbol val="none"/>
          </c:marker>
          <c:cat>
            <c:strRef>
              <c:f>Liste!$G$5:$G$8</c:f>
              <c:strCache>
                <c:ptCount val="4"/>
                <c:pt idx="0">
                  <c:v>Low</c:v>
                </c:pt>
                <c:pt idx="1">
                  <c:v>Medium</c:v>
                </c:pt>
                <c:pt idx="2">
                  <c:v>High</c:v>
                </c:pt>
                <c:pt idx="3">
                  <c:v>Critical</c:v>
                </c:pt>
              </c:strCache>
            </c:strRef>
          </c:cat>
          <c:val>
            <c:numRef>
              <c:f>Liste!$H$5:$H$8</c:f>
              <c:numCache>
                <c:formatCode>General</c:formatCode>
                <c:ptCount val="4"/>
                <c:pt idx="0">
                  <c:v>4</c:v>
                </c:pt>
                <c:pt idx="1">
                  <c:v>4</c:v>
                </c:pt>
                <c:pt idx="2">
                  <c:v>2</c:v>
                </c:pt>
                <c:pt idx="3">
                  <c:v>3</c:v>
                </c:pt>
              </c:numCache>
            </c:numRef>
          </c:val>
          <c:smooth val="0"/>
          <c:extLst>
            <c:ext xmlns:c16="http://schemas.microsoft.com/office/drawing/2014/chart" uri="{C3380CC4-5D6E-409C-BE32-E72D297353CC}">
              <c16:uniqueId val="{00000000-80E4-41A9-8C6D-79EEF09C8C03}"/>
            </c:ext>
          </c:extLst>
        </c:ser>
        <c:dLbls>
          <c:showLegendKey val="0"/>
          <c:showVal val="0"/>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75840783"/>
        <c:axId val="75846607"/>
      </c:lineChart>
      <c:catAx>
        <c:axId val="7584078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accent5"/>
                    </a:solidFill>
                    <a:latin typeface="+mn-lt"/>
                    <a:ea typeface="+mn-ea"/>
                    <a:cs typeface="+mn-cs"/>
                  </a:defRPr>
                </a:pPr>
                <a:r>
                  <a:rPr lang="en-US" b="1">
                    <a:solidFill>
                      <a:schemeClr val="accent5"/>
                    </a:solidFill>
                  </a:rPr>
                  <a:t>Priority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accent5"/>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46607"/>
        <c:crosses val="autoZero"/>
        <c:auto val="1"/>
        <c:lblAlgn val="ctr"/>
        <c:lblOffset val="100"/>
        <c:noMultiLvlLbl val="0"/>
      </c:catAx>
      <c:valAx>
        <c:axId val="75846607"/>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accent5"/>
                    </a:solidFill>
                    <a:latin typeface="+mn-lt"/>
                    <a:ea typeface="+mn-ea"/>
                    <a:cs typeface="+mn-cs"/>
                  </a:defRPr>
                </a:pPr>
                <a:r>
                  <a:rPr lang="en-US" b="1">
                    <a:solidFill>
                      <a:schemeClr val="accent5"/>
                    </a:solidFill>
                  </a:rPr>
                  <a:t>Quantity</a:t>
                </a:r>
              </a:p>
            </c:rich>
          </c:tx>
          <c:layout>
            <c:manualLayout>
              <c:xMode val="edge"/>
              <c:yMode val="edge"/>
              <c:x val="2.0671834625322998E-2"/>
              <c:y val="0.35978942373953615"/>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accent5"/>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40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472565929258843"/>
          <c:y val="0.10033444816053512"/>
          <c:w val="0.53888888888888886"/>
          <c:h val="0.89814814814814814"/>
        </c:manualLayout>
      </c:layout>
      <c:doughnutChart>
        <c:varyColors val="1"/>
        <c:ser>
          <c:idx val="0"/>
          <c:order val="0"/>
          <c:tx>
            <c:strRef>
              <c:f>Liste!$D$17</c:f>
              <c:strCache>
                <c:ptCount val="1"/>
                <c:pt idx="0">
                  <c:v>Evolution</c:v>
                </c:pt>
              </c:strCache>
            </c:strRef>
          </c:tx>
          <c:spPr>
            <a:ln>
              <a:noFill/>
            </a:ln>
          </c:spPr>
          <c:dPt>
            <c:idx val="0"/>
            <c:bubble3D val="0"/>
            <c:spPr>
              <a:solidFill>
                <a:schemeClr val="accent5"/>
              </a:solidFill>
              <a:ln w="19050">
                <a:noFill/>
              </a:ln>
              <a:effectLst/>
            </c:spPr>
            <c:extLst>
              <c:ext xmlns:c16="http://schemas.microsoft.com/office/drawing/2014/chart" uri="{C3380CC4-5D6E-409C-BE32-E72D297353CC}">
                <c16:uniqueId val="{00000001-9971-4930-BAAC-10DC471B418B}"/>
              </c:ext>
            </c:extLst>
          </c:dPt>
          <c:dPt>
            <c:idx val="1"/>
            <c:bubble3D val="0"/>
            <c:spPr>
              <a:solidFill>
                <a:schemeClr val="accent1">
                  <a:lumMod val="20000"/>
                  <a:lumOff val="80000"/>
                </a:schemeClr>
              </a:solidFill>
              <a:ln w="19050">
                <a:noFill/>
              </a:ln>
              <a:effectLst/>
            </c:spPr>
            <c:extLst>
              <c:ext xmlns:c16="http://schemas.microsoft.com/office/drawing/2014/chart" uri="{C3380CC4-5D6E-409C-BE32-E72D297353CC}">
                <c16:uniqueId val="{00000003-9971-4930-BAAC-10DC471B418B}"/>
              </c:ext>
            </c:extLst>
          </c:dPt>
          <c:dPt>
            <c:idx val="2"/>
            <c:bubble3D val="0"/>
            <c:spPr>
              <a:noFill/>
              <a:ln w="19050">
                <a:noFill/>
              </a:ln>
              <a:effectLst/>
            </c:spPr>
            <c:extLst>
              <c:ext xmlns:c16="http://schemas.microsoft.com/office/drawing/2014/chart" uri="{C3380CC4-5D6E-409C-BE32-E72D297353CC}">
                <c16:uniqueId val="{00000005-9971-4930-BAAC-10DC471B418B}"/>
              </c:ext>
            </c:extLst>
          </c:dPt>
          <c:val>
            <c:numRef>
              <c:f>Liste!$E$17:$G$17</c:f>
              <c:numCache>
                <c:formatCode>General</c:formatCode>
                <c:ptCount val="3"/>
                <c:pt idx="0">
                  <c:v>0.61061946902654862</c:v>
                </c:pt>
                <c:pt idx="1">
                  <c:v>0.38938053097345138</c:v>
                </c:pt>
                <c:pt idx="2">
                  <c:v>1</c:v>
                </c:pt>
              </c:numCache>
            </c:numRef>
          </c:val>
          <c:extLst>
            <c:ext xmlns:c16="http://schemas.microsoft.com/office/drawing/2014/chart" uri="{C3380CC4-5D6E-409C-BE32-E72D297353CC}">
              <c16:uniqueId val="{00000006-9971-4930-BAAC-10DC471B418B}"/>
            </c:ext>
          </c:extLst>
        </c:ser>
        <c:dLbls>
          <c:showLegendKey val="0"/>
          <c:showVal val="0"/>
          <c:showCatName val="0"/>
          <c:showSerName val="0"/>
          <c:showPercent val="0"/>
          <c:showBubbleSize val="0"/>
          <c:showLeaderLines val="1"/>
        </c:dLbls>
        <c:firstSliceAng val="27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876299</xdr:colOff>
      <xdr:row>4</xdr:row>
      <xdr:rowOff>25400</xdr:rowOff>
    </xdr:from>
    <xdr:to>
      <xdr:col>1</xdr:col>
      <xdr:colOff>1488892</xdr:colOff>
      <xdr:row>4</xdr:row>
      <xdr:rowOff>628650</xdr:rowOff>
    </xdr:to>
    <xdr:pic>
      <xdr:nvPicPr>
        <xdr:cNvPr id="6" name="Picture 5">
          <a:extLst>
            <a:ext uri="{FF2B5EF4-FFF2-40B4-BE49-F238E27FC236}">
              <a16:creationId xmlns:a16="http://schemas.microsoft.com/office/drawing/2014/main" id="{4225B99D-6735-4017-A67E-33682C201145}"/>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248" t="17283" r="15953" b="15953"/>
        <a:stretch/>
      </xdr:blipFill>
      <xdr:spPr bwMode="auto">
        <a:xfrm>
          <a:off x="1060449" y="1435100"/>
          <a:ext cx="612593" cy="60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22514</xdr:colOff>
      <xdr:row>6</xdr:row>
      <xdr:rowOff>38101</xdr:rowOff>
    </xdr:from>
    <xdr:to>
      <xdr:col>13</xdr:col>
      <xdr:colOff>859558</xdr:colOff>
      <xdr:row>10</xdr:row>
      <xdr:rowOff>606137</xdr:rowOff>
    </xdr:to>
    <xdr:graphicFrame macro="">
      <xdr:nvGraphicFramePr>
        <xdr:cNvPr id="8" name="Chart 7">
          <a:extLst>
            <a:ext uri="{FF2B5EF4-FFF2-40B4-BE49-F238E27FC236}">
              <a16:creationId xmlns:a16="http://schemas.microsoft.com/office/drawing/2014/main" id="{AB721842-ED10-4B93-9E6F-6F5CB98F0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895349</xdr:colOff>
      <xdr:row>7</xdr:row>
      <xdr:rowOff>25400</xdr:rowOff>
    </xdr:from>
    <xdr:to>
      <xdr:col>1</xdr:col>
      <xdr:colOff>1469116</xdr:colOff>
      <xdr:row>8</xdr:row>
      <xdr:rowOff>6350</xdr:rowOff>
    </xdr:to>
    <xdr:pic>
      <xdr:nvPicPr>
        <xdr:cNvPr id="9" name="Picture 8">
          <a:extLst>
            <a:ext uri="{FF2B5EF4-FFF2-40B4-BE49-F238E27FC236}">
              <a16:creationId xmlns:a16="http://schemas.microsoft.com/office/drawing/2014/main" id="{53E5BA59-FFEF-4BC8-AA9D-4C7F13F60065}"/>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8266" t="8272" r="28424" b="8567"/>
        <a:stretch/>
      </xdr:blipFill>
      <xdr:spPr bwMode="auto">
        <a:xfrm>
          <a:off x="1079499" y="2857500"/>
          <a:ext cx="573767"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25400</xdr:colOff>
      <xdr:row>1</xdr:row>
      <xdr:rowOff>0</xdr:rowOff>
    </xdr:from>
    <xdr:to>
      <xdr:col>13</xdr:col>
      <xdr:colOff>854364</xdr:colOff>
      <xdr:row>5</xdr:row>
      <xdr:rowOff>6350</xdr:rowOff>
    </xdr:to>
    <xdr:graphicFrame macro="">
      <xdr:nvGraphicFramePr>
        <xdr:cNvPr id="10" name="Chart 9">
          <a:extLst>
            <a:ext uri="{FF2B5EF4-FFF2-40B4-BE49-F238E27FC236}">
              <a16:creationId xmlns:a16="http://schemas.microsoft.com/office/drawing/2014/main" id="{DE0FEDFC-CE50-4288-919B-2D71D0C15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717550</xdr:colOff>
      <xdr:row>10</xdr:row>
      <xdr:rowOff>171450</xdr:rowOff>
    </xdr:from>
    <xdr:to>
      <xdr:col>3</xdr:col>
      <xdr:colOff>1778000</xdr:colOff>
      <xdr:row>10</xdr:row>
      <xdr:rowOff>596900</xdr:rowOff>
    </xdr:to>
    <xdr:sp macro="" textlink="">
      <xdr:nvSpPr>
        <xdr:cNvPr id="11" name="TextBox 10">
          <a:extLst>
            <a:ext uri="{FF2B5EF4-FFF2-40B4-BE49-F238E27FC236}">
              <a16:creationId xmlns:a16="http://schemas.microsoft.com/office/drawing/2014/main" id="{A7B90C34-2E1D-475E-8D28-1C90C25FA8A4}"/>
            </a:ext>
          </a:extLst>
        </xdr:cNvPr>
        <xdr:cNvSpPr txBox="1"/>
      </xdr:nvSpPr>
      <xdr:spPr>
        <a:xfrm>
          <a:off x="2724150" y="4610100"/>
          <a:ext cx="106045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5"/>
              </a:solidFill>
              <a:latin typeface="Aharoni" panose="02010803020104030203" pitchFamily="2" charset="-79"/>
              <a:cs typeface="Aharoni" panose="02010803020104030203" pitchFamily="2" charset="-79"/>
            </a:rPr>
            <a:t>Heures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28575</xdr:colOff>
      <xdr:row>0</xdr:row>
      <xdr:rowOff>38100</xdr:rowOff>
    </xdr:from>
    <xdr:to>
      <xdr:col>11</xdr:col>
      <xdr:colOff>50800</xdr:colOff>
      <xdr:row>5</xdr:row>
      <xdr:rowOff>53976</xdr:rowOff>
    </xdr:to>
    <xdr:pic>
      <xdr:nvPicPr>
        <xdr:cNvPr id="2" name="Image 1">
          <a:extLst>
            <a:ext uri="{FF2B5EF4-FFF2-40B4-BE49-F238E27FC236}">
              <a16:creationId xmlns:a16="http://schemas.microsoft.com/office/drawing/2014/main" id="{F7CA9C31-F6D5-4122-9152-ED93510ADD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85325" y="38100"/>
          <a:ext cx="2060575" cy="136207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830B9E-EE4D-43F7-8B2E-2BB49C500EC0}" name="Table2" displayName="Table2" ref="G4:H8" totalsRowShown="0">
  <autoFilter ref="G4:H8" xr:uid="{49830B9E-EE4D-43F7-8B2E-2BB49C500EC0}"/>
  <tableColumns count="2">
    <tableColumn id="1" xr3:uid="{7ECAEDE2-C397-4D8C-8C75-440C9F579560}" name="Priority"/>
    <tableColumn id="2" xr3:uid="{ECF403AC-11FA-432A-A5EC-2A4892816FFB}" name="Tas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6B92-2C66-4A69-8DFB-EB22F74F658D}">
  <sheetPr>
    <tabColor rgb="FFF428E5"/>
  </sheetPr>
  <dimension ref="B1:AK20"/>
  <sheetViews>
    <sheetView showGridLines="0" zoomScale="74" zoomScaleNormal="90" workbookViewId="0">
      <selection activeCell="C23" sqref="C23"/>
    </sheetView>
  </sheetViews>
  <sheetFormatPr defaultRowHeight="14.5" x14ac:dyDescent="0.35"/>
  <cols>
    <col min="1" max="1" width="2" customWidth="1"/>
    <col min="2" max="2" width="27.6328125" bestFit="1" customWidth="1"/>
    <col min="3" max="3" width="17.81640625" customWidth="1"/>
    <col min="4" max="4" width="13.08984375" bestFit="1" customWidth="1"/>
    <col min="5" max="5" width="10.453125" bestFit="1" customWidth="1"/>
    <col min="6" max="6" width="21.90625" style="8" customWidth="1"/>
    <col min="7" max="37" width="3.81640625" customWidth="1"/>
  </cols>
  <sheetData>
    <row r="1" spans="2:37" ht="8" customHeight="1" x14ac:dyDescent="0.35"/>
    <row r="4" spans="2:37" ht="31.5" customHeight="1" x14ac:dyDescent="0.65">
      <c r="B4" s="69" t="s">
        <v>35</v>
      </c>
      <c r="C4" s="69"/>
      <c r="D4" s="69"/>
      <c r="E4" s="69"/>
      <c r="F4" s="62" t="s">
        <v>109</v>
      </c>
      <c r="G4" s="68" t="str">
        <f>P4&amp;" "&amp;W4</f>
        <v>Août 2024</v>
      </c>
      <c r="H4" s="68"/>
      <c r="I4" s="68"/>
      <c r="J4" s="68"/>
      <c r="K4" s="68"/>
      <c r="L4" s="68"/>
      <c r="M4" s="68"/>
      <c r="N4" s="68"/>
      <c r="O4" s="68"/>
      <c r="P4" s="66" t="s">
        <v>16</v>
      </c>
      <c r="Q4" s="67"/>
      <c r="R4" s="67"/>
      <c r="S4" s="67"/>
      <c r="T4" s="67"/>
      <c r="U4" s="67"/>
      <c r="V4" s="67"/>
      <c r="W4" s="67">
        <v>2024</v>
      </c>
      <c r="X4" s="67"/>
      <c r="Y4" s="67"/>
      <c r="Z4" s="67"/>
    </row>
    <row r="5" spans="2:37" ht="66" customHeight="1" x14ac:dyDescent="0.35">
      <c r="B5" s="70" t="s">
        <v>0</v>
      </c>
      <c r="C5" s="70"/>
      <c r="D5" s="70"/>
      <c r="E5" s="70"/>
      <c r="F5" s="71"/>
      <c r="G5" s="63">
        <f>DATEVALUE("1"&amp;P4&amp;W4)</f>
        <v>45505</v>
      </c>
      <c r="H5" s="63">
        <f>IFERROR(IF($G5&lt;EOMONTH($G$5, 0), G5+1), "")</f>
        <v>45506</v>
      </c>
      <c r="I5" s="63">
        <f t="shared" ref="I5:N5" si="0">IFERROR(IF($G5&lt;EOMONTH($G$5, 0), H5+1), "")</f>
        <v>45507</v>
      </c>
      <c r="J5" s="63">
        <f t="shared" si="0"/>
        <v>45508</v>
      </c>
      <c r="K5" s="63">
        <f t="shared" si="0"/>
        <v>45509</v>
      </c>
      <c r="L5" s="63">
        <f t="shared" si="0"/>
        <v>45510</v>
      </c>
      <c r="M5" s="63">
        <f t="shared" si="0"/>
        <v>45511</v>
      </c>
      <c r="N5" s="63">
        <f t="shared" si="0"/>
        <v>45512</v>
      </c>
      <c r="O5" s="63">
        <f t="shared" ref="O5:AK5" si="1">IFERROR(IF($G5&lt;EOMONTH($G$5, 0), N5+1), "")</f>
        <v>45513</v>
      </c>
      <c r="P5" s="64">
        <f t="shared" si="1"/>
        <v>45514</v>
      </c>
      <c r="Q5" s="64">
        <f t="shared" si="1"/>
        <v>45515</v>
      </c>
      <c r="R5" s="64">
        <f t="shared" si="1"/>
        <v>45516</v>
      </c>
      <c r="S5" s="64">
        <f t="shared" si="1"/>
        <v>45517</v>
      </c>
      <c r="T5" s="64">
        <f t="shared" si="1"/>
        <v>45518</v>
      </c>
      <c r="U5" s="64">
        <f t="shared" si="1"/>
        <v>45519</v>
      </c>
      <c r="V5" s="64">
        <f t="shared" si="1"/>
        <v>45520</v>
      </c>
      <c r="W5" s="64">
        <f t="shared" si="1"/>
        <v>45521</v>
      </c>
      <c r="X5" s="64">
        <f t="shared" si="1"/>
        <v>45522</v>
      </c>
      <c r="Y5" s="64">
        <f t="shared" si="1"/>
        <v>45523</v>
      </c>
      <c r="Z5" s="64">
        <f t="shared" si="1"/>
        <v>45524</v>
      </c>
      <c r="AA5" s="64">
        <f t="shared" si="1"/>
        <v>45525</v>
      </c>
      <c r="AB5" s="64">
        <f t="shared" si="1"/>
        <v>45526</v>
      </c>
      <c r="AC5" s="64">
        <f t="shared" si="1"/>
        <v>45527</v>
      </c>
      <c r="AD5" s="64">
        <f t="shared" si="1"/>
        <v>45528</v>
      </c>
      <c r="AE5" s="64">
        <f t="shared" si="1"/>
        <v>45529</v>
      </c>
      <c r="AF5" s="64">
        <f t="shared" si="1"/>
        <v>45530</v>
      </c>
      <c r="AG5" s="64">
        <f t="shared" si="1"/>
        <v>45531</v>
      </c>
      <c r="AH5" s="64">
        <f t="shared" si="1"/>
        <v>45532</v>
      </c>
      <c r="AI5" s="64">
        <f t="shared" si="1"/>
        <v>45533</v>
      </c>
      <c r="AJ5" s="64">
        <f t="shared" si="1"/>
        <v>45534</v>
      </c>
      <c r="AK5" s="64">
        <f t="shared" si="1"/>
        <v>45535</v>
      </c>
    </row>
    <row r="6" spans="2:37" ht="26" x14ac:dyDescent="0.5">
      <c r="B6" s="65" t="s">
        <v>1</v>
      </c>
      <c r="C6" s="65"/>
      <c r="D6" s="65"/>
      <c r="E6" s="65"/>
      <c r="F6" s="65"/>
      <c r="G6" s="6" t="str">
        <f>CHOOSE(WEEKDAY(G5), "Sun", "Mon", "Tue", "Wed", "Thu", "Fri", "Sat")</f>
        <v>Thu</v>
      </c>
      <c r="H6" s="6" t="str">
        <f t="shared" ref="H6:L6" si="2">CHOOSE(WEEKDAY(H5), "Sun", "Mon", "Tue", "Wed", "Thu", "Fri", "Sat")</f>
        <v>Fri</v>
      </c>
      <c r="I6" s="6" t="str">
        <f t="shared" si="2"/>
        <v>Sat</v>
      </c>
      <c r="J6" s="6" t="str">
        <f t="shared" si="2"/>
        <v>Sun</v>
      </c>
      <c r="K6" s="6" t="str">
        <f t="shared" si="2"/>
        <v>Mon</v>
      </c>
      <c r="L6" s="6" t="str">
        <f t="shared" si="2"/>
        <v>Tue</v>
      </c>
      <c r="M6" s="6" t="str">
        <f t="shared" ref="M6" si="3">CHOOSE(WEEKDAY(M5), "Sun", "Mon", "Tue", "Wed", "Thu", "Fri", "Sat")</f>
        <v>Wed</v>
      </c>
      <c r="N6" s="6" t="str">
        <f t="shared" ref="N6" si="4">CHOOSE(WEEKDAY(N5), "Sun", "Mon", "Tue", "Wed", "Thu", "Fri", "Sat")</f>
        <v>Thu</v>
      </c>
      <c r="O6" s="6" t="str">
        <f t="shared" ref="O6" si="5">CHOOSE(WEEKDAY(O5), "Sun", "Mon", "Tue", "Wed", "Thu", "Fri", "Sat")</f>
        <v>Fri</v>
      </c>
      <c r="P6" s="6" t="str">
        <f t="shared" ref="P6:Q6" si="6">CHOOSE(WEEKDAY(P5), "Sun", "Mon", "Tue", "Wed", "Thu", "Fri", "Sat")</f>
        <v>Sat</v>
      </c>
      <c r="Q6" s="6" t="str">
        <f t="shared" si="6"/>
        <v>Sun</v>
      </c>
      <c r="R6" s="6" t="str">
        <f t="shared" ref="R6" si="7">CHOOSE(WEEKDAY(R5), "Sun", "Mon", "Tue", "Wed", "Thu", "Fri", "Sat")</f>
        <v>Mon</v>
      </c>
      <c r="S6" s="6" t="str">
        <f t="shared" ref="S6" si="8">CHOOSE(WEEKDAY(S5), "Sun", "Mon", "Tue", "Wed", "Thu", "Fri", "Sat")</f>
        <v>Tue</v>
      </c>
      <c r="T6" s="6" t="str">
        <f t="shared" ref="T6" si="9">CHOOSE(WEEKDAY(T5), "Sun", "Mon", "Tue", "Wed", "Thu", "Fri", "Sat")</f>
        <v>Wed</v>
      </c>
      <c r="U6" s="6" t="str">
        <f t="shared" ref="U6:V6" si="10">CHOOSE(WEEKDAY(U5), "Sun", "Mon", "Tue", "Wed", "Thu", "Fri", "Sat")</f>
        <v>Thu</v>
      </c>
      <c r="V6" s="6" t="str">
        <f t="shared" si="10"/>
        <v>Fri</v>
      </c>
      <c r="W6" s="6" t="str">
        <f t="shared" ref="W6" si="11">CHOOSE(WEEKDAY(W5), "Sun", "Mon", "Tue", "Wed", "Thu", "Fri", "Sat")</f>
        <v>Sat</v>
      </c>
      <c r="X6" s="6" t="str">
        <f t="shared" ref="X6" si="12">CHOOSE(WEEKDAY(X5), "Sun", "Mon", "Tue", "Wed", "Thu", "Fri", "Sat")</f>
        <v>Sun</v>
      </c>
      <c r="Y6" s="6" t="str">
        <f t="shared" ref="Y6" si="13">CHOOSE(WEEKDAY(Y5), "Sun", "Mon", "Tue", "Wed", "Thu", "Fri", "Sat")</f>
        <v>Mon</v>
      </c>
      <c r="Z6" s="6" t="str">
        <f t="shared" ref="Z6:AA6" si="14">CHOOSE(WEEKDAY(Z5), "Sun", "Mon", "Tue", "Wed", "Thu", "Fri", "Sat")</f>
        <v>Tue</v>
      </c>
      <c r="AA6" s="6" t="str">
        <f t="shared" si="14"/>
        <v>Wed</v>
      </c>
      <c r="AB6" s="6" t="str">
        <f t="shared" ref="AB6" si="15">CHOOSE(WEEKDAY(AB5), "Sun", "Mon", "Tue", "Wed", "Thu", "Fri", "Sat")</f>
        <v>Thu</v>
      </c>
      <c r="AC6" s="6" t="str">
        <f t="shared" ref="AC6" si="16">CHOOSE(WEEKDAY(AC5), "Sun", "Mon", "Tue", "Wed", "Thu", "Fri", "Sat")</f>
        <v>Fri</v>
      </c>
      <c r="AD6" s="6" t="str">
        <f t="shared" ref="AD6" si="17">CHOOSE(WEEKDAY(AD5), "Sun", "Mon", "Tue", "Wed", "Thu", "Fri", "Sat")</f>
        <v>Sat</v>
      </c>
      <c r="AE6" s="6" t="str">
        <f t="shared" ref="AE6:AF6" si="18">CHOOSE(WEEKDAY(AE5), "Sun", "Mon", "Tue", "Wed", "Thu", "Fri", "Sat")</f>
        <v>Sun</v>
      </c>
      <c r="AF6" s="6" t="str">
        <f t="shared" si="18"/>
        <v>Mon</v>
      </c>
      <c r="AG6" s="6" t="str">
        <f t="shared" ref="AG6" si="19">CHOOSE(WEEKDAY(AG5), "Sun", "Mon", "Tue", "Wed", "Thu", "Fri", "Sat")</f>
        <v>Tue</v>
      </c>
      <c r="AH6" s="6" t="str">
        <f t="shared" ref="AH6" si="20">CHOOSE(WEEKDAY(AH5), "Sun", "Mon", "Tue", "Wed", "Thu", "Fri", "Sat")</f>
        <v>Wed</v>
      </c>
      <c r="AI6" s="6" t="str">
        <f t="shared" ref="AI6" si="21">CHOOSE(WEEKDAY(AI5), "Sun", "Mon", "Tue", "Wed", "Thu", "Fri", "Sat")</f>
        <v>Thu</v>
      </c>
      <c r="AJ6" s="6" t="str">
        <f t="shared" ref="AJ6:AK6" si="22">CHOOSE(WEEKDAY(AJ5), "Sun", "Mon", "Tue", "Wed", "Thu", "Fri", "Sat")</f>
        <v>Fri</v>
      </c>
      <c r="AK6" s="6" t="str">
        <f t="shared" si="22"/>
        <v>Sat</v>
      </c>
    </row>
    <row r="7" spans="2:37" ht="15.5" x14ac:dyDescent="0.35">
      <c r="B7" s="1" t="s">
        <v>2</v>
      </c>
      <c r="C7" s="1" t="s">
        <v>3</v>
      </c>
      <c r="D7" s="2" t="s">
        <v>5</v>
      </c>
      <c r="E7" s="2" t="s">
        <v>4</v>
      </c>
      <c r="F7" s="9" t="s">
        <v>37</v>
      </c>
      <c r="G7" s="4">
        <f>DAY(G5)</f>
        <v>1</v>
      </c>
      <c r="H7" s="4">
        <f>DAY(H5)</f>
        <v>2</v>
      </c>
      <c r="I7" s="4">
        <f t="shared" ref="I7:N7" si="23">DAY(I5)</f>
        <v>3</v>
      </c>
      <c r="J7" s="4">
        <f t="shared" si="23"/>
        <v>4</v>
      </c>
      <c r="K7" s="4">
        <f t="shared" si="23"/>
        <v>5</v>
      </c>
      <c r="L7" s="4">
        <f t="shared" si="23"/>
        <v>6</v>
      </c>
      <c r="M7" s="4">
        <f t="shared" si="23"/>
        <v>7</v>
      </c>
      <c r="N7" s="4">
        <f t="shared" si="23"/>
        <v>8</v>
      </c>
      <c r="O7" s="4">
        <f t="shared" ref="O7:AK7" si="24">DAY(O5)</f>
        <v>9</v>
      </c>
      <c r="P7" s="4">
        <f t="shared" si="24"/>
        <v>10</v>
      </c>
      <c r="Q7" s="4">
        <f t="shared" si="24"/>
        <v>11</v>
      </c>
      <c r="R7" s="4">
        <f t="shared" si="24"/>
        <v>12</v>
      </c>
      <c r="S7" s="4">
        <f t="shared" si="24"/>
        <v>13</v>
      </c>
      <c r="T7" s="4">
        <f t="shared" si="24"/>
        <v>14</v>
      </c>
      <c r="U7" s="4">
        <f t="shared" si="24"/>
        <v>15</v>
      </c>
      <c r="V7" s="4">
        <f t="shared" si="24"/>
        <v>16</v>
      </c>
      <c r="W7" s="4">
        <f t="shared" si="24"/>
        <v>17</v>
      </c>
      <c r="X7" s="4">
        <f t="shared" si="24"/>
        <v>18</v>
      </c>
      <c r="Y7" s="4">
        <f t="shared" si="24"/>
        <v>19</v>
      </c>
      <c r="Z7" s="4">
        <f t="shared" si="24"/>
        <v>20</v>
      </c>
      <c r="AA7" s="4">
        <f t="shared" si="24"/>
        <v>21</v>
      </c>
      <c r="AB7" s="4">
        <f t="shared" si="24"/>
        <v>22</v>
      </c>
      <c r="AC7" s="4">
        <f t="shared" si="24"/>
        <v>23</v>
      </c>
      <c r="AD7" s="4">
        <f t="shared" si="24"/>
        <v>24</v>
      </c>
      <c r="AE7" s="4">
        <f t="shared" si="24"/>
        <v>25</v>
      </c>
      <c r="AF7" s="4">
        <f t="shared" si="24"/>
        <v>26</v>
      </c>
      <c r="AG7" s="4">
        <f t="shared" si="24"/>
        <v>27</v>
      </c>
      <c r="AH7" s="4">
        <f t="shared" si="24"/>
        <v>28</v>
      </c>
      <c r="AI7" s="4">
        <f t="shared" si="24"/>
        <v>29</v>
      </c>
      <c r="AJ7" s="4">
        <f t="shared" si="24"/>
        <v>30</v>
      </c>
      <c r="AK7" s="4">
        <f t="shared" si="24"/>
        <v>31</v>
      </c>
    </row>
    <row r="8" spans="2:37" x14ac:dyDescent="0.35">
      <c r="B8" s="3" t="s">
        <v>21</v>
      </c>
      <c r="C8" s="3"/>
      <c r="D8" s="3"/>
      <c r="E8" s="3" t="s">
        <v>6</v>
      </c>
      <c r="F8" s="10">
        <v>50</v>
      </c>
      <c r="G8" s="5" t="str">
        <f>IF(OR(G6="Sat", G6="Sun"), "", "X")</f>
        <v>X</v>
      </c>
      <c r="H8" s="5" t="str">
        <f t="shared" ref="H8:AK8" si="25">IF(OR(H6="Sat", H6="Sun"), "", "X")</f>
        <v>X</v>
      </c>
      <c r="I8" s="5" t="str">
        <f t="shared" si="25"/>
        <v/>
      </c>
      <c r="J8" s="5" t="str">
        <f t="shared" si="25"/>
        <v/>
      </c>
      <c r="K8" s="5" t="str">
        <f t="shared" si="25"/>
        <v>X</v>
      </c>
      <c r="L8" s="5" t="str">
        <f t="shared" si="25"/>
        <v>X</v>
      </c>
      <c r="M8" s="5" t="str">
        <f t="shared" si="25"/>
        <v>X</v>
      </c>
      <c r="N8" s="5" t="str">
        <f t="shared" si="25"/>
        <v>X</v>
      </c>
      <c r="O8" s="5" t="str">
        <f t="shared" si="25"/>
        <v>X</v>
      </c>
      <c r="P8" s="5" t="str">
        <f t="shared" si="25"/>
        <v/>
      </c>
      <c r="Q8" s="5" t="str">
        <f t="shared" si="25"/>
        <v/>
      </c>
      <c r="R8" s="5" t="str">
        <f t="shared" si="25"/>
        <v>X</v>
      </c>
      <c r="S8" s="5" t="str">
        <f t="shared" si="25"/>
        <v>X</v>
      </c>
      <c r="T8" s="5" t="str">
        <f t="shared" si="25"/>
        <v>X</v>
      </c>
      <c r="U8" s="5" t="str">
        <f t="shared" si="25"/>
        <v>X</v>
      </c>
      <c r="V8" s="5" t="str">
        <f t="shared" si="25"/>
        <v>X</v>
      </c>
      <c r="W8" s="5" t="str">
        <f t="shared" si="25"/>
        <v/>
      </c>
      <c r="X8" s="5" t="str">
        <f t="shared" si="25"/>
        <v/>
      </c>
      <c r="Y8" s="5" t="str">
        <f t="shared" si="25"/>
        <v>X</v>
      </c>
      <c r="Z8" s="5" t="str">
        <f t="shared" si="25"/>
        <v>X</v>
      </c>
      <c r="AA8" s="5" t="str">
        <f t="shared" si="25"/>
        <v>X</v>
      </c>
      <c r="AB8" s="5" t="str">
        <f t="shared" si="25"/>
        <v>X</v>
      </c>
      <c r="AC8" s="5" t="str">
        <f t="shared" si="25"/>
        <v>X</v>
      </c>
      <c r="AD8" s="5" t="str">
        <f t="shared" si="25"/>
        <v/>
      </c>
      <c r="AE8" s="5" t="str">
        <f t="shared" si="25"/>
        <v/>
      </c>
      <c r="AF8" s="5" t="str">
        <f t="shared" si="25"/>
        <v>X</v>
      </c>
      <c r="AG8" s="5" t="str">
        <f t="shared" si="25"/>
        <v>X</v>
      </c>
      <c r="AH8" s="5" t="str">
        <f t="shared" si="25"/>
        <v>X</v>
      </c>
      <c r="AI8" s="5" t="str">
        <f t="shared" si="25"/>
        <v>X</v>
      </c>
      <c r="AJ8" s="5" t="str">
        <f t="shared" si="25"/>
        <v>X</v>
      </c>
      <c r="AK8" s="5" t="str">
        <f t="shared" si="25"/>
        <v/>
      </c>
    </row>
    <row r="9" spans="2:37" x14ac:dyDescent="0.35">
      <c r="B9" s="3" t="s">
        <v>22</v>
      </c>
      <c r="C9" s="3"/>
      <c r="D9" s="3"/>
      <c r="E9" s="3" t="s">
        <v>7</v>
      </c>
      <c r="F9" s="10">
        <v>35</v>
      </c>
      <c r="G9" s="3" t="str">
        <f>IF(G6="Sun", "X", "")</f>
        <v/>
      </c>
      <c r="H9" s="3" t="str">
        <f t="shared" ref="H9:AK9" si="26">IF(H6="Sun", "X", "")</f>
        <v/>
      </c>
      <c r="I9" s="3" t="str">
        <f t="shared" si="26"/>
        <v/>
      </c>
      <c r="J9" s="3" t="str">
        <f t="shared" si="26"/>
        <v>X</v>
      </c>
      <c r="K9" s="3" t="str">
        <f t="shared" si="26"/>
        <v/>
      </c>
      <c r="L9" s="3" t="str">
        <f t="shared" si="26"/>
        <v/>
      </c>
      <c r="M9" s="3" t="str">
        <f t="shared" si="26"/>
        <v/>
      </c>
      <c r="N9" s="3" t="str">
        <f t="shared" si="26"/>
        <v/>
      </c>
      <c r="O9" s="3" t="str">
        <f t="shared" si="26"/>
        <v/>
      </c>
      <c r="P9" s="3" t="str">
        <f t="shared" si="26"/>
        <v/>
      </c>
      <c r="Q9" s="3" t="str">
        <f t="shared" si="26"/>
        <v>X</v>
      </c>
      <c r="R9" s="3" t="str">
        <f t="shared" si="26"/>
        <v/>
      </c>
      <c r="S9" s="3" t="str">
        <f t="shared" si="26"/>
        <v/>
      </c>
      <c r="T9" s="3" t="str">
        <f t="shared" si="26"/>
        <v/>
      </c>
      <c r="U9" s="3" t="str">
        <f t="shared" si="26"/>
        <v/>
      </c>
      <c r="V9" s="3" t="str">
        <f t="shared" si="26"/>
        <v/>
      </c>
      <c r="W9" s="3" t="str">
        <f t="shared" si="26"/>
        <v/>
      </c>
      <c r="X9" s="3" t="str">
        <f t="shared" si="26"/>
        <v>X</v>
      </c>
      <c r="Y9" s="3" t="str">
        <f t="shared" si="26"/>
        <v/>
      </c>
      <c r="Z9" s="3" t="str">
        <f t="shared" si="26"/>
        <v/>
      </c>
      <c r="AA9" s="3" t="str">
        <f t="shared" si="26"/>
        <v/>
      </c>
      <c r="AB9" s="3" t="str">
        <f t="shared" si="26"/>
        <v/>
      </c>
      <c r="AC9" s="3" t="str">
        <f t="shared" si="26"/>
        <v/>
      </c>
      <c r="AD9" s="3" t="str">
        <f t="shared" si="26"/>
        <v/>
      </c>
      <c r="AE9" s="3" t="str">
        <f t="shared" si="26"/>
        <v>X</v>
      </c>
      <c r="AF9" s="3" t="str">
        <f t="shared" si="26"/>
        <v/>
      </c>
      <c r="AG9" s="3" t="str">
        <f t="shared" si="26"/>
        <v/>
      </c>
      <c r="AH9" s="3" t="str">
        <f t="shared" si="26"/>
        <v/>
      </c>
      <c r="AI9" s="3" t="str">
        <f t="shared" si="26"/>
        <v/>
      </c>
      <c r="AJ9" s="3" t="str">
        <f t="shared" si="26"/>
        <v/>
      </c>
      <c r="AK9" s="3" t="str">
        <f t="shared" si="26"/>
        <v/>
      </c>
    </row>
    <row r="10" spans="2:37" x14ac:dyDescent="0.35">
      <c r="B10" s="3" t="s">
        <v>23</v>
      </c>
      <c r="C10" s="3"/>
      <c r="D10" s="3"/>
      <c r="E10" s="3" t="s">
        <v>8</v>
      </c>
      <c r="F10" s="10">
        <v>23</v>
      </c>
      <c r="G10" s="3" t="str">
        <f>IF(DAY(G5)=DAY(EOMONTH(G5, 0)), "X", "")</f>
        <v/>
      </c>
      <c r="H10" s="3" t="str">
        <f t="shared" ref="H10:AK10" si="27">IF(DAY(H5)=DAY(EOMONTH(H5, 0)), "X", "")</f>
        <v/>
      </c>
      <c r="I10" s="3" t="str">
        <f t="shared" si="27"/>
        <v/>
      </c>
      <c r="J10" s="3" t="str">
        <f t="shared" si="27"/>
        <v/>
      </c>
      <c r="K10" s="3" t="str">
        <f t="shared" si="27"/>
        <v/>
      </c>
      <c r="L10" s="3" t="str">
        <f t="shared" si="27"/>
        <v/>
      </c>
      <c r="M10" s="3" t="str">
        <f t="shared" si="27"/>
        <v/>
      </c>
      <c r="N10" s="3" t="str">
        <f t="shared" si="27"/>
        <v/>
      </c>
      <c r="O10" s="3" t="str">
        <f t="shared" si="27"/>
        <v/>
      </c>
      <c r="P10" s="3" t="str">
        <f t="shared" si="27"/>
        <v/>
      </c>
      <c r="Q10" s="3" t="str">
        <f t="shared" si="27"/>
        <v/>
      </c>
      <c r="R10" s="3" t="str">
        <f t="shared" si="27"/>
        <v/>
      </c>
      <c r="S10" s="3" t="str">
        <f t="shared" si="27"/>
        <v/>
      </c>
      <c r="T10" s="3" t="str">
        <f t="shared" si="27"/>
        <v/>
      </c>
      <c r="U10" s="3" t="str">
        <f t="shared" si="27"/>
        <v/>
      </c>
      <c r="V10" s="3" t="str">
        <f t="shared" si="27"/>
        <v/>
      </c>
      <c r="W10" s="3" t="str">
        <f t="shared" si="27"/>
        <v/>
      </c>
      <c r="X10" s="3" t="str">
        <f t="shared" si="27"/>
        <v/>
      </c>
      <c r="Y10" s="3" t="str">
        <f t="shared" si="27"/>
        <v/>
      </c>
      <c r="Z10" s="3" t="str">
        <f t="shared" si="27"/>
        <v/>
      </c>
      <c r="AA10" s="3" t="str">
        <f t="shared" si="27"/>
        <v/>
      </c>
      <c r="AB10" s="3" t="str">
        <f t="shared" si="27"/>
        <v/>
      </c>
      <c r="AC10" s="3" t="str">
        <f t="shared" si="27"/>
        <v/>
      </c>
      <c r="AD10" s="3" t="str">
        <f t="shared" si="27"/>
        <v/>
      </c>
      <c r="AE10" s="3" t="str">
        <f t="shared" si="27"/>
        <v/>
      </c>
      <c r="AF10" s="3" t="str">
        <f t="shared" si="27"/>
        <v/>
      </c>
      <c r="AG10" s="3" t="str">
        <f t="shared" si="27"/>
        <v/>
      </c>
      <c r="AH10" s="3" t="str">
        <f t="shared" si="27"/>
        <v/>
      </c>
      <c r="AI10" s="3" t="str">
        <f t="shared" si="27"/>
        <v/>
      </c>
      <c r="AJ10" s="3" t="str">
        <f t="shared" si="27"/>
        <v/>
      </c>
      <c r="AK10" s="3" t="str">
        <f t="shared" si="27"/>
        <v>X</v>
      </c>
    </row>
    <row r="11" spans="2:37" x14ac:dyDescent="0.35">
      <c r="B11" s="3" t="s">
        <v>24</v>
      </c>
      <c r="C11" s="3"/>
      <c r="D11" s="3"/>
      <c r="E11" s="3" t="s">
        <v>6</v>
      </c>
      <c r="F11" s="10">
        <v>45</v>
      </c>
      <c r="G11" s="3" t="str">
        <f>IF(OR(G6="Sat", G6="Sun"), "", "X")</f>
        <v>X</v>
      </c>
      <c r="H11" s="3" t="str">
        <f t="shared" ref="H11:AK11" si="28">IF(OR(H6="Sat", H6="Sun"), "", "X")</f>
        <v>X</v>
      </c>
      <c r="I11" s="3" t="str">
        <f t="shared" si="28"/>
        <v/>
      </c>
      <c r="J11" s="3" t="str">
        <f t="shared" si="28"/>
        <v/>
      </c>
      <c r="K11" s="3" t="str">
        <f t="shared" si="28"/>
        <v>X</v>
      </c>
      <c r="L11" s="3" t="str">
        <f t="shared" si="28"/>
        <v>X</v>
      </c>
      <c r="M11" s="3" t="str">
        <f t="shared" si="28"/>
        <v>X</v>
      </c>
      <c r="N11" s="3" t="str">
        <f t="shared" si="28"/>
        <v>X</v>
      </c>
      <c r="O11" s="3" t="str">
        <f t="shared" si="28"/>
        <v>X</v>
      </c>
      <c r="P11" s="3" t="str">
        <f t="shared" si="28"/>
        <v/>
      </c>
      <c r="Q11" s="3" t="str">
        <f t="shared" si="28"/>
        <v/>
      </c>
      <c r="R11" s="3" t="str">
        <f t="shared" si="28"/>
        <v>X</v>
      </c>
      <c r="S11" s="3" t="str">
        <f t="shared" si="28"/>
        <v>X</v>
      </c>
      <c r="T11" s="3" t="str">
        <f t="shared" si="28"/>
        <v>X</v>
      </c>
      <c r="U11" s="3" t="str">
        <f t="shared" si="28"/>
        <v>X</v>
      </c>
      <c r="V11" s="3" t="str">
        <f t="shared" si="28"/>
        <v>X</v>
      </c>
      <c r="W11" s="3" t="str">
        <f t="shared" si="28"/>
        <v/>
      </c>
      <c r="X11" s="3" t="str">
        <f t="shared" si="28"/>
        <v/>
      </c>
      <c r="Y11" s="3" t="str">
        <f t="shared" si="28"/>
        <v>X</v>
      </c>
      <c r="Z11" s="3" t="str">
        <f t="shared" si="28"/>
        <v>X</v>
      </c>
      <c r="AA11" s="3" t="str">
        <f t="shared" si="28"/>
        <v>X</v>
      </c>
      <c r="AB11" s="3" t="str">
        <f t="shared" si="28"/>
        <v>X</v>
      </c>
      <c r="AC11" s="3" t="str">
        <f t="shared" si="28"/>
        <v>X</v>
      </c>
      <c r="AD11" s="3" t="str">
        <f t="shared" si="28"/>
        <v/>
      </c>
      <c r="AE11" s="3" t="str">
        <f t="shared" si="28"/>
        <v/>
      </c>
      <c r="AF11" s="3" t="str">
        <f t="shared" si="28"/>
        <v>X</v>
      </c>
      <c r="AG11" s="3" t="str">
        <f t="shared" si="28"/>
        <v>X</v>
      </c>
      <c r="AH11" s="3" t="str">
        <f t="shared" si="28"/>
        <v>X</v>
      </c>
      <c r="AI11" s="3" t="str">
        <f t="shared" si="28"/>
        <v>X</v>
      </c>
      <c r="AJ11" s="3" t="str">
        <f t="shared" si="28"/>
        <v>X</v>
      </c>
      <c r="AK11" s="3" t="str">
        <f t="shared" si="28"/>
        <v/>
      </c>
    </row>
    <row r="12" spans="2:37" x14ac:dyDescent="0.35">
      <c r="B12" s="3" t="s">
        <v>25</v>
      </c>
      <c r="C12" s="3"/>
      <c r="D12" s="3"/>
      <c r="E12" s="3" t="s">
        <v>6</v>
      </c>
      <c r="F12" s="10">
        <v>57</v>
      </c>
      <c r="G12" s="3" t="str">
        <f>IF(OR(G6="Sat", G6="Sun"), "", "X")</f>
        <v>X</v>
      </c>
      <c r="H12" s="3" t="str">
        <f t="shared" ref="H12:AK12" si="29">IF(OR(H6="Sat", H6="Sun"), "", "X")</f>
        <v>X</v>
      </c>
      <c r="I12" s="3" t="str">
        <f t="shared" si="29"/>
        <v/>
      </c>
      <c r="J12" s="3" t="str">
        <f t="shared" si="29"/>
        <v/>
      </c>
      <c r="K12" s="3" t="str">
        <f t="shared" si="29"/>
        <v>X</v>
      </c>
      <c r="L12" s="3" t="str">
        <f t="shared" si="29"/>
        <v>X</v>
      </c>
      <c r="M12" s="3" t="str">
        <f t="shared" si="29"/>
        <v>X</v>
      </c>
      <c r="N12" s="3" t="str">
        <f t="shared" si="29"/>
        <v>X</v>
      </c>
      <c r="O12" s="3" t="str">
        <f t="shared" si="29"/>
        <v>X</v>
      </c>
      <c r="P12" s="3" t="str">
        <f t="shared" si="29"/>
        <v/>
      </c>
      <c r="Q12" s="3" t="str">
        <f t="shared" si="29"/>
        <v/>
      </c>
      <c r="R12" s="3" t="str">
        <f t="shared" si="29"/>
        <v>X</v>
      </c>
      <c r="S12" s="3" t="str">
        <f t="shared" si="29"/>
        <v>X</v>
      </c>
      <c r="T12" s="3" t="str">
        <f t="shared" si="29"/>
        <v>X</v>
      </c>
      <c r="U12" s="3" t="str">
        <f t="shared" si="29"/>
        <v>X</v>
      </c>
      <c r="V12" s="3" t="str">
        <f t="shared" si="29"/>
        <v>X</v>
      </c>
      <c r="W12" s="3" t="str">
        <f t="shared" si="29"/>
        <v/>
      </c>
      <c r="X12" s="3" t="str">
        <f t="shared" si="29"/>
        <v/>
      </c>
      <c r="Y12" s="3" t="str">
        <f t="shared" si="29"/>
        <v>X</v>
      </c>
      <c r="Z12" s="3" t="str">
        <f t="shared" si="29"/>
        <v>X</v>
      </c>
      <c r="AA12" s="3" t="str">
        <f t="shared" si="29"/>
        <v>X</v>
      </c>
      <c r="AB12" s="3" t="str">
        <f t="shared" si="29"/>
        <v>X</v>
      </c>
      <c r="AC12" s="3" t="str">
        <f t="shared" si="29"/>
        <v>X</v>
      </c>
      <c r="AD12" s="3" t="str">
        <f t="shared" si="29"/>
        <v/>
      </c>
      <c r="AE12" s="3" t="str">
        <f t="shared" si="29"/>
        <v/>
      </c>
      <c r="AF12" s="3" t="str">
        <f t="shared" si="29"/>
        <v>X</v>
      </c>
      <c r="AG12" s="3" t="str">
        <f t="shared" si="29"/>
        <v>X</v>
      </c>
      <c r="AH12" s="3" t="str">
        <f t="shared" si="29"/>
        <v>X</v>
      </c>
      <c r="AI12" s="3" t="str">
        <f t="shared" si="29"/>
        <v>X</v>
      </c>
      <c r="AJ12" s="3" t="str">
        <f t="shared" si="29"/>
        <v>X</v>
      </c>
      <c r="AK12" s="3" t="str">
        <f t="shared" si="29"/>
        <v/>
      </c>
    </row>
    <row r="13" spans="2:37" x14ac:dyDescent="0.35">
      <c r="B13" s="3" t="s">
        <v>26</v>
      </c>
      <c r="C13" s="3"/>
      <c r="D13" s="3"/>
      <c r="E13" s="3" t="s">
        <v>7</v>
      </c>
      <c r="F13" s="10">
        <v>67</v>
      </c>
      <c r="G13" s="3" t="str">
        <f>IF(G6="Sun", "X", "")</f>
        <v/>
      </c>
      <c r="H13" s="3" t="str">
        <f t="shared" ref="H13:AK13" si="30">IF(H6="Sun", "X", "")</f>
        <v/>
      </c>
      <c r="I13" s="3" t="str">
        <f t="shared" si="30"/>
        <v/>
      </c>
      <c r="J13" s="3" t="str">
        <f t="shared" si="30"/>
        <v>X</v>
      </c>
      <c r="K13" s="3" t="str">
        <f t="shared" si="30"/>
        <v/>
      </c>
      <c r="L13" s="3" t="str">
        <f t="shared" si="30"/>
        <v/>
      </c>
      <c r="M13" s="3" t="str">
        <f>IF(M6="Sun", "X", "")</f>
        <v/>
      </c>
      <c r="N13" s="3" t="str">
        <f t="shared" si="30"/>
        <v/>
      </c>
      <c r="O13" s="3" t="str">
        <f t="shared" si="30"/>
        <v/>
      </c>
      <c r="P13" s="3" t="str">
        <f t="shared" si="30"/>
        <v/>
      </c>
      <c r="Q13" s="3" t="str">
        <f t="shared" si="30"/>
        <v>X</v>
      </c>
      <c r="R13" s="3" t="str">
        <f t="shared" si="30"/>
        <v/>
      </c>
      <c r="S13" s="3" t="str">
        <f t="shared" si="30"/>
        <v/>
      </c>
      <c r="T13" s="3" t="str">
        <f t="shared" si="30"/>
        <v/>
      </c>
      <c r="U13" s="3" t="str">
        <f t="shared" si="30"/>
        <v/>
      </c>
      <c r="V13" s="3" t="str">
        <f t="shared" si="30"/>
        <v/>
      </c>
      <c r="W13" s="3" t="str">
        <f t="shared" si="30"/>
        <v/>
      </c>
      <c r="X13" s="3" t="str">
        <f t="shared" si="30"/>
        <v>X</v>
      </c>
      <c r="Y13" s="3" t="str">
        <f t="shared" si="30"/>
        <v/>
      </c>
      <c r="Z13" s="3" t="str">
        <f t="shared" si="30"/>
        <v/>
      </c>
      <c r="AA13" s="3" t="str">
        <f t="shared" si="30"/>
        <v/>
      </c>
      <c r="AB13" s="3" t="str">
        <f t="shared" si="30"/>
        <v/>
      </c>
      <c r="AC13" s="3" t="str">
        <f t="shared" si="30"/>
        <v/>
      </c>
      <c r="AD13" s="3" t="str">
        <f t="shared" si="30"/>
        <v/>
      </c>
      <c r="AE13" s="3" t="str">
        <f t="shared" si="30"/>
        <v>X</v>
      </c>
      <c r="AF13" s="3" t="str">
        <f t="shared" si="30"/>
        <v/>
      </c>
      <c r="AG13" s="3" t="str">
        <f t="shared" si="30"/>
        <v/>
      </c>
      <c r="AH13" s="3" t="str">
        <f t="shared" si="30"/>
        <v/>
      </c>
      <c r="AI13" s="3" t="str">
        <f t="shared" si="30"/>
        <v/>
      </c>
      <c r="AJ13" s="3" t="str">
        <f t="shared" si="30"/>
        <v/>
      </c>
      <c r="AK13" s="3" t="str">
        <f t="shared" si="30"/>
        <v/>
      </c>
    </row>
    <row r="14" spans="2:37" x14ac:dyDescent="0.35">
      <c r="B14" s="3" t="s">
        <v>27</v>
      </c>
      <c r="C14" s="3"/>
      <c r="D14" s="3"/>
      <c r="E14" s="3" t="s">
        <v>7</v>
      </c>
      <c r="F14" s="10">
        <v>28</v>
      </c>
      <c r="G14" s="3" t="str">
        <f>IF(G6="Sun", "X", "")</f>
        <v/>
      </c>
      <c r="H14" s="3" t="str">
        <f t="shared" ref="H14:AK14" si="31">IF(H6="Sun", "X", "")</f>
        <v/>
      </c>
      <c r="I14" s="3" t="str">
        <f t="shared" si="31"/>
        <v/>
      </c>
      <c r="J14" s="3" t="str">
        <f t="shared" si="31"/>
        <v>X</v>
      </c>
      <c r="K14" s="3" t="str">
        <f t="shared" si="31"/>
        <v/>
      </c>
      <c r="L14" s="3" t="str">
        <f t="shared" si="31"/>
        <v/>
      </c>
      <c r="M14" s="3" t="str">
        <f t="shared" si="31"/>
        <v/>
      </c>
      <c r="N14" s="3" t="str">
        <f t="shared" si="31"/>
        <v/>
      </c>
      <c r="O14" s="3" t="str">
        <f t="shared" si="31"/>
        <v/>
      </c>
      <c r="P14" s="3" t="str">
        <f t="shared" si="31"/>
        <v/>
      </c>
      <c r="Q14" s="3" t="str">
        <f t="shared" si="31"/>
        <v>X</v>
      </c>
      <c r="R14" s="3" t="str">
        <f t="shared" si="31"/>
        <v/>
      </c>
      <c r="S14" s="3" t="str">
        <f t="shared" si="31"/>
        <v/>
      </c>
      <c r="T14" s="3" t="str">
        <f t="shared" si="31"/>
        <v/>
      </c>
      <c r="U14" s="3" t="str">
        <f t="shared" si="31"/>
        <v/>
      </c>
      <c r="V14" s="3" t="str">
        <f t="shared" si="31"/>
        <v/>
      </c>
      <c r="W14" s="3" t="str">
        <f t="shared" si="31"/>
        <v/>
      </c>
      <c r="X14" s="3" t="str">
        <f t="shared" si="31"/>
        <v>X</v>
      </c>
      <c r="Y14" s="3" t="str">
        <f t="shared" si="31"/>
        <v/>
      </c>
      <c r="Z14" s="3" t="str">
        <f t="shared" si="31"/>
        <v/>
      </c>
      <c r="AA14" s="3" t="str">
        <f t="shared" si="31"/>
        <v/>
      </c>
      <c r="AB14" s="3" t="str">
        <f t="shared" si="31"/>
        <v/>
      </c>
      <c r="AC14" s="3" t="str">
        <f t="shared" si="31"/>
        <v/>
      </c>
      <c r="AD14" s="3" t="str">
        <f t="shared" si="31"/>
        <v/>
      </c>
      <c r="AE14" s="3" t="str">
        <f t="shared" si="31"/>
        <v>X</v>
      </c>
      <c r="AF14" s="3" t="str">
        <f t="shared" si="31"/>
        <v/>
      </c>
      <c r="AG14" s="3" t="str">
        <f t="shared" si="31"/>
        <v/>
      </c>
      <c r="AH14" s="3" t="str">
        <f t="shared" si="31"/>
        <v/>
      </c>
      <c r="AI14" s="3" t="str">
        <f t="shared" si="31"/>
        <v/>
      </c>
      <c r="AJ14" s="3" t="str">
        <f t="shared" si="31"/>
        <v/>
      </c>
      <c r="AK14" s="3" t="str">
        <f t="shared" si="31"/>
        <v/>
      </c>
    </row>
    <row r="15" spans="2:37" x14ac:dyDescent="0.35">
      <c r="B15" s="3" t="s">
        <v>28</v>
      </c>
      <c r="C15" s="3"/>
      <c r="D15" s="3"/>
      <c r="E15" s="3" t="s">
        <v>6</v>
      </c>
      <c r="F15" s="10">
        <v>43</v>
      </c>
      <c r="G15" s="3" t="str">
        <f>IF(OR(G6="Sat", G6="Sun"), "", "X")</f>
        <v>X</v>
      </c>
      <c r="H15" s="3" t="str">
        <f t="shared" ref="H15:AK15" si="32">IF(OR(H6="Sat", H6="Sun"), "", "X")</f>
        <v>X</v>
      </c>
      <c r="I15" s="3" t="str">
        <f t="shared" si="32"/>
        <v/>
      </c>
      <c r="J15" s="3" t="str">
        <f t="shared" si="32"/>
        <v/>
      </c>
      <c r="K15" s="3" t="str">
        <f t="shared" si="32"/>
        <v>X</v>
      </c>
      <c r="L15" s="3" t="str">
        <f t="shared" si="32"/>
        <v>X</v>
      </c>
      <c r="M15" s="3" t="str">
        <f t="shared" si="32"/>
        <v>X</v>
      </c>
      <c r="N15" s="3" t="str">
        <f t="shared" si="32"/>
        <v>X</v>
      </c>
      <c r="O15" s="3" t="str">
        <f t="shared" si="32"/>
        <v>X</v>
      </c>
      <c r="P15" s="3" t="str">
        <f t="shared" si="32"/>
        <v/>
      </c>
      <c r="Q15" s="3" t="str">
        <f t="shared" si="32"/>
        <v/>
      </c>
      <c r="R15" s="3" t="str">
        <f t="shared" si="32"/>
        <v>X</v>
      </c>
      <c r="S15" s="3" t="str">
        <f t="shared" si="32"/>
        <v>X</v>
      </c>
      <c r="T15" s="3" t="str">
        <f t="shared" si="32"/>
        <v>X</v>
      </c>
      <c r="U15" s="3" t="str">
        <f t="shared" si="32"/>
        <v>X</v>
      </c>
      <c r="V15" s="3" t="str">
        <f t="shared" si="32"/>
        <v>X</v>
      </c>
      <c r="W15" s="3" t="str">
        <f t="shared" si="32"/>
        <v/>
      </c>
      <c r="X15" s="3" t="str">
        <f t="shared" si="32"/>
        <v/>
      </c>
      <c r="Y15" s="3" t="str">
        <f t="shared" si="32"/>
        <v>X</v>
      </c>
      <c r="Z15" s="3" t="str">
        <f t="shared" si="32"/>
        <v>X</v>
      </c>
      <c r="AA15" s="3" t="str">
        <f t="shared" si="32"/>
        <v>X</v>
      </c>
      <c r="AB15" s="3" t="str">
        <f t="shared" si="32"/>
        <v>X</v>
      </c>
      <c r="AC15" s="3" t="str">
        <f t="shared" si="32"/>
        <v>X</v>
      </c>
      <c r="AD15" s="3" t="str">
        <f t="shared" si="32"/>
        <v/>
      </c>
      <c r="AE15" s="3" t="str">
        <f t="shared" si="32"/>
        <v/>
      </c>
      <c r="AF15" s="3" t="str">
        <f t="shared" si="32"/>
        <v>X</v>
      </c>
      <c r="AG15" s="3" t="str">
        <f t="shared" si="32"/>
        <v>X</v>
      </c>
      <c r="AH15" s="3" t="str">
        <f t="shared" si="32"/>
        <v>X</v>
      </c>
      <c r="AI15" s="3" t="str">
        <f t="shared" si="32"/>
        <v>X</v>
      </c>
      <c r="AJ15" s="3" t="str">
        <f t="shared" si="32"/>
        <v>X</v>
      </c>
      <c r="AK15" s="3" t="str">
        <f t="shared" si="32"/>
        <v/>
      </c>
    </row>
    <row r="16" spans="2:37" x14ac:dyDescent="0.35">
      <c r="B16" s="3" t="s">
        <v>29</v>
      </c>
      <c r="C16" s="3"/>
      <c r="D16" s="3"/>
      <c r="E16" s="3" t="s">
        <v>6</v>
      </c>
      <c r="F16" s="10">
        <v>47</v>
      </c>
      <c r="G16" s="3" t="str">
        <f>IF(G6="Sun", "X", "")</f>
        <v/>
      </c>
      <c r="H16" s="3" t="str">
        <f t="shared" ref="H16:AK16" si="33">IF(H6="Sun", "X", "")</f>
        <v/>
      </c>
      <c r="I16" s="3" t="str">
        <f t="shared" si="33"/>
        <v/>
      </c>
      <c r="J16" s="3" t="str">
        <f t="shared" si="33"/>
        <v>X</v>
      </c>
      <c r="K16" s="3" t="str">
        <f t="shared" si="33"/>
        <v/>
      </c>
      <c r="L16" s="3" t="str">
        <f t="shared" si="33"/>
        <v/>
      </c>
      <c r="M16" s="3" t="str">
        <f t="shared" si="33"/>
        <v/>
      </c>
      <c r="N16" s="3" t="str">
        <f t="shared" si="33"/>
        <v/>
      </c>
      <c r="O16" s="3" t="str">
        <f t="shared" si="33"/>
        <v/>
      </c>
      <c r="P16" s="3" t="str">
        <f t="shared" si="33"/>
        <v/>
      </c>
      <c r="Q16" s="3" t="str">
        <f t="shared" si="33"/>
        <v>X</v>
      </c>
      <c r="R16" s="3" t="str">
        <f t="shared" si="33"/>
        <v/>
      </c>
      <c r="S16" s="3" t="str">
        <f t="shared" si="33"/>
        <v/>
      </c>
      <c r="T16" s="3" t="str">
        <f t="shared" si="33"/>
        <v/>
      </c>
      <c r="U16" s="3" t="str">
        <f t="shared" si="33"/>
        <v/>
      </c>
      <c r="V16" s="3" t="str">
        <f t="shared" si="33"/>
        <v/>
      </c>
      <c r="W16" s="3" t="str">
        <f t="shared" si="33"/>
        <v/>
      </c>
      <c r="X16" s="3" t="str">
        <f t="shared" si="33"/>
        <v>X</v>
      </c>
      <c r="Y16" s="3" t="str">
        <f t="shared" si="33"/>
        <v/>
      </c>
      <c r="Z16" s="3" t="str">
        <f t="shared" si="33"/>
        <v/>
      </c>
      <c r="AA16" s="3" t="str">
        <f t="shared" si="33"/>
        <v/>
      </c>
      <c r="AB16" s="3" t="str">
        <f t="shared" si="33"/>
        <v/>
      </c>
      <c r="AC16" s="3" t="str">
        <f t="shared" si="33"/>
        <v/>
      </c>
      <c r="AD16" s="3" t="str">
        <f t="shared" si="33"/>
        <v/>
      </c>
      <c r="AE16" s="3" t="str">
        <f t="shared" si="33"/>
        <v>X</v>
      </c>
      <c r="AF16" s="3" t="str">
        <f t="shared" si="33"/>
        <v/>
      </c>
      <c r="AG16" s="3" t="str">
        <f t="shared" si="33"/>
        <v/>
      </c>
      <c r="AH16" s="3" t="str">
        <f t="shared" si="33"/>
        <v/>
      </c>
      <c r="AI16" s="3" t="str">
        <f t="shared" si="33"/>
        <v/>
      </c>
      <c r="AJ16" s="3" t="str">
        <f t="shared" si="33"/>
        <v/>
      </c>
      <c r="AK16" s="3" t="str">
        <f t="shared" si="33"/>
        <v/>
      </c>
    </row>
    <row r="17" spans="2:37" x14ac:dyDescent="0.35">
      <c r="B17" s="3" t="s">
        <v>30</v>
      </c>
      <c r="C17" s="3"/>
      <c r="D17" s="3"/>
      <c r="E17" s="3" t="s">
        <v>8</v>
      </c>
      <c r="F17" s="10">
        <v>67</v>
      </c>
      <c r="G17" s="3" t="str">
        <f>IF(DAY(G5)=1, "X", "")</f>
        <v>X</v>
      </c>
      <c r="H17" s="3" t="str">
        <f t="shared" ref="H17:AK17" si="34">IF(DAY(H5)=1, "X", "")</f>
        <v/>
      </c>
      <c r="I17" s="3" t="str">
        <f t="shared" si="34"/>
        <v/>
      </c>
      <c r="J17" s="3" t="str">
        <f t="shared" si="34"/>
        <v/>
      </c>
      <c r="K17" s="3" t="str">
        <f t="shared" si="34"/>
        <v/>
      </c>
      <c r="L17" s="3" t="str">
        <f t="shared" si="34"/>
        <v/>
      </c>
      <c r="M17" s="3" t="str">
        <f t="shared" si="34"/>
        <v/>
      </c>
      <c r="N17" s="3" t="str">
        <f t="shared" si="34"/>
        <v/>
      </c>
      <c r="O17" s="3" t="str">
        <f t="shared" si="34"/>
        <v/>
      </c>
      <c r="P17" s="3" t="str">
        <f t="shared" si="34"/>
        <v/>
      </c>
      <c r="Q17" s="3" t="str">
        <f t="shared" si="34"/>
        <v/>
      </c>
      <c r="R17" s="3" t="str">
        <f t="shared" si="34"/>
        <v/>
      </c>
      <c r="S17" s="3" t="str">
        <f t="shared" si="34"/>
        <v/>
      </c>
      <c r="T17" s="3" t="str">
        <f t="shared" si="34"/>
        <v/>
      </c>
      <c r="U17" s="3" t="str">
        <f t="shared" si="34"/>
        <v/>
      </c>
      <c r="V17" s="3" t="str">
        <f t="shared" si="34"/>
        <v/>
      </c>
      <c r="W17" s="3" t="str">
        <f t="shared" si="34"/>
        <v/>
      </c>
      <c r="X17" s="3" t="str">
        <f t="shared" si="34"/>
        <v/>
      </c>
      <c r="Y17" s="3" t="str">
        <f t="shared" si="34"/>
        <v/>
      </c>
      <c r="Z17" s="3" t="str">
        <f t="shared" si="34"/>
        <v/>
      </c>
      <c r="AA17" s="3" t="str">
        <f t="shared" si="34"/>
        <v/>
      </c>
      <c r="AB17" s="3" t="str">
        <f t="shared" si="34"/>
        <v/>
      </c>
      <c r="AC17" s="3" t="str">
        <f t="shared" si="34"/>
        <v/>
      </c>
      <c r="AD17" s="3" t="str">
        <f t="shared" si="34"/>
        <v/>
      </c>
      <c r="AE17" s="3" t="str">
        <f t="shared" si="34"/>
        <v/>
      </c>
      <c r="AF17" s="3" t="str">
        <f t="shared" si="34"/>
        <v/>
      </c>
      <c r="AG17" s="3" t="str">
        <f t="shared" si="34"/>
        <v/>
      </c>
      <c r="AH17" s="3" t="str">
        <f t="shared" si="34"/>
        <v/>
      </c>
      <c r="AI17" s="3" t="str">
        <f t="shared" si="34"/>
        <v/>
      </c>
      <c r="AJ17" s="3" t="str">
        <f t="shared" si="34"/>
        <v/>
      </c>
      <c r="AK17" s="3" t="str">
        <f t="shared" si="34"/>
        <v/>
      </c>
    </row>
    <row r="18" spans="2:37" x14ac:dyDescent="0.35">
      <c r="B18" s="3" t="s">
        <v>31</v>
      </c>
      <c r="C18" s="3"/>
      <c r="D18" s="3"/>
      <c r="E18" s="3" t="s">
        <v>8</v>
      </c>
      <c r="F18" s="10">
        <v>75</v>
      </c>
      <c r="G18" s="3" t="str">
        <f>IF(DAY(G5)=20, "X", "")</f>
        <v/>
      </c>
      <c r="H18" s="3" t="str">
        <f t="shared" ref="H18:AK18" si="35">IF(DAY(H5)=15, "X", "")</f>
        <v/>
      </c>
      <c r="I18" s="3" t="str">
        <f t="shared" si="35"/>
        <v/>
      </c>
      <c r="J18" s="3" t="str">
        <f t="shared" si="35"/>
        <v/>
      </c>
      <c r="K18" s="3" t="str">
        <f t="shared" si="35"/>
        <v/>
      </c>
      <c r="L18" s="3" t="str">
        <f t="shared" si="35"/>
        <v/>
      </c>
      <c r="M18" s="3" t="str">
        <f t="shared" si="35"/>
        <v/>
      </c>
      <c r="N18" s="3" t="str">
        <f t="shared" si="35"/>
        <v/>
      </c>
      <c r="O18" s="3" t="str">
        <f t="shared" si="35"/>
        <v/>
      </c>
      <c r="P18" s="3" t="str">
        <f t="shared" si="35"/>
        <v/>
      </c>
      <c r="Q18" s="3" t="str">
        <f t="shared" si="35"/>
        <v/>
      </c>
      <c r="R18" s="3" t="str">
        <f t="shared" si="35"/>
        <v/>
      </c>
      <c r="S18" s="3" t="str">
        <f t="shared" si="35"/>
        <v/>
      </c>
      <c r="T18" s="3" t="str">
        <f t="shared" si="35"/>
        <v/>
      </c>
      <c r="U18" s="3" t="str">
        <f t="shared" si="35"/>
        <v>X</v>
      </c>
      <c r="V18" s="3" t="str">
        <f t="shared" si="35"/>
        <v/>
      </c>
      <c r="W18" s="3" t="str">
        <f t="shared" si="35"/>
        <v/>
      </c>
      <c r="X18" s="3" t="str">
        <f t="shared" si="35"/>
        <v/>
      </c>
      <c r="Y18" s="3" t="str">
        <f t="shared" si="35"/>
        <v/>
      </c>
      <c r="Z18" s="3" t="str">
        <f t="shared" si="35"/>
        <v/>
      </c>
      <c r="AA18" s="3" t="str">
        <f t="shared" si="35"/>
        <v/>
      </c>
      <c r="AB18" s="3" t="str">
        <f t="shared" si="35"/>
        <v/>
      </c>
      <c r="AC18" s="3" t="str">
        <f t="shared" si="35"/>
        <v/>
      </c>
      <c r="AD18" s="3" t="str">
        <f t="shared" si="35"/>
        <v/>
      </c>
      <c r="AE18" s="3" t="str">
        <f t="shared" si="35"/>
        <v/>
      </c>
      <c r="AF18" s="3" t="str">
        <f t="shared" si="35"/>
        <v/>
      </c>
      <c r="AG18" s="3" t="str">
        <f t="shared" si="35"/>
        <v/>
      </c>
      <c r="AH18" s="3" t="str">
        <f t="shared" si="35"/>
        <v/>
      </c>
      <c r="AI18" s="3" t="str">
        <f t="shared" si="35"/>
        <v/>
      </c>
      <c r="AJ18" s="3" t="str">
        <f t="shared" si="35"/>
        <v/>
      </c>
      <c r="AK18" s="3" t="str">
        <f t="shared" si="35"/>
        <v/>
      </c>
    </row>
    <row r="19" spans="2:37" x14ac:dyDescent="0.35">
      <c r="B19" s="3" t="s">
        <v>32</v>
      </c>
      <c r="C19" s="3"/>
      <c r="D19" s="3"/>
      <c r="E19" s="3" t="s">
        <v>8</v>
      </c>
      <c r="F19" s="10">
        <v>90</v>
      </c>
      <c r="G19" s="3" t="str">
        <f>IF(DAY(G5)=20, "X", "")</f>
        <v/>
      </c>
      <c r="H19" s="3" t="str">
        <f t="shared" ref="H19:AK19" si="36">IF(DAY(H5)=20, "X", "")</f>
        <v/>
      </c>
      <c r="I19" s="3" t="str">
        <f t="shared" si="36"/>
        <v/>
      </c>
      <c r="J19" s="3" t="str">
        <f t="shared" si="36"/>
        <v/>
      </c>
      <c r="K19" s="3" t="str">
        <f t="shared" si="36"/>
        <v/>
      </c>
      <c r="L19" s="3" t="str">
        <f t="shared" si="36"/>
        <v/>
      </c>
      <c r="M19" s="3" t="str">
        <f t="shared" si="36"/>
        <v/>
      </c>
      <c r="N19" s="3" t="str">
        <f t="shared" si="36"/>
        <v/>
      </c>
      <c r="O19" s="3" t="str">
        <f t="shared" si="36"/>
        <v/>
      </c>
      <c r="P19" s="3" t="str">
        <f t="shared" si="36"/>
        <v/>
      </c>
      <c r="Q19" s="3" t="str">
        <f t="shared" si="36"/>
        <v/>
      </c>
      <c r="R19" s="3" t="str">
        <f t="shared" si="36"/>
        <v/>
      </c>
      <c r="S19" s="3" t="str">
        <f t="shared" si="36"/>
        <v/>
      </c>
      <c r="T19" s="3" t="str">
        <f t="shared" si="36"/>
        <v/>
      </c>
      <c r="U19" s="3" t="str">
        <f t="shared" si="36"/>
        <v/>
      </c>
      <c r="V19" s="3" t="str">
        <f t="shared" si="36"/>
        <v/>
      </c>
      <c r="W19" s="3" t="str">
        <f t="shared" si="36"/>
        <v/>
      </c>
      <c r="X19" s="3" t="str">
        <f t="shared" si="36"/>
        <v/>
      </c>
      <c r="Y19" s="3" t="str">
        <f t="shared" si="36"/>
        <v/>
      </c>
      <c r="Z19" s="3" t="str">
        <f t="shared" si="36"/>
        <v>X</v>
      </c>
      <c r="AA19" s="3" t="str">
        <f t="shared" si="36"/>
        <v/>
      </c>
      <c r="AB19" s="3" t="str">
        <f t="shared" si="36"/>
        <v/>
      </c>
      <c r="AC19" s="3" t="str">
        <f t="shared" si="36"/>
        <v/>
      </c>
      <c r="AD19" s="3" t="str">
        <f t="shared" si="36"/>
        <v/>
      </c>
      <c r="AE19" s="3" t="str">
        <f t="shared" si="36"/>
        <v/>
      </c>
      <c r="AF19" s="3" t="str">
        <f t="shared" si="36"/>
        <v/>
      </c>
      <c r="AG19" s="3" t="str">
        <f t="shared" si="36"/>
        <v/>
      </c>
      <c r="AH19" s="3" t="str">
        <f t="shared" si="36"/>
        <v/>
      </c>
      <c r="AI19" s="3" t="str">
        <f t="shared" si="36"/>
        <v/>
      </c>
      <c r="AJ19" s="3" t="str">
        <f t="shared" si="36"/>
        <v/>
      </c>
      <c r="AK19" s="3" t="str">
        <f t="shared" si="36"/>
        <v/>
      </c>
    </row>
    <row r="20" spans="2:37" x14ac:dyDescent="0.35">
      <c r="B20" s="3" t="s">
        <v>33</v>
      </c>
      <c r="C20" s="3"/>
      <c r="D20" s="3"/>
      <c r="E20" s="3" t="s">
        <v>6</v>
      </c>
      <c r="F20" s="10">
        <v>109</v>
      </c>
      <c r="G20" s="3"/>
      <c r="H20" s="3" t="str">
        <f>IF(DAY(H5)=20, "X", "")</f>
        <v/>
      </c>
      <c r="I20" s="3" t="str">
        <f t="shared" ref="I20:AK20" si="37">IF(DAY(I5)=20, "X", "")</f>
        <v/>
      </c>
      <c r="J20" s="3" t="str">
        <f t="shared" si="37"/>
        <v/>
      </c>
      <c r="K20" s="3" t="str">
        <f t="shared" si="37"/>
        <v/>
      </c>
      <c r="L20" s="3" t="str">
        <f t="shared" si="37"/>
        <v/>
      </c>
      <c r="M20" s="3" t="str">
        <f t="shared" si="37"/>
        <v/>
      </c>
      <c r="N20" s="3" t="str">
        <f t="shared" si="37"/>
        <v/>
      </c>
      <c r="O20" s="3" t="str">
        <f t="shared" si="37"/>
        <v/>
      </c>
      <c r="P20" s="3" t="str">
        <f t="shared" si="37"/>
        <v/>
      </c>
      <c r="Q20" s="3" t="str">
        <f t="shared" si="37"/>
        <v/>
      </c>
      <c r="R20" s="3" t="str">
        <f t="shared" si="37"/>
        <v/>
      </c>
      <c r="S20" s="3" t="str">
        <f t="shared" si="37"/>
        <v/>
      </c>
      <c r="T20" s="3" t="str">
        <f t="shared" si="37"/>
        <v/>
      </c>
      <c r="U20" s="3" t="str">
        <f t="shared" si="37"/>
        <v/>
      </c>
      <c r="V20" s="3" t="str">
        <f t="shared" si="37"/>
        <v/>
      </c>
      <c r="W20" s="3" t="str">
        <f t="shared" si="37"/>
        <v/>
      </c>
      <c r="X20" s="3" t="str">
        <f t="shared" si="37"/>
        <v/>
      </c>
      <c r="Y20" s="3" t="str">
        <f t="shared" si="37"/>
        <v/>
      </c>
      <c r="Z20" s="3" t="str">
        <f t="shared" si="37"/>
        <v>X</v>
      </c>
      <c r="AA20" s="3" t="str">
        <f t="shared" si="37"/>
        <v/>
      </c>
      <c r="AB20" s="3" t="str">
        <f t="shared" si="37"/>
        <v/>
      </c>
      <c r="AC20" s="3" t="str">
        <f t="shared" si="37"/>
        <v/>
      </c>
      <c r="AD20" s="3" t="str">
        <f t="shared" si="37"/>
        <v/>
      </c>
      <c r="AE20" s="3" t="str">
        <f t="shared" si="37"/>
        <v/>
      </c>
      <c r="AF20" s="3" t="str">
        <f t="shared" si="37"/>
        <v/>
      </c>
      <c r="AG20" s="3" t="str">
        <f t="shared" si="37"/>
        <v/>
      </c>
      <c r="AH20" s="3" t="str">
        <f t="shared" si="37"/>
        <v/>
      </c>
      <c r="AI20" s="3" t="str">
        <f t="shared" si="37"/>
        <v/>
      </c>
      <c r="AJ20" s="3" t="str">
        <f t="shared" si="37"/>
        <v/>
      </c>
      <c r="AK20" s="3" t="str">
        <f t="shared" si="37"/>
        <v/>
      </c>
    </row>
  </sheetData>
  <sheetProtection selectLockedCells="1" selectUnlockedCells="1"/>
  <mergeCells count="6">
    <mergeCell ref="B6:F6"/>
    <mergeCell ref="P4:V4"/>
    <mergeCell ref="W4:Z4"/>
    <mergeCell ref="G4:O4"/>
    <mergeCell ref="B4:E4"/>
    <mergeCell ref="B5:F5"/>
  </mergeCells>
  <phoneticPr fontId="5" type="noConversion"/>
  <conditionalFormatting sqref="E8:E20">
    <cfRule type="cellIs" dxfId="47" priority="20" operator="equal">
      <formula>"Yearly"</formula>
    </cfRule>
    <cfRule type="cellIs" dxfId="46" priority="21" operator="equal">
      <formula>"Semesterly"</formula>
    </cfRule>
    <cfRule type="cellIs" dxfId="45" priority="22" operator="equal">
      <formula>"Quaterly"</formula>
    </cfRule>
    <cfRule type="cellIs" dxfId="44" priority="23" operator="equal">
      <formula>"Monthly"</formula>
    </cfRule>
    <cfRule type="cellIs" dxfId="43" priority="24" operator="equal">
      <formula>"Weekly"</formula>
    </cfRule>
    <cfRule type="cellIs" dxfId="42" priority="25" operator="equal">
      <formula>"Daily"</formula>
    </cfRule>
  </conditionalFormatting>
  <conditionalFormatting sqref="G5:AK20">
    <cfRule type="expression" dxfId="41" priority="19">
      <formula>(G$6="Sat")+(G$6="Sun")</formula>
    </cfRule>
  </conditionalFormatting>
  <conditionalFormatting sqref="G8:AK8">
    <cfRule type="expression" dxfId="40" priority="18">
      <formula>G8:Y8="X"</formula>
    </cfRule>
  </conditionalFormatting>
  <conditionalFormatting sqref="G9:AK9">
    <cfRule type="expression" dxfId="39" priority="17">
      <formula>G9:Y9="X"</formula>
    </cfRule>
  </conditionalFormatting>
  <conditionalFormatting sqref="G10:AK10">
    <cfRule type="expression" dxfId="38" priority="16">
      <formula>G10:AK10="X"</formula>
    </cfRule>
  </conditionalFormatting>
  <conditionalFormatting sqref="T8">
    <cfRule type="expression" dxfId="37" priority="28">
      <formula>T8:AK8="X"</formula>
    </cfRule>
  </conditionalFormatting>
  <conditionalFormatting sqref="T9">
    <cfRule type="expression" dxfId="36" priority="30">
      <formula>T9:AK9="X"</formula>
    </cfRule>
  </conditionalFormatting>
  <conditionalFormatting sqref="T10">
    <cfRule type="expression" dxfId="35" priority="32">
      <formula>T10:AK10="X"</formula>
    </cfRule>
  </conditionalFormatting>
  <conditionalFormatting sqref="G5:AK6">
    <cfRule type="expression" dxfId="34" priority="11">
      <formula>$G6="Sat"</formula>
    </cfRule>
  </conditionalFormatting>
  <conditionalFormatting sqref="U8:AK8">
    <cfRule type="expression" dxfId="33" priority="39">
      <formula>U8:AK8="X"</formula>
    </cfRule>
  </conditionalFormatting>
  <conditionalFormatting sqref="U9:AK9">
    <cfRule type="expression" dxfId="32" priority="41">
      <formula>U9:AK9="X"</formula>
    </cfRule>
  </conditionalFormatting>
  <conditionalFormatting sqref="U10:AK10">
    <cfRule type="expression" dxfId="31" priority="43">
      <formula>U10:AK10="X"</formula>
    </cfRule>
  </conditionalFormatting>
  <conditionalFormatting sqref="G11:AK12">
    <cfRule type="expression" dxfId="30" priority="7">
      <formula>G11:Y11="X"</formula>
    </cfRule>
  </conditionalFormatting>
  <conditionalFormatting sqref="G15:AK15">
    <cfRule type="expression" dxfId="29" priority="6">
      <formula>G15="X"</formula>
    </cfRule>
  </conditionalFormatting>
  <conditionalFormatting sqref="G13:AK13">
    <cfRule type="expression" dxfId="28" priority="5">
      <formula>G13="X"</formula>
    </cfRule>
  </conditionalFormatting>
  <conditionalFormatting sqref="G14:AK14">
    <cfRule type="expression" dxfId="27" priority="4">
      <formula>G14="X"</formula>
    </cfRule>
  </conditionalFormatting>
  <conditionalFormatting sqref="G16:AK16">
    <cfRule type="expression" dxfId="26" priority="3">
      <formula>G16="X"</formula>
    </cfRule>
  </conditionalFormatting>
  <conditionalFormatting sqref="G17:AK17">
    <cfRule type="expression" dxfId="25" priority="2">
      <formula>G17="X"</formula>
    </cfRule>
  </conditionalFormatting>
  <conditionalFormatting sqref="G18:AK20">
    <cfRule type="expression" dxfId="24" priority="1">
      <formula>G18="X"</formula>
    </cfRule>
  </conditionalFormatting>
  <dataValidations count="3">
    <dataValidation type="list" allowBlank="1" showInputMessage="1" showErrorMessage="1" sqref="E8:E27" xr:uid="{095703DE-29E4-4E9F-84A3-A0806A9ADDA1}">
      <formula1>"Daily, Weekly, Monthly, Quaterly, Semesterly, Yearly"</formula1>
    </dataValidation>
    <dataValidation type="list" allowBlank="1" showInputMessage="1" showErrorMessage="1" sqref="P4:V4" xr:uid="{977A3BE8-124F-4538-821E-272C6AD9E374}">
      <formula1>Mois</formula1>
    </dataValidation>
    <dataValidation type="list" allowBlank="1" showInputMessage="1" showErrorMessage="1" sqref="W4:Z4" xr:uid="{2B758A26-F60D-47D5-AB2B-1ED2ED154D04}">
      <formula1>YEARS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BE68C-A74B-4965-B54A-16E02843D7FA}">
  <sheetPr>
    <tabColor rgb="FFFF0000"/>
  </sheetPr>
  <dimension ref="B1:AM23"/>
  <sheetViews>
    <sheetView showGridLines="0" zoomScale="80" zoomScaleNormal="80" workbookViewId="0">
      <selection activeCell="D26" sqref="D26"/>
    </sheetView>
  </sheetViews>
  <sheetFormatPr defaultRowHeight="14.5" x14ac:dyDescent="0.35"/>
  <cols>
    <col min="1" max="1" width="2" customWidth="1"/>
    <col min="2" max="2" width="27.6328125" bestFit="1" customWidth="1"/>
    <col min="3" max="3" width="26.453125" customWidth="1"/>
    <col min="4" max="4" width="13.08984375" bestFit="1" customWidth="1"/>
    <col min="5" max="5" width="13.08984375" customWidth="1"/>
    <col min="6" max="6" width="8" customWidth="1"/>
    <col min="7" max="7" width="10.453125" customWidth="1"/>
    <col min="8" max="8" width="17.54296875" style="8" customWidth="1"/>
    <col min="9" max="21" width="4.26953125" bestFit="1" customWidth="1"/>
    <col min="22" max="23" width="4.7265625" bestFit="1" customWidth="1"/>
    <col min="24" max="26" width="4.26953125" bestFit="1" customWidth="1"/>
    <col min="27" max="27" width="4.7265625" bestFit="1" customWidth="1"/>
    <col min="28" max="28" width="4.453125" customWidth="1"/>
    <col min="29" max="39" width="4.26953125" bestFit="1" customWidth="1"/>
  </cols>
  <sheetData>
    <row r="1" spans="2:39" ht="8" customHeight="1" x14ac:dyDescent="0.35"/>
    <row r="2" spans="2:39" ht="33.5" x14ac:dyDescent="0.75">
      <c r="C2" s="137" t="s">
        <v>140</v>
      </c>
    </row>
    <row r="4" spans="2:39" ht="31.5" customHeight="1" x14ac:dyDescent="0.65">
      <c r="B4" s="69" t="s">
        <v>35</v>
      </c>
      <c r="C4" s="69"/>
      <c r="D4" s="69"/>
      <c r="E4" s="69"/>
      <c r="F4" s="69"/>
      <c r="G4" s="69"/>
      <c r="H4" s="136" t="s">
        <v>109</v>
      </c>
      <c r="I4" s="135" t="str">
        <f>R4&amp;" "&amp;Y4</f>
        <v>Juillet 2024</v>
      </c>
      <c r="J4" s="135"/>
      <c r="K4" s="135"/>
      <c r="L4" s="135"/>
      <c r="M4" s="135"/>
      <c r="N4" s="135"/>
      <c r="O4" s="135"/>
      <c r="P4" s="135"/>
      <c r="Q4" s="135"/>
      <c r="R4" s="66" t="s">
        <v>15</v>
      </c>
      <c r="S4" s="67"/>
      <c r="T4" s="67"/>
      <c r="U4" s="67"/>
      <c r="V4" s="67"/>
      <c r="W4" s="67"/>
      <c r="X4" s="67"/>
      <c r="Y4" s="67">
        <v>2024</v>
      </c>
      <c r="Z4" s="67"/>
      <c r="AA4" s="67"/>
      <c r="AB4" s="67"/>
    </row>
    <row r="5" spans="2:39" ht="66" customHeight="1" x14ac:dyDescent="0.35">
      <c r="B5" s="70" t="s">
        <v>0</v>
      </c>
      <c r="C5" s="70"/>
      <c r="D5" s="70"/>
      <c r="E5" s="70"/>
      <c r="F5" s="70"/>
      <c r="G5" s="70"/>
      <c r="H5" s="71"/>
      <c r="I5" s="63">
        <f>DATEVALUE("1"&amp;R4&amp;Y4)</f>
        <v>45474</v>
      </c>
      <c r="J5" s="63">
        <f>IFERROR(IF($I5&lt;EOMONTH($I$5, 0), I5+1), "")</f>
        <v>45475</v>
      </c>
      <c r="K5" s="63">
        <f t="shared" ref="K5:AM5" si="0">IFERROR(IF($I5&lt;EOMONTH($I$5, 0), J5+1), "")</f>
        <v>45476</v>
      </c>
      <c r="L5" s="63">
        <f t="shared" si="0"/>
        <v>45477</v>
      </c>
      <c r="M5" s="63">
        <f t="shared" si="0"/>
        <v>45478</v>
      </c>
      <c r="N5" s="63">
        <f t="shared" si="0"/>
        <v>45479</v>
      </c>
      <c r="O5" s="63">
        <f t="shared" si="0"/>
        <v>45480</v>
      </c>
      <c r="P5" s="63">
        <f t="shared" si="0"/>
        <v>45481</v>
      </c>
      <c r="Q5" s="63">
        <f t="shared" si="0"/>
        <v>45482</v>
      </c>
      <c r="R5" s="64">
        <f t="shared" si="0"/>
        <v>45483</v>
      </c>
      <c r="S5" s="64">
        <f t="shared" si="0"/>
        <v>45484</v>
      </c>
      <c r="T5" s="64">
        <f t="shared" si="0"/>
        <v>45485</v>
      </c>
      <c r="U5" s="64">
        <f t="shared" si="0"/>
        <v>45486</v>
      </c>
      <c r="V5" s="64">
        <f t="shared" si="0"/>
        <v>45487</v>
      </c>
      <c r="W5" s="64">
        <f t="shared" si="0"/>
        <v>45488</v>
      </c>
      <c r="X5" s="64">
        <f t="shared" si="0"/>
        <v>45489</v>
      </c>
      <c r="Y5" s="64">
        <f t="shared" si="0"/>
        <v>45490</v>
      </c>
      <c r="Z5" s="64">
        <f t="shared" si="0"/>
        <v>45491</v>
      </c>
      <c r="AA5" s="64">
        <f t="shared" si="0"/>
        <v>45492</v>
      </c>
      <c r="AB5" s="64">
        <f t="shared" si="0"/>
        <v>45493</v>
      </c>
      <c r="AC5" s="64">
        <f t="shared" si="0"/>
        <v>45494</v>
      </c>
      <c r="AD5" s="64">
        <f t="shared" si="0"/>
        <v>45495</v>
      </c>
      <c r="AE5" s="64">
        <f t="shared" si="0"/>
        <v>45496</v>
      </c>
      <c r="AF5" s="64">
        <f t="shared" si="0"/>
        <v>45497</v>
      </c>
      <c r="AG5" s="64">
        <f t="shared" si="0"/>
        <v>45498</v>
      </c>
      <c r="AH5" s="64">
        <f t="shared" si="0"/>
        <v>45499</v>
      </c>
      <c r="AI5" s="64">
        <f t="shared" si="0"/>
        <v>45500</v>
      </c>
      <c r="AJ5" s="64">
        <f t="shared" si="0"/>
        <v>45501</v>
      </c>
      <c r="AK5" s="64">
        <f t="shared" si="0"/>
        <v>45502</v>
      </c>
      <c r="AL5" s="64">
        <f t="shared" si="0"/>
        <v>45503</v>
      </c>
      <c r="AM5" s="64">
        <f t="shared" si="0"/>
        <v>45504</v>
      </c>
    </row>
    <row r="6" spans="2:39" ht="26" x14ac:dyDescent="0.5">
      <c r="B6" s="65" t="s">
        <v>1</v>
      </c>
      <c r="C6" s="65"/>
      <c r="D6" s="65"/>
      <c r="E6" s="65"/>
      <c r="F6" s="65"/>
      <c r="G6" s="65"/>
      <c r="H6" s="65"/>
      <c r="I6" s="6" t="str">
        <f>CHOOSE(WEEKDAY(I5), "Sun", "Mon", "Tue", "Wed", "Thu", "Fri", "Sat")</f>
        <v>Mon</v>
      </c>
      <c r="J6" s="6" t="str">
        <f t="shared" ref="J6:AM6" si="1">CHOOSE(WEEKDAY(J5), "Sun", "Mon", "Tue", "Wed", "Thu", "Fri", "Sat")</f>
        <v>Tue</v>
      </c>
      <c r="K6" s="6" t="str">
        <f t="shared" si="1"/>
        <v>Wed</v>
      </c>
      <c r="L6" s="6" t="str">
        <f t="shared" si="1"/>
        <v>Thu</v>
      </c>
      <c r="M6" s="6" t="str">
        <f t="shared" si="1"/>
        <v>Fri</v>
      </c>
      <c r="N6" s="6" t="str">
        <f t="shared" si="1"/>
        <v>Sat</v>
      </c>
      <c r="O6" s="6" t="str">
        <f t="shared" si="1"/>
        <v>Sun</v>
      </c>
      <c r="P6" s="6" t="str">
        <f t="shared" si="1"/>
        <v>Mon</v>
      </c>
      <c r="Q6" s="6" t="str">
        <f t="shared" si="1"/>
        <v>Tue</v>
      </c>
      <c r="R6" s="6" t="str">
        <f t="shared" si="1"/>
        <v>Wed</v>
      </c>
      <c r="S6" s="6" t="str">
        <f t="shared" si="1"/>
        <v>Thu</v>
      </c>
      <c r="T6" s="6" t="str">
        <f t="shared" si="1"/>
        <v>Fri</v>
      </c>
      <c r="U6" s="6" t="str">
        <f t="shared" si="1"/>
        <v>Sat</v>
      </c>
      <c r="V6" s="6" t="str">
        <f t="shared" si="1"/>
        <v>Sun</v>
      </c>
      <c r="W6" s="6" t="str">
        <f t="shared" si="1"/>
        <v>Mon</v>
      </c>
      <c r="X6" s="6" t="str">
        <f t="shared" si="1"/>
        <v>Tue</v>
      </c>
      <c r="Y6" s="6" t="str">
        <f t="shared" si="1"/>
        <v>Wed</v>
      </c>
      <c r="Z6" s="6" t="str">
        <f t="shared" si="1"/>
        <v>Thu</v>
      </c>
      <c r="AA6" s="6" t="str">
        <f t="shared" si="1"/>
        <v>Fri</v>
      </c>
      <c r="AB6" s="6" t="str">
        <f t="shared" si="1"/>
        <v>Sat</v>
      </c>
      <c r="AC6" s="6" t="str">
        <f t="shared" si="1"/>
        <v>Sun</v>
      </c>
      <c r="AD6" s="6" t="str">
        <f t="shared" si="1"/>
        <v>Mon</v>
      </c>
      <c r="AE6" s="6" t="str">
        <f t="shared" si="1"/>
        <v>Tue</v>
      </c>
      <c r="AF6" s="6" t="str">
        <f t="shared" si="1"/>
        <v>Wed</v>
      </c>
      <c r="AG6" s="6" t="str">
        <f t="shared" si="1"/>
        <v>Thu</v>
      </c>
      <c r="AH6" s="6" t="str">
        <f t="shared" si="1"/>
        <v>Fri</v>
      </c>
      <c r="AI6" s="6" t="str">
        <f t="shared" si="1"/>
        <v>Sat</v>
      </c>
      <c r="AJ6" s="6" t="str">
        <f t="shared" si="1"/>
        <v>Sun</v>
      </c>
      <c r="AK6" s="6" t="str">
        <f t="shared" si="1"/>
        <v>Mon</v>
      </c>
      <c r="AL6" s="6" t="str">
        <f t="shared" si="1"/>
        <v>Tue</v>
      </c>
      <c r="AM6" s="6" t="str">
        <f t="shared" si="1"/>
        <v>Wed</v>
      </c>
    </row>
    <row r="7" spans="2:39" ht="15.5" x14ac:dyDescent="0.35">
      <c r="B7" s="1" t="s">
        <v>2</v>
      </c>
      <c r="C7" s="1" t="s">
        <v>3</v>
      </c>
      <c r="D7" s="2" t="s">
        <v>5</v>
      </c>
      <c r="E7" s="2" t="s">
        <v>40</v>
      </c>
      <c r="F7" s="2" t="s">
        <v>52</v>
      </c>
      <c r="G7" s="2" t="s">
        <v>4</v>
      </c>
      <c r="H7" s="9" t="s">
        <v>37</v>
      </c>
      <c r="I7" s="4">
        <f>DAY(I5)</f>
        <v>1</v>
      </c>
      <c r="J7" s="4">
        <f>DAY(J5)</f>
        <v>2</v>
      </c>
      <c r="K7" s="4">
        <f t="shared" ref="K7:AM7" si="2">DAY(K5)</f>
        <v>3</v>
      </c>
      <c r="L7" s="4">
        <f t="shared" si="2"/>
        <v>4</v>
      </c>
      <c r="M7" s="4">
        <f t="shared" si="2"/>
        <v>5</v>
      </c>
      <c r="N7" s="4">
        <f t="shared" si="2"/>
        <v>6</v>
      </c>
      <c r="O7" s="4">
        <f t="shared" si="2"/>
        <v>7</v>
      </c>
      <c r="P7" s="4">
        <f t="shared" si="2"/>
        <v>8</v>
      </c>
      <c r="Q7" s="4">
        <f t="shared" si="2"/>
        <v>9</v>
      </c>
      <c r="R7" s="4">
        <f t="shared" si="2"/>
        <v>10</v>
      </c>
      <c r="S7" s="4">
        <f t="shared" si="2"/>
        <v>11</v>
      </c>
      <c r="T7" s="4">
        <f t="shared" si="2"/>
        <v>12</v>
      </c>
      <c r="U7" s="4">
        <f t="shared" si="2"/>
        <v>13</v>
      </c>
      <c r="V7" s="4">
        <f t="shared" si="2"/>
        <v>14</v>
      </c>
      <c r="W7" s="4">
        <f t="shared" si="2"/>
        <v>15</v>
      </c>
      <c r="X7" s="4">
        <f t="shared" si="2"/>
        <v>16</v>
      </c>
      <c r="Y7" s="4">
        <f t="shared" si="2"/>
        <v>17</v>
      </c>
      <c r="Z7" s="4">
        <f t="shared" si="2"/>
        <v>18</v>
      </c>
      <c r="AA7" s="4">
        <f t="shared" si="2"/>
        <v>19</v>
      </c>
      <c r="AB7" s="4">
        <f t="shared" si="2"/>
        <v>20</v>
      </c>
      <c r="AC7" s="4">
        <f t="shared" si="2"/>
        <v>21</v>
      </c>
      <c r="AD7" s="4">
        <f t="shared" si="2"/>
        <v>22</v>
      </c>
      <c r="AE7" s="4">
        <f t="shared" si="2"/>
        <v>23</v>
      </c>
      <c r="AF7" s="4">
        <f t="shared" si="2"/>
        <v>24</v>
      </c>
      <c r="AG7" s="4">
        <f t="shared" si="2"/>
        <v>25</v>
      </c>
      <c r="AH7" s="4">
        <f t="shared" si="2"/>
        <v>26</v>
      </c>
      <c r="AI7" s="4">
        <f t="shared" si="2"/>
        <v>27</v>
      </c>
      <c r="AJ7" s="4">
        <f t="shared" si="2"/>
        <v>28</v>
      </c>
      <c r="AK7" s="4">
        <f t="shared" si="2"/>
        <v>29</v>
      </c>
      <c r="AL7" s="4">
        <f t="shared" si="2"/>
        <v>30</v>
      </c>
      <c r="AM7" s="4">
        <f t="shared" si="2"/>
        <v>31</v>
      </c>
    </row>
    <row r="8" spans="2:39" s="51" customFormat="1" ht="15.5" x14ac:dyDescent="0.35">
      <c r="B8" s="47" t="s">
        <v>21</v>
      </c>
      <c r="C8" t="s">
        <v>96</v>
      </c>
      <c r="D8" s="47" t="s">
        <v>110</v>
      </c>
      <c r="E8" s="47" t="s">
        <v>42</v>
      </c>
      <c r="F8" s="47">
        <v>20</v>
      </c>
      <c r="G8" s="47" t="s">
        <v>6</v>
      </c>
      <c r="H8" s="48">
        <v>50</v>
      </c>
      <c r="I8" s="49" t="s">
        <v>39</v>
      </c>
      <c r="J8" s="49" t="s">
        <v>39</v>
      </c>
      <c r="K8" s="49" t="s">
        <v>39</v>
      </c>
      <c r="L8" s="49" t="s">
        <v>39</v>
      </c>
      <c r="M8" s="49" t="s">
        <v>39</v>
      </c>
      <c r="N8" s="50"/>
      <c r="O8" s="50"/>
      <c r="P8" s="49" t="s">
        <v>39</v>
      </c>
      <c r="Q8" s="49" t="s">
        <v>39</v>
      </c>
      <c r="R8" s="49" t="s">
        <v>39</v>
      </c>
      <c r="S8" s="49" t="s">
        <v>39</v>
      </c>
      <c r="T8" s="49" t="s">
        <v>39</v>
      </c>
      <c r="U8" s="50"/>
      <c r="V8" s="50"/>
      <c r="W8" s="49" t="s">
        <v>39</v>
      </c>
      <c r="X8" s="49" t="s">
        <v>39</v>
      </c>
      <c r="Y8" s="49" t="s">
        <v>39</v>
      </c>
      <c r="Z8" s="49" t="s">
        <v>39</v>
      </c>
      <c r="AA8" s="49" t="s">
        <v>39</v>
      </c>
      <c r="AB8" s="50" t="str">
        <f t="shared" ref="Z8:AM8" si="3">IF(OR(AB6="Sat", AB6="Sun"), "", "X")</f>
        <v/>
      </c>
      <c r="AC8" s="50" t="str">
        <f t="shared" si="3"/>
        <v/>
      </c>
      <c r="AD8" s="50" t="str">
        <f t="shared" si="3"/>
        <v>X</v>
      </c>
      <c r="AE8" s="50" t="str">
        <f t="shared" si="3"/>
        <v>X</v>
      </c>
      <c r="AF8" s="50" t="str">
        <f t="shared" si="3"/>
        <v>X</v>
      </c>
      <c r="AG8" s="50" t="str">
        <f t="shared" si="3"/>
        <v>X</v>
      </c>
      <c r="AH8" s="50" t="str">
        <f t="shared" si="3"/>
        <v>X</v>
      </c>
      <c r="AI8" s="50" t="str">
        <f t="shared" si="3"/>
        <v/>
      </c>
      <c r="AJ8" s="50" t="str">
        <f t="shared" si="3"/>
        <v/>
      </c>
      <c r="AK8" s="50" t="str">
        <f t="shared" si="3"/>
        <v>X</v>
      </c>
      <c r="AL8" s="50" t="str">
        <f t="shared" si="3"/>
        <v>X</v>
      </c>
      <c r="AM8" s="50" t="str">
        <f t="shared" si="3"/>
        <v>X</v>
      </c>
    </row>
    <row r="9" spans="2:39" s="51" customFormat="1" ht="15.5" x14ac:dyDescent="0.35">
      <c r="B9" s="47" t="s">
        <v>22</v>
      </c>
      <c r="C9" s="52" t="s">
        <v>97</v>
      </c>
      <c r="D9" s="47" t="s">
        <v>110</v>
      </c>
      <c r="E9" s="47" t="s">
        <v>41</v>
      </c>
      <c r="F9" s="47">
        <v>25</v>
      </c>
      <c r="G9" s="47" t="s">
        <v>7</v>
      </c>
      <c r="H9" s="48">
        <v>35</v>
      </c>
      <c r="I9" s="47" t="str">
        <f>IF(I6="Sat", "X", "")</f>
        <v/>
      </c>
      <c r="J9" s="47" t="str">
        <f t="shared" ref="J9:AM9" si="4">IF(J6="Sat", "X", "")</f>
        <v/>
      </c>
      <c r="K9" s="47" t="str">
        <f t="shared" si="4"/>
        <v/>
      </c>
      <c r="L9" s="47" t="str">
        <f t="shared" si="4"/>
        <v/>
      </c>
      <c r="M9" s="47" t="str">
        <f t="shared" si="4"/>
        <v/>
      </c>
      <c r="N9" s="47" t="s">
        <v>39</v>
      </c>
      <c r="O9" s="47" t="str">
        <f t="shared" si="4"/>
        <v/>
      </c>
      <c r="P9" s="47" t="str">
        <f t="shared" si="4"/>
        <v/>
      </c>
      <c r="Q9" s="47" t="str">
        <f t="shared" si="4"/>
        <v/>
      </c>
      <c r="R9" s="47" t="str">
        <f t="shared" si="4"/>
        <v/>
      </c>
      <c r="S9" s="47" t="str">
        <f t="shared" si="4"/>
        <v/>
      </c>
      <c r="T9" s="47" t="str">
        <f t="shared" si="4"/>
        <v/>
      </c>
      <c r="U9" s="47" t="s">
        <v>39</v>
      </c>
      <c r="V9" s="47" t="str">
        <f t="shared" si="4"/>
        <v/>
      </c>
      <c r="W9" s="47" t="str">
        <f t="shared" si="4"/>
        <v/>
      </c>
      <c r="X9" s="47" t="str">
        <f t="shared" si="4"/>
        <v/>
      </c>
      <c r="Y9" s="47" t="str">
        <f t="shared" si="4"/>
        <v/>
      </c>
      <c r="Z9" s="47" t="str">
        <f t="shared" si="4"/>
        <v/>
      </c>
      <c r="AA9" s="47" t="str">
        <f t="shared" si="4"/>
        <v/>
      </c>
      <c r="AB9" s="47" t="s">
        <v>39</v>
      </c>
      <c r="AC9" s="47" t="str">
        <f t="shared" si="4"/>
        <v/>
      </c>
      <c r="AD9" s="47" t="str">
        <f t="shared" si="4"/>
        <v/>
      </c>
      <c r="AE9" s="47" t="str">
        <f t="shared" si="4"/>
        <v/>
      </c>
      <c r="AF9" s="47" t="str">
        <f t="shared" si="4"/>
        <v/>
      </c>
      <c r="AG9" s="47" t="str">
        <f t="shared" si="4"/>
        <v/>
      </c>
      <c r="AH9" s="47" t="str">
        <f t="shared" si="4"/>
        <v/>
      </c>
      <c r="AI9" s="47" t="str">
        <f t="shared" si="4"/>
        <v>X</v>
      </c>
      <c r="AJ9" s="47" t="str">
        <f t="shared" si="4"/>
        <v/>
      </c>
      <c r="AK9" s="47" t="str">
        <f t="shared" si="4"/>
        <v/>
      </c>
      <c r="AL9" s="47" t="str">
        <f t="shared" si="4"/>
        <v/>
      </c>
      <c r="AM9" s="47" t="str">
        <f t="shared" si="4"/>
        <v/>
      </c>
    </row>
    <row r="10" spans="2:39" s="51" customFormat="1" ht="15.5" x14ac:dyDescent="0.35">
      <c r="B10" s="47" t="s">
        <v>23</v>
      </c>
      <c r="C10" s="52" t="s">
        <v>98</v>
      </c>
      <c r="D10" s="47" t="s">
        <v>110</v>
      </c>
      <c r="E10" s="47" t="s">
        <v>44</v>
      </c>
      <c r="F10" s="47">
        <v>60</v>
      </c>
      <c r="G10" s="47" t="s">
        <v>8</v>
      </c>
      <c r="H10" s="48">
        <v>23</v>
      </c>
      <c r="I10" s="47" t="str">
        <f>IF(DAY(I5)=DAY(EOMONTH(I5, 0)), "X", "")</f>
        <v/>
      </c>
      <c r="J10" s="47" t="str">
        <f t="shared" ref="J10:AM10" si="5">IF(DAY(J5)=DAY(EOMONTH(J5, 0)), "X", "")</f>
        <v/>
      </c>
      <c r="K10" s="47" t="str">
        <f t="shared" si="5"/>
        <v/>
      </c>
      <c r="L10" s="47" t="str">
        <f t="shared" si="5"/>
        <v/>
      </c>
      <c r="M10" s="47" t="str">
        <f t="shared" si="5"/>
        <v/>
      </c>
      <c r="N10" s="47" t="str">
        <f t="shared" si="5"/>
        <v/>
      </c>
      <c r="O10" s="47" t="str">
        <f t="shared" si="5"/>
        <v/>
      </c>
      <c r="P10" s="47" t="str">
        <f t="shared" si="5"/>
        <v/>
      </c>
      <c r="Q10" s="47" t="str">
        <f t="shared" si="5"/>
        <v/>
      </c>
      <c r="R10" s="47" t="str">
        <f t="shared" si="5"/>
        <v/>
      </c>
      <c r="S10" s="47" t="str">
        <f t="shared" si="5"/>
        <v/>
      </c>
      <c r="T10" s="47" t="str">
        <f t="shared" si="5"/>
        <v/>
      </c>
      <c r="U10" s="47" t="str">
        <f t="shared" si="5"/>
        <v/>
      </c>
      <c r="V10" s="47" t="str">
        <f t="shared" si="5"/>
        <v/>
      </c>
      <c r="W10" s="47" t="str">
        <f t="shared" si="5"/>
        <v/>
      </c>
      <c r="X10" s="47" t="str">
        <f t="shared" si="5"/>
        <v/>
      </c>
      <c r="Y10" s="47" t="str">
        <f t="shared" si="5"/>
        <v/>
      </c>
      <c r="Z10" s="47" t="str">
        <f t="shared" si="5"/>
        <v/>
      </c>
      <c r="AA10" s="47" t="str">
        <f t="shared" si="5"/>
        <v/>
      </c>
      <c r="AB10" s="47" t="str">
        <f t="shared" si="5"/>
        <v/>
      </c>
      <c r="AC10" s="47" t="str">
        <f t="shared" si="5"/>
        <v/>
      </c>
      <c r="AD10" s="47" t="str">
        <f t="shared" si="5"/>
        <v/>
      </c>
      <c r="AE10" s="47" t="str">
        <f t="shared" si="5"/>
        <v/>
      </c>
      <c r="AF10" s="47" t="str">
        <f t="shared" si="5"/>
        <v/>
      </c>
      <c r="AG10" s="47" t="str">
        <f t="shared" si="5"/>
        <v/>
      </c>
      <c r="AH10" s="47" t="str">
        <f t="shared" si="5"/>
        <v/>
      </c>
      <c r="AI10" s="47" t="str">
        <f t="shared" si="5"/>
        <v/>
      </c>
      <c r="AJ10" s="47" t="str">
        <f t="shared" si="5"/>
        <v/>
      </c>
      <c r="AK10" s="47" t="str">
        <f t="shared" si="5"/>
        <v/>
      </c>
      <c r="AL10" s="47" t="str">
        <f t="shared" si="5"/>
        <v/>
      </c>
      <c r="AM10" s="47" t="str">
        <f t="shared" si="5"/>
        <v>X</v>
      </c>
    </row>
    <row r="11" spans="2:39" s="51" customFormat="1" ht="15.5" x14ac:dyDescent="0.35">
      <c r="B11" s="47" t="s">
        <v>24</v>
      </c>
      <c r="C11" s="52" t="s">
        <v>99</v>
      </c>
      <c r="D11" s="47" t="s">
        <v>111</v>
      </c>
      <c r="E11" s="47" t="s">
        <v>43</v>
      </c>
      <c r="F11" s="47">
        <v>30</v>
      </c>
      <c r="G11" s="47" t="s">
        <v>6</v>
      </c>
      <c r="H11" s="48">
        <v>45</v>
      </c>
      <c r="I11" s="49" t="s">
        <v>39</v>
      </c>
      <c r="J11" s="49" t="s">
        <v>39</v>
      </c>
      <c r="K11" s="49" t="s">
        <v>39</v>
      </c>
      <c r="L11" s="49" t="s">
        <v>39</v>
      </c>
      <c r="M11" s="49" t="s">
        <v>39</v>
      </c>
      <c r="N11" s="47"/>
      <c r="O11" s="47"/>
      <c r="P11" s="49" t="s">
        <v>39</v>
      </c>
      <c r="Q11" s="49" t="s">
        <v>39</v>
      </c>
      <c r="R11" s="49" t="s">
        <v>39</v>
      </c>
      <c r="S11" s="49" t="s">
        <v>39</v>
      </c>
      <c r="T11" s="49" t="s">
        <v>39</v>
      </c>
      <c r="U11" s="47"/>
      <c r="V11" s="47"/>
      <c r="W11" s="49" t="s">
        <v>39</v>
      </c>
      <c r="X11" s="49" t="s">
        <v>39</v>
      </c>
      <c r="Y11" s="49" t="s">
        <v>39</v>
      </c>
      <c r="Z11" s="49" t="s">
        <v>39</v>
      </c>
      <c r="AA11" s="133" t="s">
        <v>46</v>
      </c>
      <c r="AB11" s="47" t="str">
        <f t="shared" ref="AB11:AM11" si="6">IF(OR(AB6="Sat", AB6="Sun"), "", "X")</f>
        <v/>
      </c>
      <c r="AC11" s="47" t="str">
        <f t="shared" si="6"/>
        <v/>
      </c>
      <c r="AD11" s="47" t="str">
        <f t="shared" si="6"/>
        <v>X</v>
      </c>
      <c r="AE11" s="47" t="str">
        <f t="shared" si="6"/>
        <v>X</v>
      </c>
      <c r="AF11" s="47" t="str">
        <f t="shared" si="6"/>
        <v>X</v>
      </c>
      <c r="AG11" s="47" t="str">
        <f t="shared" si="6"/>
        <v>X</v>
      </c>
      <c r="AH11" s="47" t="str">
        <f t="shared" si="6"/>
        <v>X</v>
      </c>
      <c r="AI11" s="47" t="str">
        <f t="shared" si="6"/>
        <v/>
      </c>
      <c r="AJ11" s="47" t="str">
        <f t="shared" si="6"/>
        <v/>
      </c>
      <c r="AK11" s="47" t="str">
        <f t="shared" si="6"/>
        <v>X</v>
      </c>
      <c r="AL11" s="47" t="str">
        <f t="shared" si="6"/>
        <v>X</v>
      </c>
      <c r="AM11" s="47" t="str">
        <f t="shared" si="6"/>
        <v>X</v>
      </c>
    </row>
    <row r="12" spans="2:39" s="51" customFormat="1" ht="15.5" x14ac:dyDescent="0.35">
      <c r="B12" s="47" t="s">
        <v>25</v>
      </c>
      <c r="C12" s="52" t="s">
        <v>100</v>
      </c>
      <c r="D12" s="47" t="s">
        <v>111</v>
      </c>
      <c r="E12" s="47" t="s">
        <v>42</v>
      </c>
      <c r="F12" s="47">
        <v>35</v>
      </c>
      <c r="G12" s="47" t="s">
        <v>6</v>
      </c>
      <c r="H12" s="48">
        <v>57</v>
      </c>
      <c r="I12" s="49" t="s">
        <v>39</v>
      </c>
      <c r="J12" s="49" t="s">
        <v>39</v>
      </c>
      <c r="K12" s="49" t="s">
        <v>39</v>
      </c>
      <c r="L12" s="49" t="s">
        <v>39</v>
      </c>
      <c r="M12" s="49" t="s">
        <v>39</v>
      </c>
      <c r="N12" s="47"/>
      <c r="O12" s="47"/>
      <c r="P12" s="49" t="s">
        <v>39</v>
      </c>
      <c r="Q12" s="49" t="s">
        <v>39</v>
      </c>
      <c r="R12" s="49" t="s">
        <v>39</v>
      </c>
      <c r="S12" s="49" t="s">
        <v>39</v>
      </c>
      <c r="T12" s="49" t="s">
        <v>39</v>
      </c>
      <c r="U12" s="47"/>
      <c r="V12" s="47"/>
      <c r="W12" s="49" t="s">
        <v>39</v>
      </c>
      <c r="X12" s="49" t="s">
        <v>39</v>
      </c>
      <c r="Y12" s="49" t="s">
        <v>39</v>
      </c>
      <c r="Z12" s="49" t="s">
        <v>39</v>
      </c>
      <c r="AA12" s="49" t="s">
        <v>39</v>
      </c>
      <c r="AB12" s="47" t="str">
        <f t="shared" ref="AB12:AM12" si="7">IF(OR(AB6="Sat", AB6="Sun"), "", "X")</f>
        <v/>
      </c>
      <c r="AC12" s="47" t="str">
        <f t="shared" si="7"/>
        <v/>
      </c>
      <c r="AD12" s="47" t="str">
        <f t="shared" si="7"/>
        <v>X</v>
      </c>
      <c r="AE12" s="47" t="str">
        <f t="shared" si="7"/>
        <v>X</v>
      </c>
      <c r="AF12" s="47" t="str">
        <f t="shared" si="7"/>
        <v>X</v>
      </c>
      <c r="AG12" s="47" t="str">
        <f t="shared" si="7"/>
        <v>X</v>
      </c>
      <c r="AH12" s="47" t="str">
        <f t="shared" si="7"/>
        <v>X</v>
      </c>
      <c r="AI12" s="47" t="str">
        <f t="shared" si="7"/>
        <v/>
      </c>
      <c r="AJ12" s="47" t="str">
        <f t="shared" si="7"/>
        <v/>
      </c>
      <c r="AK12" s="47" t="str">
        <f t="shared" si="7"/>
        <v>X</v>
      </c>
      <c r="AL12" s="47" t="str">
        <f t="shared" si="7"/>
        <v>X</v>
      </c>
      <c r="AM12" s="47" t="str">
        <f t="shared" si="7"/>
        <v>X</v>
      </c>
    </row>
    <row r="13" spans="2:39" s="51" customFormat="1" ht="15.5" x14ac:dyDescent="0.35">
      <c r="B13" s="47" t="s">
        <v>26</v>
      </c>
      <c r="C13" s="52" t="s">
        <v>101</v>
      </c>
      <c r="D13" s="47" t="s">
        <v>110</v>
      </c>
      <c r="E13" s="47" t="s">
        <v>41</v>
      </c>
      <c r="F13" s="47">
        <v>60</v>
      </c>
      <c r="G13" s="47" t="s">
        <v>7</v>
      </c>
      <c r="H13" s="48">
        <v>67</v>
      </c>
      <c r="I13" s="47" t="str">
        <f>IF(I6="Sun", "X", "")</f>
        <v/>
      </c>
      <c r="J13" s="47" t="str">
        <f t="shared" ref="J13:AM13" si="8">IF(J6="Sun", "X", "")</f>
        <v/>
      </c>
      <c r="K13" s="47" t="str">
        <f t="shared" si="8"/>
        <v/>
      </c>
      <c r="L13" s="47"/>
      <c r="M13" s="47" t="str">
        <f t="shared" si="8"/>
        <v/>
      </c>
      <c r="N13" s="47" t="str">
        <f t="shared" si="8"/>
        <v/>
      </c>
      <c r="O13" s="47" t="s">
        <v>39</v>
      </c>
      <c r="P13" s="47" t="str">
        <f t="shared" si="8"/>
        <v/>
      </c>
      <c r="Q13" s="47" t="str">
        <f t="shared" si="8"/>
        <v/>
      </c>
      <c r="R13" s="47" t="str">
        <f t="shared" si="8"/>
        <v/>
      </c>
      <c r="S13" s="47"/>
      <c r="T13" s="47" t="str">
        <f t="shared" si="8"/>
        <v/>
      </c>
      <c r="U13" s="47" t="str">
        <f t="shared" si="8"/>
        <v/>
      </c>
      <c r="V13" s="139" t="s">
        <v>46</v>
      </c>
      <c r="W13" s="47" t="str">
        <f t="shared" si="8"/>
        <v/>
      </c>
      <c r="X13" s="47" t="str">
        <f t="shared" si="8"/>
        <v/>
      </c>
      <c r="Y13" s="47" t="str">
        <f t="shared" si="8"/>
        <v/>
      </c>
      <c r="Z13" s="47"/>
      <c r="AA13" s="47" t="str">
        <f t="shared" si="8"/>
        <v/>
      </c>
      <c r="AB13" s="47" t="str">
        <f t="shared" si="8"/>
        <v/>
      </c>
      <c r="AC13" s="47" t="str">
        <f t="shared" si="8"/>
        <v>X</v>
      </c>
      <c r="AD13" s="47" t="str">
        <f t="shared" si="8"/>
        <v/>
      </c>
      <c r="AE13" s="47" t="str">
        <f t="shared" si="8"/>
        <v/>
      </c>
      <c r="AF13" s="47" t="str">
        <f t="shared" si="8"/>
        <v/>
      </c>
      <c r="AG13" s="47" t="str">
        <f t="shared" si="8"/>
        <v/>
      </c>
      <c r="AH13" s="47" t="str">
        <f t="shared" si="8"/>
        <v/>
      </c>
      <c r="AI13" s="47" t="str">
        <f t="shared" si="8"/>
        <v/>
      </c>
      <c r="AJ13" s="47" t="str">
        <f t="shared" si="8"/>
        <v>X</v>
      </c>
      <c r="AK13" s="47" t="str">
        <f t="shared" si="8"/>
        <v/>
      </c>
      <c r="AL13" s="47" t="str">
        <f t="shared" si="8"/>
        <v/>
      </c>
      <c r="AM13" s="47" t="str">
        <f t="shared" si="8"/>
        <v/>
      </c>
    </row>
    <row r="14" spans="2:39" s="51" customFormat="1" ht="15.5" x14ac:dyDescent="0.35">
      <c r="B14" s="47" t="s">
        <v>27</v>
      </c>
      <c r="C14" s="52" t="s">
        <v>102</v>
      </c>
      <c r="D14" s="47" t="s">
        <v>110</v>
      </c>
      <c r="E14" s="47" t="s">
        <v>41</v>
      </c>
      <c r="F14" s="47">
        <v>25</v>
      </c>
      <c r="G14" s="47" t="s">
        <v>7</v>
      </c>
      <c r="H14" s="48">
        <v>28</v>
      </c>
      <c r="I14" s="47" t="str">
        <f>IF(I6="Sun", "X", "")</f>
        <v/>
      </c>
      <c r="J14" s="47" t="str">
        <f t="shared" ref="J14:AM14" si="9">IF(J6="Sun", "X", "")</f>
        <v/>
      </c>
      <c r="K14" s="47" t="str">
        <f t="shared" si="9"/>
        <v/>
      </c>
      <c r="L14" s="47"/>
      <c r="M14" s="47" t="str">
        <f t="shared" si="9"/>
        <v/>
      </c>
      <c r="N14" s="47" t="str">
        <f t="shared" si="9"/>
        <v/>
      </c>
      <c r="O14" s="47" t="s">
        <v>39</v>
      </c>
      <c r="P14" s="47" t="str">
        <f t="shared" si="9"/>
        <v/>
      </c>
      <c r="Q14" s="47" t="str">
        <f t="shared" si="9"/>
        <v/>
      </c>
      <c r="R14" s="47" t="str">
        <f t="shared" si="9"/>
        <v/>
      </c>
      <c r="S14" s="47"/>
      <c r="T14" s="47" t="str">
        <f t="shared" si="9"/>
        <v/>
      </c>
      <c r="U14" s="47" t="str">
        <f t="shared" si="9"/>
        <v/>
      </c>
      <c r="V14" s="47" t="s">
        <v>39</v>
      </c>
      <c r="W14" s="47" t="str">
        <f t="shared" si="9"/>
        <v/>
      </c>
      <c r="X14" s="47" t="str">
        <f t="shared" si="9"/>
        <v/>
      </c>
      <c r="Y14" s="47" t="str">
        <f t="shared" si="9"/>
        <v/>
      </c>
      <c r="Z14" s="47"/>
      <c r="AA14" s="47" t="str">
        <f t="shared" si="9"/>
        <v/>
      </c>
      <c r="AB14" s="47" t="str">
        <f t="shared" si="9"/>
        <v/>
      </c>
      <c r="AC14" s="47" t="str">
        <f t="shared" si="9"/>
        <v>X</v>
      </c>
      <c r="AD14" s="47" t="str">
        <f t="shared" si="9"/>
        <v/>
      </c>
      <c r="AE14" s="47" t="str">
        <f t="shared" si="9"/>
        <v/>
      </c>
      <c r="AF14" s="47" t="str">
        <f t="shared" si="9"/>
        <v/>
      </c>
      <c r="AG14" s="47" t="str">
        <f t="shared" si="9"/>
        <v/>
      </c>
      <c r="AH14" s="47" t="str">
        <f t="shared" si="9"/>
        <v/>
      </c>
      <c r="AI14" s="47" t="str">
        <f t="shared" si="9"/>
        <v/>
      </c>
      <c r="AJ14" s="47" t="str">
        <f t="shared" si="9"/>
        <v>X</v>
      </c>
      <c r="AK14" s="47" t="str">
        <f t="shared" si="9"/>
        <v/>
      </c>
      <c r="AL14" s="47" t="str">
        <f t="shared" si="9"/>
        <v/>
      </c>
      <c r="AM14" s="47" t="str">
        <f t="shared" si="9"/>
        <v/>
      </c>
    </row>
    <row r="15" spans="2:39" s="51" customFormat="1" ht="15.5" x14ac:dyDescent="0.35">
      <c r="B15" s="47" t="s">
        <v>28</v>
      </c>
      <c r="C15" s="52" t="s">
        <v>103</v>
      </c>
      <c r="D15" s="47" t="s">
        <v>110</v>
      </c>
      <c r="E15" s="47" t="s">
        <v>41</v>
      </c>
      <c r="F15" s="47">
        <v>20</v>
      </c>
      <c r="G15" s="47" t="s">
        <v>6</v>
      </c>
      <c r="H15" s="48">
        <v>43</v>
      </c>
      <c r="I15" s="49" t="s">
        <v>39</v>
      </c>
      <c r="J15" s="49" t="s">
        <v>39</v>
      </c>
      <c r="K15" s="49" t="s">
        <v>39</v>
      </c>
      <c r="L15" s="49" t="s">
        <v>39</v>
      </c>
      <c r="M15" s="49" t="s">
        <v>39</v>
      </c>
      <c r="N15" s="47"/>
      <c r="O15" s="47"/>
      <c r="P15" s="49" t="s">
        <v>39</v>
      </c>
      <c r="Q15" s="49" t="s">
        <v>39</v>
      </c>
      <c r="R15" s="49" t="s">
        <v>39</v>
      </c>
      <c r="S15" s="49" t="s">
        <v>39</v>
      </c>
      <c r="T15" s="49" t="s">
        <v>39</v>
      </c>
      <c r="U15" s="47"/>
      <c r="V15" s="47"/>
      <c r="W15" s="49" t="s">
        <v>39</v>
      </c>
      <c r="X15" s="49" t="s">
        <v>39</v>
      </c>
      <c r="Y15" s="49" t="s">
        <v>39</v>
      </c>
      <c r="Z15" s="49" t="s">
        <v>39</v>
      </c>
      <c r="AA15" s="49" t="s">
        <v>39</v>
      </c>
      <c r="AB15" s="47" t="str">
        <f t="shared" ref="AB15:AM15" si="10">IF(OR(AB6="Sat", AB6="Sun"), "", "X")</f>
        <v/>
      </c>
      <c r="AC15" s="47" t="str">
        <f t="shared" si="10"/>
        <v/>
      </c>
      <c r="AD15" s="47" t="str">
        <f t="shared" si="10"/>
        <v>X</v>
      </c>
      <c r="AE15" s="47" t="str">
        <f t="shared" si="10"/>
        <v>X</v>
      </c>
      <c r="AF15" s="47" t="str">
        <f t="shared" si="10"/>
        <v>X</v>
      </c>
      <c r="AG15" s="47" t="str">
        <f t="shared" si="10"/>
        <v>X</v>
      </c>
      <c r="AH15" s="47" t="str">
        <f t="shared" si="10"/>
        <v>X</v>
      </c>
      <c r="AI15" s="47" t="str">
        <f t="shared" si="10"/>
        <v/>
      </c>
      <c r="AJ15" s="47" t="str">
        <f t="shared" si="10"/>
        <v/>
      </c>
      <c r="AK15" s="47" t="str">
        <f t="shared" si="10"/>
        <v>X</v>
      </c>
      <c r="AL15" s="47" t="str">
        <f t="shared" si="10"/>
        <v>X</v>
      </c>
      <c r="AM15" s="47" t="str">
        <f t="shared" si="10"/>
        <v>X</v>
      </c>
    </row>
    <row r="16" spans="2:39" s="51" customFormat="1" ht="15.5" x14ac:dyDescent="0.35">
      <c r="B16" s="47" t="s">
        <v>29</v>
      </c>
      <c r="C16" s="52" t="s">
        <v>104</v>
      </c>
      <c r="D16" s="47" t="s">
        <v>112</v>
      </c>
      <c r="E16" s="47" t="s">
        <v>43</v>
      </c>
      <c r="F16" s="47">
        <v>25</v>
      </c>
      <c r="G16" s="47" t="s">
        <v>6</v>
      </c>
      <c r="H16" s="48">
        <v>47</v>
      </c>
      <c r="I16" s="47" t="str">
        <f>IF(I6="Sat", "X", "")</f>
        <v/>
      </c>
      <c r="J16" s="47" t="str">
        <f t="shared" ref="J16:AM16" si="11">IF(J6="Sat", "X", "")</f>
        <v/>
      </c>
      <c r="K16" s="47" t="str">
        <f t="shared" si="11"/>
        <v/>
      </c>
      <c r="L16" s="47" t="str">
        <f t="shared" si="11"/>
        <v/>
      </c>
      <c r="M16" s="47" t="str">
        <f t="shared" si="11"/>
        <v/>
      </c>
      <c r="N16" s="47" t="s">
        <v>39</v>
      </c>
      <c r="O16" s="47" t="str">
        <f t="shared" si="11"/>
        <v/>
      </c>
      <c r="P16" s="47" t="str">
        <f t="shared" si="11"/>
        <v/>
      </c>
      <c r="Q16" s="47" t="str">
        <f t="shared" si="11"/>
        <v/>
      </c>
      <c r="R16" s="47" t="str">
        <f t="shared" si="11"/>
        <v/>
      </c>
      <c r="S16" s="47" t="str">
        <f t="shared" si="11"/>
        <v/>
      </c>
      <c r="T16" s="47" t="str">
        <f t="shared" si="11"/>
        <v/>
      </c>
      <c r="U16" s="47" t="s">
        <v>39</v>
      </c>
      <c r="V16" s="47" t="str">
        <f t="shared" si="11"/>
        <v/>
      </c>
      <c r="W16" s="47" t="str">
        <f t="shared" si="11"/>
        <v/>
      </c>
      <c r="X16" s="47" t="str">
        <f t="shared" si="11"/>
        <v/>
      </c>
      <c r="Y16" s="47" t="str">
        <f t="shared" si="11"/>
        <v/>
      </c>
      <c r="Z16" s="47" t="str">
        <f t="shared" si="11"/>
        <v/>
      </c>
      <c r="AA16" s="47" t="str">
        <f t="shared" si="11"/>
        <v/>
      </c>
      <c r="AB16" s="47" t="s">
        <v>39</v>
      </c>
      <c r="AC16" s="47" t="str">
        <f t="shared" si="11"/>
        <v/>
      </c>
      <c r="AD16" s="47" t="str">
        <f t="shared" si="11"/>
        <v/>
      </c>
      <c r="AE16" s="47" t="str">
        <f t="shared" si="11"/>
        <v/>
      </c>
      <c r="AF16" s="47" t="str">
        <f t="shared" si="11"/>
        <v/>
      </c>
      <c r="AG16" s="47" t="str">
        <f t="shared" si="11"/>
        <v/>
      </c>
      <c r="AH16" s="47" t="str">
        <f t="shared" si="11"/>
        <v/>
      </c>
      <c r="AI16" s="47" t="str">
        <f t="shared" si="11"/>
        <v>X</v>
      </c>
      <c r="AJ16" s="47" t="str">
        <f t="shared" si="11"/>
        <v/>
      </c>
      <c r="AK16" s="47" t="str">
        <f t="shared" si="11"/>
        <v/>
      </c>
      <c r="AL16" s="47" t="str">
        <f t="shared" si="11"/>
        <v/>
      </c>
      <c r="AM16" s="47" t="str">
        <f t="shared" si="11"/>
        <v/>
      </c>
    </row>
    <row r="17" spans="2:39" s="51" customFormat="1" ht="15.5" x14ac:dyDescent="0.35">
      <c r="B17" s="47" t="s">
        <v>30</v>
      </c>
      <c r="C17" s="52" t="s">
        <v>105</v>
      </c>
      <c r="D17" s="47" t="s">
        <v>112</v>
      </c>
      <c r="E17" s="47" t="s">
        <v>43</v>
      </c>
      <c r="F17" s="47">
        <v>40</v>
      </c>
      <c r="G17" s="47" t="s">
        <v>8</v>
      </c>
      <c r="H17" s="48">
        <v>67</v>
      </c>
      <c r="I17" s="47" t="s">
        <v>39</v>
      </c>
      <c r="J17" s="47" t="str">
        <f t="shared" ref="J17:AM17" si="12">IF(DAY(J5)=1, "X", "")</f>
        <v/>
      </c>
      <c r="K17" s="47" t="str">
        <f t="shared" si="12"/>
        <v/>
      </c>
      <c r="L17" s="47" t="str">
        <f t="shared" si="12"/>
        <v/>
      </c>
      <c r="M17" s="47" t="str">
        <f t="shared" si="12"/>
        <v/>
      </c>
      <c r="N17" s="47" t="str">
        <f t="shared" si="12"/>
        <v/>
      </c>
      <c r="O17" s="47" t="str">
        <f t="shared" si="12"/>
        <v/>
      </c>
      <c r="P17" s="47" t="str">
        <f t="shared" si="12"/>
        <v/>
      </c>
      <c r="Q17" s="47" t="str">
        <f t="shared" si="12"/>
        <v/>
      </c>
      <c r="R17" s="47" t="str">
        <f t="shared" si="12"/>
        <v/>
      </c>
      <c r="S17" s="47" t="str">
        <f t="shared" si="12"/>
        <v/>
      </c>
      <c r="T17" s="47" t="str">
        <f t="shared" si="12"/>
        <v/>
      </c>
      <c r="U17" s="47" t="str">
        <f t="shared" si="12"/>
        <v/>
      </c>
      <c r="V17" s="47" t="str">
        <f t="shared" si="12"/>
        <v/>
      </c>
      <c r="W17" s="47" t="str">
        <f t="shared" si="12"/>
        <v/>
      </c>
      <c r="X17" s="47" t="str">
        <f t="shared" si="12"/>
        <v/>
      </c>
      <c r="Y17" s="47" t="str">
        <f t="shared" si="12"/>
        <v/>
      </c>
      <c r="Z17" s="47" t="str">
        <f t="shared" si="12"/>
        <v/>
      </c>
      <c r="AA17" s="47" t="str">
        <f t="shared" si="12"/>
        <v/>
      </c>
      <c r="AB17" s="47" t="str">
        <f t="shared" si="12"/>
        <v/>
      </c>
      <c r="AC17" s="47" t="str">
        <f t="shared" si="12"/>
        <v/>
      </c>
      <c r="AD17" s="47" t="str">
        <f t="shared" si="12"/>
        <v/>
      </c>
      <c r="AE17" s="47" t="str">
        <f t="shared" si="12"/>
        <v/>
      </c>
      <c r="AF17" s="47" t="str">
        <f t="shared" si="12"/>
        <v/>
      </c>
      <c r="AG17" s="47" t="str">
        <f t="shared" si="12"/>
        <v/>
      </c>
      <c r="AH17" s="47" t="str">
        <f t="shared" si="12"/>
        <v/>
      </c>
      <c r="AI17" s="47" t="str">
        <f t="shared" si="12"/>
        <v/>
      </c>
      <c r="AJ17" s="47" t="str">
        <f t="shared" si="12"/>
        <v/>
      </c>
      <c r="AK17" s="47" t="str">
        <f t="shared" si="12"/>
        <v/>
      </c>
      <c r="AL17" s="47" t="str">
        <f t="shared" si="12"/>
        <v/>
      </c>
      <c r="AM17" s="47" t="str">
        <f t="shared" si="12"/>
        <v/>
      </c>
    </row>
    <row r="18" spans="2:39" s="51" customFormat="1" ht="15.5" x14ac:dyDescent="0.35">
      <c r="B18" s="47" t="s">
        <v>31</v>
      </c>
      <c r="C18" s="52" t="s">
        <v>98</v>
      </c>
      <c r="D18" s="47" t="s">
        <v>110</v>
      </c>
      <c r="E18" s="47" t="s">
        <v>43</v>
      </c>
      <c r="F18" s="47">
        <v>60</v>
      </c>
      <c r="G18" s="47" t="s">
        <v>8</v>
      </c>
      <c r="H18" s="48">
        <v>75</v>
      </c>
      <c r="I18" s="47" t="str">
        <f>IF(DAY(I5)=20, "X", "")</f>
        <v/>
      </c>
      <c r="J18" s="47" t="str">
        <f t="shared" ref="J18:AM18" si="13">IF(DAY(J5)=15, "X", "")</f>
        <v/>
      </c>
      <c r="K18" s="47" t="str">
        <f t="shared" si="13"/>
        <v/>
      </c>
      <c r="L18" s="47" t="str">
        <f t="shared" si="13"/>
        <v/>
      </c>
      <c r="M18" s="47" t="str">
        <f t="shared" si="13"/>
        <v/>
      </c>
      <c r="N18" s="47" t="str">
        <f t="shared" si="13"/>
        <v/>
      </c>
      <c r="O18" s="47" t="str">
        <f t="shared" si="13"/>
        <v/>
      </c>
      <c r="P18" s="47" t="str">
        <f t="shared" si="13"/>
        <v/>
      </c>
      <c r="Q18" s="47" t="str">
        <f t="shared" si="13"/>
        <v/>
      </c>
      <c r="R18" s="47" t="str">
        <f t="shared" si="13"/>
        <v/>
      </c>
      <c r="S18" s="47" t="str">
        <f t="shared" si="13"/>
        <v/>
      </c>
      <c r="T18" s="47" t="str">
        <f t="shared" si="13"/>
        <v/>
      </c>
      <c r="U18" s="47" t="str">
        <f t="shared" si="13"/>
        <v/>
      </c>
      <c r="V18" s="47" t="str">
        <f t="shared" si="13"/>
        <v/>
      </c>
      <c r="W18" s="138" t="s">
        <v>46</v>
      </c>
      <c r="X18" s="47" t="str">
        <f t="shared" si="13"/>
        <v/>
      </c>
      <c r="Y18" s="47" t="str">
        <f t="shared" si="13"/>
        <v/>
      </c>
      <c r="Z18" s="47" t="str">
        <f t="shared" si="13"/>
        <v/>
      </c>
      <c r="AA18" s="47" t="str">
        <f t="shared" si="13"/>
        <v/>
      </c>
      <c r="AB18" s="47" t="str">
        <f t="shared" si="13"/>
        <v/>
      </c>
      <c r="AC18" s="47" t="str">
        <f t="shared" si="13"/>
        <v/>
      </c>
      <c r="AD18" s="47" t="str">
        <f t="shared" si="13"/>
        <v/>
      </c>
      <c r="AE18" s="47" t="str">
        <f t="shared" si="13"/>
        <v/>
      </c>
      <c r="AF18" s="47" t="str">
        <f t="shared" si="13"/>
        <v/>
      </c>
      <c r="AG18" s="47" t="str">
        <f t="shared" si="13"/>
        <v/>
      </c>
      <c r="AH18" s="47" t="str">
        <f t="shared" si="13"/>
        <v/>
      </c>
      <c r="AI18" s="47" t="str">
        <f t="shared" si="13"/>
        <v/>
      </c>
      <c r="AJ18" s="47" t="str">
        <f t="shared" si="13"/>
        <v/>
      </c>
      <c r="AK18" s="47" t="str">
        <f t="shared" si="13"/>
        <v/>
      </c>
      <c r="AL18" s="47" t="str">
        <f t="shared" si="13"/>
        <v/>
      </c>
      <c r="AM18" s="47" t="str">
        <f t="shared" si="13"/>
        <v/>
      </c>
    </row>
    <row r="19" spans="2:39" s="51" customFormat="1" ht="15.5" x14ac:dyDescent="0.35">
      <c r="B19" s="47" t="s">
        <v>32</v>
      </c>
      <c r="C19" s="52" t="s">
        <v>106</v>
      </c>
      <c r="D19" s="47" t="s">
        <v>110</v>
      </c>
      <c r="E19" s="47" t="s">
        <v>44</v>
      </c>
      <c r="F19" s="47">
        <v>50</v>
      </c>
      <c r="G19" s="47" t="s">
        <v>8</v>
      </c>
      <c r="H19" s="48">
        <v>90</v>
      </c>
      <c r="I19" s="47" t="str">
        <f>IF(DAY(I5)=20, "X", "")</f>
        <v/>
      </c>
      <c r="J19" s="47" t="str">
        <f t="shared" ref="J19:AM19" si="14">IF(DAY(J5)=20, "X", "")</f>
        <v/>
      </c>
      <c r="K19" s="47" t="str">
        <f t="shared" si="14"/>
        <v/>
      </c>
      <c r="L19" s="47" t="str">
        <f t="shared" si="14"/>
        <v/>
      </c>
      <c r="M19" s="47" t="str">
        <f t="shared" si="14"/>
        <v/>
      </c>
      <c r="N19" s="47" t="str">
        <f t="shared" si="14"/>
        <v/>
      </c>
      <c r="O19" s="47" t="str">
        <f t="shared" si="14"/>
        <v/>
      </c>
      <c r="P19" s="47" t="str">
        <f t="shared" si="14"/>
        <v/>
      </c>
      <c r="Q19" s="47" t="str">
        <f t="shared" si="14"/>
        <v/>
      </c>
      <c r="R19" s="47" t="str">
        <f t="shared" si="14"/>
        <v/>
      </c>
      <c r="S19" s="47" t="str">
        <f t="shared" si="14"/>
        <v/>
      </c>
      <c r="T19" s="47" t="str">
        <f t="shared" si="14"/>
        <v/>
      </c>
      <c r="U19" s="47" t="str">
        <f t="shared" si="14"/>
        <v/>
      </c>
      <c r="V19" s="47" t="str">
        <f t="shared" si="14"/>
        <v/>
      </c>
      <c r="W19" s="47" t="str">
        <f t="shared" si="14"/>
        <v/>
      </c>
      <c r="X19" s="47" t="str">
        <f t="shared" si="14"/>
        <v/>
      </c>
      <c r="Y19" s="47" t="str">
        <f t="shared" si="14"/>
        <v/>
      </c>
      <c r="Z19" s="47" t="str">
        <f t="shared" si="14"/>
        <v/>
      </c>
      <c r="AA19" s="47" t="str">
        <f t="shared" si="14"/>
        <v/>
      </c>
      <c r="AB19" s="47" t="s">
        <v>47</v>
      </c>
      <c r="AC19" s="47" t="str">
        <f t="shared" si="14"/>
        <v/>
      </c>
      <c r="AD19" s="47" t="str">
        <f t="shared" si="14"/>
        <v/>
      </c>
      <c r="AE19" s="47" t="str">
        <f t="shared" si="14"/>
        <v/>
      </c>
      <c r="AF19" s="47" t="str">
        <f t="shared" si="14"/>
        <v/>
      </c>
      <c r="AG19" s="47" t="str">
        <f t="shared" si="14"/>
        <v/>
      </c>
      <c r="AH19" s="47" t="str">
        <f t="shared" si="14"/>
        <v/>
      </c>
      <c r="AI19" s="47" t="str">
        <f t="shared" si="14"/>
        <v/>
      </c>
      <c r="AJ19" s="47" t="str">
        <f t="shared" si="14"/>
        <v/>
      </c>
      <c r="AK19" s="47" t="str">
        <f t="shared" si="14"/>
        <v/>
      </c>
      <c r="AL19" s="47" t="str">
        <f t="shared" si="14"/>
        <v/>
      </c>
      <c r="AM19" s="47" t="str">
        <f t="shared" si="14"/>
        <v/>
      </c>
    </row>
    <row r="20" spans="2:39" s="51" customFormat="1" ht="15.5" x14ac:dyDescent="0.35">
      <c r="B20" s="47" t="s">
        <v>33</v>
      </c>
      <c r="C20" s="52" t="s">
        <v>97</v>
      </c>
      <c r="D20" s="47" t="s">
        <v>110</v>
      </c>
      <c r="E20" s="47" t="s">
        <v>44</v>
      </c>
      <c r="F20" s="47">
        <v>55</v>
      </c>
      <c r="G20" s="47" t="s">
        <v>8</v>
      </c>
      <c r="H20" s="48">
        <v>109</v>
      </c>
      <c r="I20" s="47"/>
      <c r="J20" s="47" t="str">
        <f>IF(DAY(J5)=20, "X", "")</f>
        <v/>
      </c>
      <c r="K20" s="47" t="str">
        <f t="shared" ref="K20:AM20" si="15">IF(DAY(K5)=20, "X", "")</f>
        <v/>
      </c>
      <c r="L20" s="47" t="str">
        <f t="shared" si="15"/>
        <v/>
      </c>
      <c r="M20" s="47" t="str">
        <f t="shared" si="15"/>
        <v/>
      </c>
      <c r="N20" s="47" t="str">
        <f t="shared" si="15"/>
        <v/>
      </c>
      <c r="O20" s="47" t="str">
        <f t="shared" si="15"/>
        <v/>
      </c>
      <c r="P20" s="47" t="str">
        <f t="shared" si="15"/>
        <v/>
      </c>
      <c r="Q20" s="47" t="str">
        <f t="shared" si="15"/>
        <v/>
      </c>
      <c r="R20" s="47" t="str">
        <f t="shared" si="15"/>
        <v/>
      </c>
      <c r="S20" s="47" t="str">
        <f t="shared" si="15"/>
        <v/>
      </c>
      <c r="T20" s="47" t="str">
        <f t="shared" si="15"/>
        <v/>
      </c>
      <c r="U20" s="47" t="str">
        <f t="shared" si="15"/>
        <v/>
      </c>
      <c r="V20" s="47" t="str">
        <f t="shared" si="15"/>
        <v/>
      </c>
      <c r="W20" s="47" t="str">
        <f t="shared" si="15"/>
        <v/>
      </c>
      <c r="X20" s="47" t="str">
        <f t="shared" si="15"/>
        <v/>
      </c>
      <c r="Y20" s="47" t="str">
        <f t="shared" si="15"/>
        <v/>
      </c>
      <c r="Z20" s="47" t="str">
        <f t="shared" si="15"/>
        <v/>
      </c>
      <c r="AA20" s="47" t="str">
        <f t="shared" si="15"/>
        <v/>
      </c>
      <c r="AB20" s="47" t="s">
        <v>47</v>
      </c>
      <c r="AC20" s="47" t="str">
        <f t="shared" si="15"/>
        <v/>
      </c>
      <c r="AD20" s="47" t="str">
        <f t="shared" si="15"/>
        <v/>
      </c>
      <c r="AE20" s="47" t="str">
        <f t="shared" si="15"/>
        <v/>
      </c>
      <c r="AF20" s="47" t="str">
        <f t="shared" si="15"/>
        <v/>
      </c>
      <c r="AG20" s="47" t="str">
        <f t="shared" si="15"/>
        <v/>
      </c>
      <c r="AH20" s="47" t="str">
        <f t="shared" si="15"/>
        <v/>
      </c>
      <c r="AI20" s="47" t="str">
        <f t="shared" si="15"/>
        <v/>
      </c>
      <c r="AJ20" s="47" t="str">
        <f t="shared" si="15"/>
        <v/>
      </c>
      <c r="AK20" s="47" t="str">
        <f t="shared" si="15"/>
        <v/>
      </c>
      <c r="AL20" s="47" t="str">
        <f t="shared" si="15"/>
        <v/>
      </c>
      <c r="AM20" s="47" t="str">
        <f t="shared" si="15"/>
        <v/>
      </c>
    </row>
    <row r="23" spans="2:39" x14ac:dyDescent="0.35">
      <c r="Q23" s="8"/>
    </row>
  </sheetData>
  <mergeCells count="6">
    <mergeCell ref="B6:H6"/>
    <mergeCell ref="B4:G4"/>
    <mergeCell ref="I4:Q4"/>
    <mergeCell ref="R4:X4"/>
    <mergeCell ref="Y4:AB4"/>
    <mergeCell ref="B5:H5"/>
  </mergeCells>
  <conditionalFormatting sqref="G8:G20">
    <cfRule type="cellIs" dxfId="23" priority="13" operator="equal">
      <formula>"Yearly"</formula>
    </cfRule>
    <cfRule type="cellIs" dxfId="22" priority="14" operator="equal">
      <formula>"Semesterly"</formula>
    </cfRule>
    <cfRule type="cellIs" dxfId="21" priority="15" operator="equal">
      <formula>"Quaterly"</formula>
    </cfRule>
    <cfRule type="cellIs" dxfId="20" priority="16" operator="equal">
      <formula>"Monthly"</formula>
    </cfRule>
    <cfRule type="cellIs" dxfId="19" priority="17" operator="equal">
      <formula>"Weekly"</formula>
    </cfRule>
    <cfRule type="cellIs" dxfId="18" priority="18" operator="equal">
      <formula>"Daily"</formula>
    </cfRule>
  </conditionalFormatting>
  <conditionalFormatting sqref="I5:AM20">
    <cfRule type="expression" dxfId="17" priority="12">
      <formula>(I$6="Sat")+(I$6="Sun")</formula>
    </cfRule>
  </conditionalFormatting>
  <conditionalFormatting sqref="I8:AM8">
    <cfRule type="expression" dxfId="16" priority="11">
      <formula>I8:AA8="X"</formula>
    </cfRule>
  </conditionalFormatting>
  <conditionalFormatting sqref="I9:AM9">
    <cfRule type="expression" dxfId="15" priority="10">
      <formula>I9:AA9="X"</formula>
    </cfRule>
  </conditionalFormatting>
  <conditionalFormatting sqref="I10:AM10">
    <cfRule type="expression" dxfId="14" priority="9">
      <formula>I10:AM10="X"</formula>
    </cfRule>
  </conditionalFormatting>
  <conditionalFormatting sqref="V8">
    <cfRule type="expression" dxfId="13" priority="19">
      <formula>V8:AM8="X"</formula>
    </cfRule>
  </conditionalFormatting>
  <conditionalFormatting sqref="V9">
    <cfRule type="expression" dxfId="12" priority="20">
      <formula>V9:AM9="X"</formula>
    </cfRule>
  </conditionalFormatting>
  <conditionalFormatting sqref="V10">
    <cfRule type="expression" dxfId="11" priority="21">
      <formula>V10:AM10="X"</formula>
    </cfRule>
  </conditionalFormatting>
  <conditionalFormatting sqref="I5:AM6">
    <cfRule type="expression" dxfId="10" priority="8">
      <formula>$I6="Sat"</formula>
    </cfRule>
  </conditionalFormatting>
  <conditionalFormatting sqref="W8:AM8">
    <cfRule type="expression" dxfId="9" priority="22">
      <formula>W8:AM8="X"</formula>
    </cfRule>
  </conditionalFormatting>
  <conditionalFormatting sqref="W9:AM9">
    <cfRule type="expression" dxfId="8" priority="23">
      <formula>W9:AM9="X"</formula>
    </cfRule>
  </conditionalFormatting>
  <conditionalFormatting sqref="W10:AM10">
    <cfRule type="expression" dxfId="7" priority="24">
      <formula>W10:AM10="X"</formula>
    </cfRule>
  </conditionalFormatting>
  <conditionalFormatting sqref="I11:AM12">
    <cfRule type="expression" dxfId="6" priority="7">
      <formula>I11:AA11="X"</formula>
    </cfRule>
  </conditionalFormatting>
  <conditionalFormatting sqref="I15:AM15">
    <cfRule type="expression" dxfId="5" priority="6">
      <formula>I15="X"</formula>
    </cfRule>
  </conditionalFormatting>
  <conditionalFormatting sqref="I13:AM13">
    <cfRule type="expression" dxfId="4" priority="5">
      <formula>I13="X"</formula>
    </cfRule>
  </conditionalFormatting>
  <conditionalFormatting sqref="I14:AM14">
    <cfRule type="expression" dxfId="3" priority="4">
      <formula>I14="X"</formula>
    </cfRule>
  </conditionalFormatting>
  <conditionalFormatting sqref="I16:AM16">
    <cfRule type="expression" dxfId="2" priority="3">
      <formula>I16="X"</formula>
    </cfRule>
  </conditionalFormatting>
  <conditionalFormatting sqref="I17:AM17">
    <cfRule type="expression" dxfId="1" priority="2">
      <formula>I17="X"</formula>
    </cfRule>
  </conditionalFormatting>
  <conditionalFormatting sqref="I18:AM20">
    <cfRule type="expression" dxfId="0" priority="1">
      <formula>I18="X"</formula>
    </cfRule>
  </conditionalFormatting>
  <dataValidations count="5">
    <dataValidation type="list" allowBlank="1" showInputMessage="1" showErrorMessage="1" sqref="Y4:AB4" xr:uid="{FF0D41E6-5259-4AAF-B7B8-5966F1E35A95}">
      <formula1>YEARS</formula1>
    </dataValidation>
    <dataValidation type="list" allowBlank="1" showInputMessage="1" showErrorMessage="1" sqref="R4:X4" xr:uid="{A77CA1DE-4E2A-4CB5-88D3-8CE0C513AB69}">
      <formula1>Mois</formula1>
    </dataValidation>
    <dataValidation type="list" allowBlank="1" showInputMessage="1" showErrorMessage="1" sqref="G8:G27" xr:uid="{FA2E5EF1-0944-4AC9-BACC-FFA0E23B2D2D}">
      <formula1>"Daily, Weekly, Monthly, Quaterly, Semesterly, Yearly"</formula1>
    </dataValidation>
    <dataValidation type="list" allowBlank="1" showInputMessage="1" showErrorMessage="1" sqref="E8:E20" xr:uid="{73E0B112-704C-439D-8087-F4BF828B02D6}">
      <formula1>Priority</formula1>
    </dataValidation>
    <dataValidation type="list" allowBlank="1" showInputMessage="1" showErrorMessage="1" sqref="D8:D20" xr:uid="{4447186A-3D1C-4051-BFD0-969EC0A2C8C5}">
      <formula1>typework</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7038-1A5D-4DF6-B66E-DF020DB8B246}">
  <sheetPr>
    <tabColor theme="9" tint="-0.249977111117893"/>
  </sheetPr>
  <dimension ref="B1:N12"/>
  <sheetViews>
    <sheetView showGridLines="0" zoomScaleNormal="100" workbookViewId="0">
      <selection activeCell="Q4" sqref="Q4"/>
    </sheetView>
  </sheetViews>
  <sheetFormatPr defaultRowHeight="14.5" x14ac:dyDescent="0.35"/>
  <cols>
    <col min="1" max="1" width="5" customWidth="1"/>
    <col min="2" max="2" width="22.453125" customWidth="1"/>
    <col min="3" max="3" width="1.26953125" style="11" customWidth="1"/>
    <col min="4" max="4" width="25.90625" customWidth="1"/>
    <col min="5" max="5" width="1.26953125" style="11" customWidth="1"/>
    <col min="7" max="7" width="18.08984375" customWidth="1"/>
    <col min="8" max="8" width="1.26953125" style="11" customWidth="1"/>
    <col min="9" max="9" width="6.1796875" customWidth="1"/>
    <col min="14" max="14" width="12.36328125" customWidth="1"/>
  </cols>
  <sheetData>
    <row r="1" spans="2:14" ht="8" customHeight="1" x14ac:dyDescent="0.35"/>
    <row r="2" spans="2:14" ht="25.5" customHeight="1" x14ac:dyDescent="0.35">
      <c r="B2" s="75" t="s">
        <v>49</v>
      </c>
      <c r="C2" s="76"/>
      <c r="D2" s="76"/>
      <c r="E2" s="76"/>
      <c r="F2" s="76"/>
      <c r="G2" s="76"/>
      <c r="H2" s="26"/>
    </row>
    <row r="3" spans="2:14" ht="25.5" customHeight="1" x14ac:dyDescent="0.35">
      <c r="B3" s="76"/>
      <c r="C3" s="76"/>
      <c r="D3" s="76"/>
      <c r="E3" s="76"/>
      <c r="F3" s="76"/>
      <c r="G3" s="76"/>
      <c r="H3" s="26"/>
    </row>
    <row r="4" spans="2:14" s="61" customFormat="1" ht="60" customHeight="1" x14ac:dyDescent="0.35">
      <c r="B4" s="24" t="str">
        <f>"Nombre de maintenance a realiser durant le mois de " &amp; 'Copy Calendar'!I4</f>
        <v>Nombre de maintenance a realiser durant le mois de Juillet 2024</v>
      </c>
      <c r="C4" s="25"/>
      <c r="D4" s="53" t="s">
        <v>38</v>
      </c>
      <c r="E4" s="25"/>
      <c r="F4" s="77" t="str">
        <f>"Cout de previsible des maintenances du moi de  " &amp; 'Copy Calendar'!I4</f>
        <v>Cout de previsible des maintenances du moi de  Juillet 2024</v>
      </c>
      <c r="G4" s="77"/>
      <c r="H4" s="25"/>
      <c r="I4" s="72">
        <f>B8/B5</f>
        <v>0.61061946902654862</v>
      </c>
      <c r="J4" s="72"/>
      <c r="K4" s="72"/>
      <c r="L4" s="72"/>
      <c r="M4" s="72"/>
      <c r="N4" s="72"/>
    </row>
    <row r="5" spans="2:14" ht="51.5" customHeight="1" x14ac:dyDescent="0.7">
      <c r="B5" s="18" cm="1">
        <f t="array" ref="B5">SUMPRODUCT(--(('Copy Calendar'!I8:AM20="Do") +('Copy Calendar'!I8:AM20="X") + ('Copy Calendar'!I8:AM20="Late") + ('Copy Calendar'!I8:AM20="Pending")))</f>
        <v>113</v>
      </c>
      <c r="C5" s="16"/>
      <c r="D5" s="19">
        <f>COUNTIF('Copy Calendar'!I8:AM20,"Late")</f>
        <v>3</v>
      </c>
      <c r="E5" s="17"/>
      <c r="F5" s="78" cm="1">
        <f t="array" ref="F5">SUMPRODUCT(COUNTIF('Copy Calendar'!I8:AM20, "Do")*'Copy Calendar'!H8:H20)
+ SUMPRODUCT(COUNTIF('Copy Calendar'!I8:AM20, "Pending")*'Copy Calendar'!H8:H20)
+ SUMPRODUCT(COUNTIF('Copy Calendar'!I8:AM20, "X")*'Copy Calendar'!H8:H20)
+ SUMPRODUCT(COUNTIF('Copy Calendar'!I8:AM20, "Late")*'Copy Calendar'!H8:H20)</f>
        <v>83168</v>
      </c>
      <c r="G5" s="78"/>
      <c r="H5" s="27"/>
      <c r="I5" s="132" t="str">
        <f>"Progression de MP realise pour le mois de "  &amp; 'Copy Calendar'!I4</f>
        <v>Progression de MP realise pour le mois de Juillet 2024</v>
      </c>
      <c r="J5" s="132"/>
      <c r="K5" s="132"/>
      <c r="L5" s="132"/>
      <c r="M5" s="132"/>
      <c r="N5" s="132"/>
    </row>
    <row r="6" spans="2:14" ht="9" customHeight="1" x14ac:dyDescent="0.35"/>
    <row r="7" spans="2:14" s="56" customFormat="1" ht="60.5" customHeight="1" x14ac:dyDescent="0.35">
      <c r="B7" s="53" t="str">
        <f>"Nombre de maintenance realiser durant le mois de " &amp; 'Copy Calendar'!I4</f>
        <v>Nombre de maintenance realiser durant le mois de Juillet 2024</v>
      </c>
      <c r="C7" s="55"/>
      <c r="D7" s="53" t="s">
        <v>48</v>
      </c>
      <c r="E7" s="55"/>
      <c r="F7" s="79" t="s">
        <v>51</v>
      </c>
      <c r="G7" s="79"/>
      <c r="H7" s="55"/>
    </row>
    <row r="8" spans="2:14" s="21" customFormat="1" ht="48" customHeight="1" x14ac:dyDescent="0.35">
      <c r="B8" s="19">
        <f>COUNTIF('Copy Calendar'!I8:AM20,"Do")</f>
        <v>69</v>
      </c>
      <c r="C8" s="20"/>
      <c r="D8" s="19" cm="1">
        <f t="array" ref="D8">SUMPRODUCT(--(('Copy Calendar'!I8:AM20="X") + ('Copy Calendar'!I8:AM20="Late") + ('Copy Calendar'!I8:AM20="Pending")))</f>
        <v>44</v>
      </c>
      <c r="E8" s="20"/>
      <c r="F8" s="73" cm="1">
        <f t="array" ref="F8">SUMPRODUCT(COUNTIF('Copy Calendar'!I8:AM20, "Do")*'Copy Calendar'!H8:H20)</f>
        <v>50784</v>
      </c>
      <c r="G8" s="73"/>
      <c r="H8" s="28"/>
    </row>
    <row r="9" spans="2:14" ht="5" customHeight="1" x14ac:dyDescent="0.35"/>
    <row r="10" spans="2:14" s="60" customFormat="1" ht="57.5" customHeight="1" x14ac:dyDescent="0.35">
      <c r="B10" s="57" t="s">
        <v>108</v>
      </c>
      <c r="C10" s="58"/>
      <c r="D10" s="59" t="s">
        <v>107</v>
      </c>
      <c r="E10" s="58"/>
      <c r="F10" s="74" t="s">
        <v>53</v>
      </c>
      <c r="G10" s="74"/>
      <c r="H10" s="58"/>
    </row>
    <row r="11" spans="2:14" s="21" customFormat="1" ht="48" customHeight="1" x14ac:dyDescent="0.35">
      <c r="B11" s="30">
        <f>COUNTIF('Copy Calendar'!I8:AM20, "Pending")</f>
        <v>2</v>
      </c>
      <c r="C11" s="22"/>
      <c r="D11" s="54" cm="1">
        <f t="array" ref="D11">SUMPRODUCT(COUNTIF('Copy Calendar'!I8:AM20, "Do")*'Copy Calendar'!F8:F20)/60
+ SUMPRODUCT(COUNTIF('Copy Calendar'!I8:AM20, "Pending")*'Copy Calendar'!F8:F20)/60
+ SUMPRODUCT(COUNTIF('Copy Calendar'!I8:AM20, "X")*'Copy Calendar'!H8:H20)/60
+ SUMPRODUCT(COUNTIF('Copy Calendar'!I8:AM20, "Late")*'Copy Calendar'!H8:H20)/60</f>
        <v>1112.7833333333333</v>
      </c>
      <c r="E11" s="23"/>
      <c r="F11" s="73" cm="1">
        <f t="array" ref="F11">SUMPRODUCT(('Copy Calendar'!I8:AM20="Do") * 'Copy Calendar'!H8:H20) / COUNTIF('Copy Calendar'!I8:AM20, "Do")</f>
        <v>48.05797101449275</v>
      </c>
      <c r="G11" s="73"/>
      <c r="H11" s="22"/>
    </row>
    <row r="12" spans="2:14" ht="14.5" customHeight="1" x14ac:dyDescent="0.7">
      <c r="B12" s="29"/>
      <c r="C12" s="12"/>
      <c r="D12" s="12"/>
      <c r="E12" s="12"/>
      <c r="F12" s="12"/>
    </row>
  </sheetData>
  <mergeCells count="9">
    <mergeCell ref="B2:G3"/>
    <mergeCell ref="F4:G4"/>
    <mergeCell ref="F5:G5"/>
    <mergeCell ref="F7:G7"/>
    <mergeCell ref="I5:N5"/>
    <mergeCell ref="I4:N4"/>
    <mergeCell ref="F8:G8"/>
    <mergeCell ref="F11:G11"/>
    <mergeCell ref="F10:G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177FA-9680-4BB9-A542-4E616D20E2C8}">
  <sheetPr>
    <tabColor rgb="FFFFFF00"/>
  </sheetPr>
  <dimension ref="B1:K57"/>
  <sheetViews>
    <sheetView showGridLines="0" tabSelected="1" view="pageLayout" zoomScaleNormal="100" workbookViewId="0">
      <selection activeCell="H44" sqref="H44"/>
    </sheetView>
  </sheetViews>
  <sheetFormatPr defaultColWidth="10.7265625" defaultRowHeight="14.5" x14ac:dyDescent="0.35"/>
  <cols>
    <col min="1" max="1" width="3.1796875" customWidth="1"/>
    <col min="2" max="2" width="14.90625" customWidth="1"/>
    <col min="4" max="4" width="0.26953125" customWidth="1"/>
    <col min="5" max="5" width="22.36328125" customWidth="1"/>
    <col min="6" max="6" width="21" customWidth="1"/>
    <col min="10" max="10" width="12.6328125" customWidth="1"/>
    <col min="11" max="11" width="16.54296875" customWidth="1"/>
  </cols>
  <sheetData>
    <row r="1" spans="2:11" ht="26.25" customHeight="1" x14ac:dyDescent="0.6">
      <c r="B1" s="109" t="s">
        <v>54</v>
      </c>
      <c r="C1" s="109"/>
      <c r="D1" s="109"/>
      <c r="E1" s="109"/>
      <c r="F1" s="109"/>
      <c r="G1" s="109"/>
      <c r="H1" s="109"/>
      <c r="I1" s="109"/>
      <c r="J1" s="109"/>
      <c r="K1" s="109"/>
    </row>
    <row r="2" spans="2:11" ht="21" customHeight="1" x14ac:dyDescent="0.6">
      <c r="B2" s="110" t="s">
        <v>113</v>
      </c>
      <c r="C2" s="110"/>
      <c r="D2" s="110"/>
      <c r="E2" s="110"/>
      <c r="F2" s="110"/>
      <c r="G2" s="110"/>
      <c r="H2" s="110"/>
      <c r="I2" s="110"/>
      <c r="J2" s="110"/>
      <c r="K2" s="110"/>
    </row>
    <row r="3" spans="2:11" ht="18.75" customHeight="1" x14ac:dyDescent="0.55000000000000004">
      <c r="B3" s="111" t="s">
        <v>55</v>
      </c>
      <c r="C3" s="111"/>
      <c r="D3" s="111"/>
      <c r="E3" s="111"/>
      <c r="F3" s="111"/>
      <c r="G3" s="111"/>
      <c r="H3" s="111"/>
      <c r="I3" s="111"/>
      <c r="J3" s="111"/>
      <c r="K3" s="111"/>
    </row>
    <row r="4" spans="2:11" x14ac:dyDescent="0.35">
      <c r="B4" s="114"/>
      <c r="C4" s="114"/>
      <c r="D4" s="114"/>
      <c r="E4" s="114"/>
      <c r="F4" s="114"/>
      <c r="G4" s="115"/>
      <c r="H4" s="115"/>
      <c r="I4" s="115"/>
      <c r="J4" s="115"/>
      <c r="K4" s="115"/>
    </row>
    <row r="5" spans="2:11" ht="26" x14ac:dyDescent="0.6">
      <c r="B5" s="110" t="s">
        <v>56</v>
      </c>
      <c r="C5" s="110"/>
      <c r="D5" s="110"/>
      <c r="E5" s="110"/>
      <c r="F5" s="110"/>
      <c r="G5" s="110"/>
      <c r="H5" s="110"/>
      <c r="I5" s="110"/>
      <c r="J5" s="110"/>
      <c r="K5" s="110"/>
    </row>
    <row r="7" spans="2:11" ht="15.5" x14ac:dyDescent="0.35">
      <c r="B7" s="15" t="s">
        <v>57</v>
      </c>
      <c r="C7" s="15"/>
      <c r="D7" s="15"/>
      <c r="E7" s="31" t="s">
        <v>114</v>
      </c>
      <c r="F7" s="112" t="s">
        <v>115</v>
      </c>
      <c r="G7" s="112"/>
      <c r="H7" s="112"/>
      <c r="I7" s="112"/>
      <c r="J7" s="112"/>
      <c r="K7" s="112"/>
    </row>
    <row r="8" spans="2:11" x14ac:dyDescent="0.35">
      <c r="B8" s="14"/>
      <c r="C8" s="14"/>
      <c r="D8" s="14"/>
    </row>
    <row r="9" spans="2:11" ht="15.5" x14ac:dyDescent="0.35">
      <c r="B9" s="112" t="s">
        <v>58</v>
      </c>
      <c r="C9" s="112"/>
      <c r="D9" s="112"/>
      <c r="E9" s="112"/>
      <c r="F9" s="113" t="s">
        <v>116</v>
      </c>
      <c r="G9" s="112"/>
      <c r="H9" s="15" t="s">
        <v>117</v>
      </c>
    </row>
    <row r="10" spans="2:11" ht="15.5" x14ac:dyDescent="0.35">
      <c r="B10" s="31"/>
      <c r="C10" s="31"/>
      <c r="D10" s="31"/>
      <c r="E10" s="31"/>
      <c r="F10" s="32"/>
      <c r="G10" s="31"/>
      <c r="H10" s="15"/>
    </row>
    <row r="11" spans="2:11" ht="15.5" x14ac:dyDescent="0.35">
      <c r="B11" s="31" t="s">
        <v>59</v>
      </c>
      <c r="C11" s="31"/>
      <c r="D11" s="31"/>
      <c r="E11" s="31"/>
      <c r="F11" s="32" t="s">
        <v>60</v>
      </c>
      <c r="G11" s="31"/>
      <c r="H11" s="15"/>
    </row>
    <row r="12" spans="2:11" x14ac:dyDescent="0.35">
      <c r="B12" s="7"/>
      <c r="C12" s="7"/>
      <c r="D12" s="7"/>
    </row>
    <row r="13" spans="2:11" ht="28.5" x14ac:dyDescent="0.65">
      <c r="B13" s="105" t="s">
        <v>61</v>
      </c>
      <c r="C13" s="105"/>
      <c r="D13" s="105"/>
      <c r="E13" s="105"/>
      <c r="F13" s="105"/>
      <c r="G13" s="105"/>
      <c r="H13" s="105"/>
      <c r="I13" s="105"/>
      <c r="J13" s="105"/>
      <c r="K13" s="105"/>
    </row>
    <row r="14" spans="2:11" ht="15" customHeight="1" x14ac:dyDescent="0.35">
      <c r="B14" s="134" t="s">
        <v>118</v>
      </c>
      <c r="C14" s="134"/>
      <c r="D14" s="134"/>
      <c r="E14" s="134"/>
      <c r="F14" s="134"/>
      <c r="G14" s="134"/>
      <c r="H14" s="134"/>
      <c r="I14" s="134"/>
      <c r="J14" s="134"/>
      <c r="K14" s="134"/>
    </row>
    <row r="15" spans="2:11" x14ac:dyDescent="0.35">
      <c r="B15" s="134"/>
      <c r="C15" s="134"/>
      <c r="D15" s="134"/>
      <c r="E15" s="134"/>
      <c r="F15" s="134"/>
      <c r="G15" s="134"/>
      <c r="H15" s="134"/>
      <c r="I15" s="134"/>
      <c r="J15" s="134"/>
      <c r="K15" s="134"/>
    </row>
    <row r="16" spans="2:11" x14ac:dyDescent="0.35">
      <c r="B16" s="134"/>
      <c r="C16" s="134"/>
      <c r="D16" s="134"/>
      <c r="E16" s="134"/>
      <c r="F16" s="134"/>
      <c r="G16" s="134"/>
      <c r="H16" s="134"/>
      <c r="I16" s="134"/>
      <c r="J16" s="134"/>
      <c r="K16" s="134"/>
    </row>
    <row r="17" spans="2:11" x14ac:dyDescent="0.35">
      <c r="B17" s="134"/>
      <c r="C17" s="134"/>
      <c r="D17" s="134"/>
      <c r="E17" s="134"/>
      <c r="F17" s="134"/>
      <c r="G17" s="134"/>
      <c r="H17" s="134"/>
      <c r="I17" s="134"/>
      <c r="J17" s="134"/>
      <c r="K17" s="134"/>
    </row>
    <row r="18" spans="2:11" x14ac:dyDescent="0.35">
      <c r="B18" s="134"/>
      <c r="C18" s="134"/>
      <c r="D18" s="134"/>
      <c r="E18" s="134"/>
      <c r="F18" s="134"/>
      <c r="G18" s="134"/>
      <c r="H18" s="134"/>
      <c r="I18" s="134"/>
      <c r="J18" s="134"/>
      <c r="K18" s="134"/>
    </row>
    <row r="19" spans="2:11" ht="35.25" customHeight="1" x14ac:dyDescent="0.35">
      <c r="B19" s="134"/>
      <c r="C19" s="134"/>
      <c r="D19" s="134"/>
      <c r="E19" s="134"/>
      <c r="F19" s="134"/>
      <c r="G19" s="134"/>
      <c r="H19" s="134"/>
      <c r="I19" s="134"/>
      <c r="J19" s="134"/>
      <c r="K19" s="134"/>
    </row>
    <row r="20" spans="2:11" ht="2.25" customHeight="1" x14ac:dyDescent="0.35">
      <c r="B20" s="134"/>
      <c r="C20" s="134"/>
      <c r="D20" s="134"/>
      <c r="E20" s="134"/>
      <c r="F20" s="134"/>
      <c r="G20" s="134"/>
      <c r="H20" s="134"/>
      <c r="I20" s="134"/>
      <c r="J20" s="134"/>
      <c r="K20" s="134"/>
    </row>
    <row r="21" spans="2:11" ht="15" hidden="1" customHeight="1" x14ac:dyDescent="0.35">
      <c r="B21" s="134"/>
      <c r="C21" s="134"/>
      <c r="D21" s="134"/>
      <c r="E21" s="134"/>
      <c r="F21" s="134"/>
      <c r="G21" s="134"/>
      <c r="H21" s="134"/>
      <c r="I21" s="134"/>
      <c r="J21" s="134"/>
      <c r="K21" s="134"/>
    </row>
    <row r="22" spans="2:11" ht="15" hidden="1" customHeight="1" x14ac:dyDescent="0.35">
      <c r="B22" s="134"/>
      <c r="C22" s="134"/>
      <c r="D22" s="134"/>
      <c r="E22" s="134"/>
      <c r="F22" s="134"/>
      <c r="G22" s="134"/>
      <c r="H22" s="134"/>
      <c r="I22" s="134"/>
      <c r="J22" s="134"/>
      <c r="K22" s="134"/>
    </row>
    <row r="23" spans="2:11" ht="15" hidden="1" customHeight="1" x14ac:dyDescent="0.35">
      <c r="B23" s="134"/>
      <c r="C23" s="134"/>
      <c r="D23" s="134"/>
      <c r="E23" s="134"/>
      <c r="F23" s="134"/>
      <c r="G23" s="134"/>
      <c r="H23" s="134"/>
      <c r="I23" s="134"/>
      <c r="J23" s="134"/>
      <c r="K23" s="134"/>
    </row>
    <row r="24" spans="2:11" ht="15" hidden="1" customHeight="1" x14ac:dyDescent="0.35">
      <c r="B24" s="134"/>
      <c r="C24" s="134"/>
      <c r="D24" s="134"/>
      <c r="E24" s="134"/>
      <c r="F24" s="134"/>
      <c r="G24" s="134"/>
      <c r="H24" s="134"/>
      <c r="I24" s="134"/>
      <c r="J24" s="134"/>
      <c r="K24" s="134"/>
    </row>
    <row r="25" spans="2:11" ht="15" hidden="1" customHeight="1" x14ac:dyDescent="0.35">
      <c r="B25" s="134"/>
      <c r="C25" s="134"/>
      <c r="D25" s="134"/>
      <c r="E25" s="134"/>
      <c r="F25" s="134"/>
      <c r="G25" s="134"/>
      <c r="H25" s="134"/>
      <c r="I25" s="134"/>
      <c r="J25" s="134"/>
      <c r="K25" s="134"/>
    </row>
    <row r="26" spans="2:11" ht="15" hidden="1" customHeight="1" x14ac:dyDescent="0.35">
      <c r="B26" s="134"/>
      <c r="C26" s="134"/>
      <c r="D26" s="134"/>
      <c r="E26" s="134"/>
      <c r="F26" s="134"/>
      <c r="G26" s="134"/>
      <c r="H26" s="134"/>
      <c r="I26" s="134"/>
      <c r="J26" s="134"/>
      <c r="K26" s="134"/>
    </row>
    <row r="27" spans="2:11" ht="15" hidden="1" customHeight="1" x14ac:dyDescent="0.35">
      <c r="B27" s="134"/>
      <c r="C27" s="134"/>
      <c r="D27" s="134"/>
      <c r="E27" s="134"/>
      <c r="F27" s="134"/>
      <c r="G27" s="134"/>
      <c r="H27" s="134"/>
      <c r="I27" s="134"/>
      <c r="J27" s="134"/>
      <c r="K27" s="134"/>
    </row>
    <row r="28" spans="2:11" ht="18.5" x14ac:dyDescent="0.45">
      <c r="B28" s="106" t="s">
        <v>119</v>
      </c>
      <c r="C28" s="106"/>
      <c r="D28" s="107" t="s">
        <v>62</v>
      </c>
      <c r="E28" s="107"/>
      <c r="F28" s="107"/>
      <c r="G28" s="108"/>
      <c r="H28" s="108" t="s">
        <v>63</v>
      </c>
      <c r="I28" s="107"/>
      <c r="J28" s="108" t="s">
        <v>64</v>
      </c>
      <c r="K28" s="107"/>
    </row>
    <row r="29" spans="2:11" ht="21" x14ac:dyDescent="0.5">
      <c r="B29" s="116" t="s">
        <v>120</v>
      </c>
      <c r="C29" s="117"/>
      <c r="D29" s="117"/>
      <c r="E29" s="117"/>
      <c r="F29" s="117"/>
      <c r="G29" s="117"/>
      <c r="H29" s="33"/>
      <c r="I29" s="34"/>
      <c r="J29" s="35" t="s">
        <v>65</v>
      </c>
      <c r="K29" s="35" t="s">
        <v>66</v>
      </c>
    </row>
    <row r="30" spans="2:11" ht="61.5" customHeight="1" x14ac:dyDescent="0.5">
      <c r="B30" s="100" t="s">
        <v>67</v>
      </c>
      <c r="C30" s="101"/>
      <c r="D30" s="100" t="s">
        <v>69</v>
      </c>
      <c r="E30" s="102"/>
      <c r="F30" s="102"/>
      <c r="G30" s="103"/>
      <c r="H30" s="118" t="s">
        <v>121</v>
      </c>
      <c r="I30" s="119"/>
      <c r="J30" s="36"/>
      <c r="K30" s="36"/>
    </row>
    <row r="31" spans="2:11" ht="20.25" customHeight="1" x14ac:dyDescent="0.35">
      <c r="B31" s="104" t="s">
        <v>68</v>
      </c>
      <c r="C31" s="104"/>
      <c r="D31" s="89" t="s">
        <v>122</v>
      </c>
      <c r="E31" s="91"/>
      <c r="F31" s="91"/>
      <c r="G31" s="90"/>
      <c r="H31" s="120" t="s">
        <v>123</v>
      </c>
      <c r="I31" s="121"/>
      <c r="J31" s="38"/>
      <c r="K31" s="38"/>
    </row>
    <row r="32" spans="2:11" ht="48.75" customHeight="1" x14ac:dyDescent="0.35">
      <c r="B32" s="95" t="s">
        <v>70</v>
      </c>
      <c r="C32" s="96"/>
      <c r="D32" s="97" t="s">
        <v>71</v>
      </c>
      <c r="E32" s="98"/>
      <c r="F32" s="98"/>
      <c r="G32" s="99"/>
      <c r="H32" s="122" t="s">
        <v>124</v>
      </c>
      <c r="I32" s="123"/>
      <c r="J32" s="3"/>
      <c r="K32" s="3"/>
    </row>
    <row r="33" spans="2:11" ht="33.75" customHeight="1" x14ac:dyDescent="0.35">
      <c r="B33" s="95" t="s">
        <v>88</v>
      </c>
      <c r="C33" s="96"/>
      <c r="D33" s="39"/>
      <c r="E33" s="91" t="s">
        <v>125</v>
      </c>
      <c r="F33" s="91"/>
      <c r="G33" s="90"/>
      <c r="H33" s="124" t="s">
        <v>126</v>
      </c>
      <c r="I33" s="125"/>
      <c r="J33" s="3"/>
      <c r="K33" s="3"/>
    </row>
    <row r="34" spans="2:11" ht="18.75" customHeight="1" x14ac:dyDescent="0.35">
      <c r="B34" s="95" t="s">
        <v>72</v>
      </c>
      <c r="C34" s="96"/>
      <c r="D34" s="89" t="s">
        <v>73</v>
      </c>
      <c r="E34" s="91"/>
      <c r="F34" s="91"/>
      <c r="G34" s="90"/>
      <c r="H34" s="120" t="s">
        <v>127</v>
      </c>
      <c r="I34" s="121"/>
      <c r="J34" s="3"/>
      <c r="K34" s="3"/>
    </row>
    <row r="35" spans="2:11" ht="45.75" customHeight="1" x14ac:dyDescent="0.35">
      <c r="B35" s="89" t="s">
        <v>128</v>
      </c>
      <c r="C35" s="96"/>
      <c r="D35" s="37"/>
      <c r="E35" s="91" t="s">
        <v>129</v>
      </c>
      <c r="F35" s="91"/>
      <c r="G35" s="90"/>
      <c r="H35" s="122" t="s">
        <v>130</v>
      </c>
      <c r="I35" s="125"/>
      <c r="J35" s="3"/>
      <c r="K35" s="3"/>
    </row>
    <row r="36" spans="2:11" ht="59.25" customHeight="1" x14ac:dyDescent="0.35">
      <c r="B36" s="89" t="s">
        <v>131</v>
      </c>
      <c r="C36" s="90"/>
      <c r="D36" s="37"/>
      <c r="E36" s="91" t="s">
        <v>132</v>
      </c>
      <c r="F36" s="91"/>
      <c r="G36" s="90"/>
      <c r="H36" s="126" t="s">
        <v>133</v>
      </c>
      <c r="I36" s="127"/>
      <c r="J36" s="3"/>
      <c r="K36" s="3"/>
    </row>
    <row r="37" spans="2:11" ht="30.75" customHeight="1" x14ac:dyDescent="0.35">
      <c r="B37" s="89" t="s">
        <v>74</v>
      </c>
      <c r="C37" s="90"/>
      <c r="D37" s="89" t="s">
        <v>75</v>
      </c>
      <c r="E37" s="91"/>
      <c r="F37" s="91"/>
      <c r="G37" s="90"/>
      <c r="H37" s="128" t="s">
        <v>134</v>
      </c>
      <c r="I37" s="127"/>
      <c r="J37" s="40"/>
      <c r="K37" s="40"/>
    </row>
    <row r="38" spans="2:11" ht="21" x14ac:dyDescent="0.35">
      <c r="B38" s="92" t="s">
        <v>76</v>
      </c>
      <c r="C38" s="93"/>
      <c r="D38" s="93"/>
      <c r="E38" s="93"/>
      <c r="F38" s="93"/>
      <c r="G38" s="94"/>
      <c r="H38" s="41"/>
      <c r="I38" s="42"/>
      <c r="J38" s="41"/>
      <c r="K38" s="43"/>
    </row>
    <row r="39" spans="2:11" ht="106.5" customHeight="1" x14ac:dyDescent="0.35">
      <c r="B39" s="89" t="s">
        <v>77</v>
      </c>
      <c r="C39" s="90"/>
      <c r="D39" s="89" t="s">
        <v>78</v>
      </c>
      <c r="E39" s="91"/>
      <c r="F39" s="91"/>
      <c r="G39" s="90"/>
      <c r="H39" s="126" t="s">
        <v>123</v>
      </c>
      <c r="I39" s="129"/>
      <c r="J39" s="40"/>
      <c r="K39" s="40"/>
    </row>
    <row r="40" spans="2:11" ht="45" customHeight="1" x14ac:dyDescent="0.35">
      <c r="B40" s="89" t="s">
        <v>79</v>
      </c>
      <c r="C40" s="90"/>
      <c r="D40" s="89" t="s">
        <v>80</v>
      </c>
      <c r="E40" s="91"/>
      <c r="F40" s="91"/>
      <c r="G40" s="90"/>
      <c r="H40" s="126" t="s">
        <v>135</v>
      </c>
      <c r="I40" s="127"/>
      <c r="J40" s="40"/>
      <c r="K40" s="40"/>
    </row>
    <row r="41" spans="2:11" ht="46.5" customHeight="1" x14ac:dyDescent="0.35">
      <c r="B41" s="89" t="s">
        <v>81</v>
      </c>
      <c r="C41" s="90"/>
      <c r="D41" s="89" t="s">
        <v>82</v>
      </c>
      <c r="E41" s="91"/>
      <c r="F41" s="91"/>
      <c r="G41" s="90"/>
      <c r="H41" s="126" t="s">
        <v>133</v>
      </c>
      <c r="I41" s="127"/>
      <c r="J41" s="40"/>
      <c r="K41" s="40"/>
    </row>
    <row r="42" spans="2:11" ht="31.5" customHeight="1" x14ac:dyDescent="0.35">
      <c r="B42" s="89" t="s">
        <v>70</v>
      </c>
      <c r="C42" s="90"/>
      <c r="D42" s="89" t="s">
        <v>83</v>
      </c>
      <c r="E42" s="91"/>
      <c r="F42" s="91"/>
      <c r="G42" s="90"/>
      <c r="H42" s="126" t="s">
        <v>124</v>
      </c>
      <c r="I42" s="129"/>
      <c r="J42" s="40"/>
      <c r="K42" s="40"/>
    </row>
    <row r="43" spans="2:11" ht="47.25" customHeight="1" x14ac:dyDescent="0.35">
      <c r="B43" s="89" t="s">
        <v>84</v>
      </c>
      <c r="C43" s="90"/>
      <c r="D43" s="89" t="s">
        <v>136</v>
      </c>
      <c r="E43" s="91"/>
      <c r="F43" s="91"/>
      <c r="G43" s="90"/>
      <c r="H43" s="128" t="s">
        <v>137</v>
      </c>
      <c r="I43" s="127"/>
      <c r="J43" s="40"/>
      <c r="K43" s="40"/>
    </row>
    <row r="44" spans="2:11" ht="21" x14ac:dyDescent="0.35">
      <c r="B44" s="92" t="s">
        <v>85</v>
      </c>
      <c r="C44" s="93"/>
      <c r="D44" s="93"/>
      <c r="E44" s="93"/>
      <c r="F44" s="93"/>
      <c r="G44" s="94"/>
      <c r="H44" s="41"/>
      <c r="I44" s="42"/>
      <c r="J44" s="41"/>
      <c r="K44" s="43"/>
    </row>
    <row r="45" spans="2:11" ht="30" customHeight="1" x14ac:dyDescent="0.35">
      <c r="B45" s="89" t="s">
        <v>86</v>
      </c>
      <c r="C45" s="90"/>
      <c r="D45" s="89" t="s">
        <v>87</v>
      </c>
      <c r="E45" s="91"/>
      <c r="F45" s="91"/>
      <c r="G45" s="90"/>
      <c r="H45" s="126" t="s">
        <v>133</v>
      </c>
      <c r="I45" s="127"/>
      <c r="J45" s="40"/>
      <c r="K45" s="40"/>
    </row>
    <row r="46" spans="2:11" ht="20.25" customHeight="1" x14ac:dyDescent="0.35">
      <c r="B46" s="89" t="s">
        <v>88</v>
      </c>
      <c r="C46" s="90"/>
      <c r="D46" s="89" t="s">
        <v>89</v>
      </c>
      <c r="E46" s="91"/>
      <c r="F46" s="91"/>
      <c r="G46" s="90"/>
      <c r="H46" s="130" t="s">
        <v>138</v>
      </c>
      <c r="I46" s="131"/>
      <c r="J46" s="40"/>
      <c r="K46" s="40"/>
    </row>
    <row r="47" spans="2:11" ht="34.5" customHeight="1" x14ac:dyDescent="0.35">
      <c r="B47" s="89" t="s">
        <v>90</v>
      </c>
      <c r="C47" s="90"/>
      <c r="D47" s="89" t="s">
        <v>91</v>
      </c>
      <c r="E47" s="91"/>
      <c r="F47" s="91"/>
      <c r="G47" s="90"/>
      <c r="H47" s="128" t="s">
        <v>139</v>
      </c>
      <c r="I47" s="127"/>
      <c r="J47" s="40"/>
      <c r="K47" s="40"/>
    </row>
    <row r="48" spans="2:11" ht="45.75" customHeight="1" x14ac:dyDescent="0.35">
      <c r="B48" s="89" t="s">
        <v>92</v>
      </c>
      <c r="C48" s="90"/>
      <c r="D48" s="89" t="s">
        <v>93</v>
      </c>
      <c r="E48" s="91"/>
      <c r="F48" s="91"/>
      <c r="G48" s="90"/>
      <c r="H48" s="128" t="s">
        <v>139</v>
      </c>
      <c r="I48" s="129"/>
      <c r="J48" s="40"/>
      <c r="K48" s="40"/>
    </row>
    <row r="49" spans="2:11" ht="14.25" customHeight="1" x14ac:dyDescent="0.35">
      <c r="B49" s="45"/>
      <c r="C49" s="45"/>
      <c r="D49" s="45"/>
      <c r="E49" s="45"/>
      <c r="F49" s="45"/>
      <c r="G49" s="45"/>
      <c r="H49" s="44"/>
      <c r="I49" s="44"/>
      <c r="J49" s="44"/>
      <c r="K49" s="44"/>
    </row>
    <row r="50" spans="2:11" ht="16" thickBot="1" x14ac:dyDescent="0.4">
      <c r="B50" s="15" t="s">
        <v>94</v>
      </c>
    </row>
    <row r="51" spans="2:11" x14ac:dyDescent="0.35">
      <c r="B51" s="80"/>
      <c r="C51" s="81"/>
      <c r="D51" s="81"/>
      <c r="E51" s="81"/>
      <c r="F51" s="81"/>
      <c r="G51" s="81"/>
      <c r="H51" s="81"/>
      <c r="I51" s="81"/>
      <c r="J51" s="81"/>
      <c r="K51" s="82"/>
    </row>
    <row r="52" spans="2:11" x14ac:dyDescent="0.35">
      <c r="B52" s="83"/>
      <c r="C52" s="84"/>
      <c r="D52" s="84"/>
      <c r="E52" s="84"/>
      <c r="F52" s="84"/>
      <c r="G52" s="84"/>
      <c r="H52" s="84"/>
      <c r="I52" s="84"/>
      <c r="J52" s="84"/>
      <c r="K52" s="85"/>
    </row>
    <row r="53" spans="2:11" x14ac:dyDescent="0.35">
      <c r="B53" s="83"/>
      <c r="C53" s="84"/>
      <c r="D53" s="84"/>
      <c r="E53" s="84"/>
      <c r="F53" s="84"/>
      <c r="G53" s="84"/>
      <c r="H53" s="84"/>
      <c r="I53" s="84"/>
      <c r="J53" s="84"/>
      <c r="K53" s="85"/>
    </row>
    <row r="54" spans="2:11" ht="15" thickBot="1" x14ac:dyDescent="0.4">
      <c r="B54" s="86"/>
      <c r="C54" s="87"/>
      <c r="D54" s="87"/>
      <c r="E54" s="87"/>
      <c r="F54" s="87"/>
      <c r="G54" s="87"/>
      <c r="H54" s="87"/>
      <c r="I54" s="87"/>
      <c r="J54" s="87"/>
      <c r="K54" s="88"/>
    </row>
    <row r="57" spans="2:11" ht="15.5" x14ac:dyDescent="0.35">
      <c r="I57" s="15" t="s">
        <v>95</v>
      </c>
    </row>
  </sheetData>
  <mergeCells count="68">
    <mergeCell ref="B48:C48"/>
    <mergeCell ref="D48:G48"/>
    <mergeCell ref="H48:I48"/>
    <mergeCell ref="B51:K54"/>
    <mergeCell ref="B46:C46"/>
    <mergeCell ref="D46:G46"/>
    <mergeCell ref="H46:I46"/>
    <mergeCell ref="B47:C47"/>
    <mergeCell ref="D47:G47"/>
    <mergeCell ref="H47:I47"/>
    <mergeCell ref="B43:C43"/>
    <mergeCell ref="D43:G43"/>
    <mergeCell ref="H43:I43"/>
    <mergeCell ref="B44:G44"/>
    <mergeCell ref="B45:C45"/>
    <mergeCell ref="D45:G45"/>
    <mergeCell ref="H45:I45"/>
    <mergeCell ref="B41:C41"/>
    <mergeCell ref="D41:G41"/>
    <mergeCell ref="H41:I41"/>
    <mergeCell ref="B42:C42"/>
    <mergeCell ref="D42:G42"/>
    <mergeCell ref="H42:I42"/>
    <mergeCell ref="B38:G38"/>
    <mergeCell ref="B39:C39"/>
    <mergeCell ref="D39:G39"/>
    <mergeCell ref="H39:I39"/>
    <mergeCell ref="B40:C40"/>
    <mergeCell ref="D40:G40"/>
    <mergeCell ref="H40:I40"/>
    <mergeCell ref="B36:C36"/>
    <mergeCell ref="E36:G36"/>
    <mergeCell ref="H36:I36"/>
    <mergeCell ref="B37:C37"/>
    <mergeCell ref="D37:G37"/>
    <mergeCell ref="H37:I37"/>
    <mergeCell ref="B34:C34"/>
    <mergeCell ref="D34:G34"/>
    <mergeCell ref="H34:I34"/>
    <mergeCell ref="B35:C35"/>
    <mergeCell ref="E35:G35"/>
    <mergeCell ref="H35:I35"/>
    <mergeCell ref="B32:C32"/>
    <mergeCell ref="D32:G32"/>
    <mergeCell ref="H32:I32"/>
    <mergeCell ref="B33:C33"/>
    <mergeCell ref="E33:G33"/>
    <mergeCell ref="H33:I33"/>
    <mergeCell ref="B29:G29"/>
    <mergeCell ref="B30:C30"/>
    <mergeCell ref="D30:G30"/>
    <mergeCell ref="H30:I30"/>
    <mergeCell ref="B31:C31"/>
    <mergeCell ref="D31:G31"/>
    <mergeCell ref="H31:I31"/>
    <mergeCell ref="B13:K13"/>
    <mergeCell ref="B14:K27"/>
    <mergeCell ref="B28:C28"/>
    <mergeCell ref="D28:G28"/>
    <mergeCell ref="H28:I28"/>
    <mergeCell ref="J28:K28"/>
    <mergeCell ref="B1:K1"/>
    <mergeCell ref="B2:K2"/>
    <mergeCell ref="B3:K3"/>
    <mergeCell ref="B5:K5"/>
    <mergeCell ref="F7:K7"/>
    <mergeCell ref="B9:E9"/>
    <mergeCell ref="F9:G9"/>
  </mergeCells>
  <pageMargins left="0.7" right="0.7" top="0.75" bottom="0.75" header="0.3" footer="0.3"/>
  <pageSetup scale="62" orientation="portrait" r:id="rId1"/>
  <headerFooter>
    <oddHeader>&amp;C&amp;"-,Bold"Logo de l'entreprise</oddHeader>
    <oddFooter>&amp;C.</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2604C-397E-4A2E-8541-FACB4A93E375}">
  <sheetPr>
    <tabColor rgb="FF00B0F0"/>
  </sheetPr>
  <dimension ref="C1:J17"/>
  <sheetViews>
    <sheetView workbookViewId="0">
      <selection activeCell="E18" sqref="E18"/>
    </sheetView>
  </sheetViews>
  <sheetFormatPr defaultRowHeight="14.5" x14ac:dyDescent="0.35"/>
  <cols>
    <col min="3" max="3" width="17.1796875" bestFit="1" customWidth="1"/>
    <col min="10" max="10" width="14.453125" customWidth="1"/>
  </cols>
  <sheetData>
    <row r="1" spans="3:10" ht="18.5" x14ac:dyDescent="0.45">
      <c r="C1" s="13" t="s">
        <v>34</v>
      </c>
      <c r="D1" s="13" t="s">
        <v>36</v>
      </c>
      <c r="E1" s="13" t="s">
        <v>40</v>
      </c>
    </row>
    <row r="2" spans="3:10" x14ac:dyDescent="0.35">
      <c r="C2" t="s">
        <v>9</v>
      </c>
      <c r="D2">
        <v>2024</v>
      </c>
      <c r="E2" t="s">
        <v>43</v>
      </c>
      <c r="J2" t="s">
        <v>5</v>
      </c>
    </row>
    <row r="3" spans="3:10" x14ac:dyDescent="0.35">
      <c r="C3" t="s">
        <v>10</v>
      </c>
      <c r="D3">
        <v>2025</v>
      </c>
      <c r="E3" t="s">
        <v>41</v>
      </c>
      <c r="J3" s="46" t="s">
        <v>110</v>
      </c>
    </row>
    <row r="4" spans="3:10" x14ac:dyDescent="0.35">
      <c r="C4" t="s">
        <v>11</v>
      </c>
      <c r="D4">
        <v>2026</v>
      </c>
      <c r="E4" t="s">
        <v>42</v>
      </c>
      <c r="G4" t="s">
        <v>40</v>
      </c>
      <c r="H4" t="s">
        <v>45</v>
      </c>
      <c r="J4" s="46" t="s">
        <v>110</v>
      </c>
    </row>
    <row r="5" spans="3:10" x14ac:dyDescent="0.35">
      <c r="C5" t="s">
        <v>12</v>
      </c>
      <c r="D5">
        <v>2027</v>
      </c>
      <c r="E5" t="s">
        <v>44</v>
      </c>
      <c r="G5" t="s">
        <v>43</v>
      </c>
      <c r="H5">
        <f>COUNTIF('Copy Calendar'!E8:E20,"Low")</f>
        <v>4</v>
      </c>
      <c r="J5" s="46" t="s">
        <v>110</v>
      </c>
    </row>
    <row r="6" spans="3:10" x14ac:dyDescent="0.35">
      <c r="C6" t="s">
        <v>13</v>
      </c>
      <c r="D6">
        <v>2028</v>
      </c>
      <c r="G6" t="s">
        <v>41</v>
      </c>
      <c r="H6">
        <f>COUNTIF('Copy Calendar'!E8:E20,"Medium")</f>
        <v>4</v>
      </c>
      <c r="J6" s="46" t="s">
        <v>111</v>
      </c>
    </row>
    <row r="7" spans="3:10" x14ac:dyDescent="0.35">
      <c r="C7" t="s">
        <v>14</v>
      </c>
      <c r="D7">
        <v>2029</v>
      </c>
      <c r="G7" t="s">
        <v>42</v>
      </c>
      <c r="H7">
        <f>COUNTIF('Copy Calendar'!E8:E20,"High")</f>
        <v>2</v>
      </c>
      <c r="J7" s="46" t="s">
        <v>111</v>
      </c>
    </row>
    <row r="8" spans="3:10" x14ac:dyDescent="0.35">
      <c r="C8" t="s">
        <v>15</v>
      </c>
      <c r="D8">
        <v>2030</v>
      </c>
      <c r="G8" t="s">
        <v>44</v>
      </c>
      <c r="H8">
        <f>COUNTIF('Copy Calendar'!E8:E20,"Critical")</f>
        <v>3</v>
      </c>
      <c r="J8" s="46" t="s">
        <v>110</v>
      </c>
    </row>
    <row r="9" spans="3:10" x14ac:dyDescent="0.35">
      <c r="C9" t="s">
        <v>16</v>
      </c>
      <c r="J9" s="46" t="s">
        <v>110</v>
      </c>
    </row>
    <row r="10" spans="3:10" x14ac:dyDescent="0.35">
      <c r="C10" t="s">
        <v>17</v>
      </c>
      <c r="J10" s="46" t="s">
        <v>110</v>
      </c>
    </row>
    <row r="11" spans="3:10" x14ac:dyDescent="0.35">
      <c r="C11" t="s">
        <v>18</v>
      </c>
      <c r="J11" s="46" t="s">
        <v>112</v>
      </c>
    </row>
    <row r="12" spans="3:10" x14ac:dyDescent="0.35">
      <c r="C12" t="s">
        <v>19</v>
      </c>
      <c r="J12" s="46" t="s">
        <v>112</v>
      </c>
    </row>
    <row r="13" spans="3:10" x14ac:dyDescent="0.35">
      <c r="C13" t="s">
        <v>20</v>
      </c>
      <c r="J13" s="46" t="s">
        <v>110</v>
      </c>
    </row>
    <row r="14" spans="3:10" x14ac:dyDescent="0.35">
      <c r="J14" s="46" t="s">
        <v>110</v>
      </c>
    </row>
    <row r="15" spans="3:10" x14ac:dyDescent="0.35">
      <c r="J15" s="46" t="s">
        <v>110</v>
      </c>
    </row>
    <row r="17" spans="4:7" x14ac:dyDescent="0.35">
      <c r="D17" t="s">
        <v>50</v>
      </c>
      <c r="E17">
        <f>Dashboard!B8/Dashboard!B5</f>
        <v>0.61061946902654862</v>
      </c>
      <c r="F17">
        <f>1-E17</f>
        <v>0.38938053097345138</v>
      </c>
      <c r="G17">
        <v>1</v>
      </c>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PM Calendar</vt:lpstr>
      <vt:lpstr>Copy Calendar</vt:lpstr>
      <vt:lpstr>Dashboard</vt:lpstr>
      <vt:lpstr>Work Order sheet</vt:lpstr>
      <vt:lpstr>Liste</vt:lpstr>
      <vt:lpstr>Mois</vt:lpstr>
      <vt:lpstr>Priority</vt:lpstr>
      <vt:lpstr>typework</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Makington SAINT-FLEUR</dc:creator>
  <cp:lastModifiedBy>Makington SAINT-FLEUR</cp:lastModifiedBy>
  <dcterms:created xsi:type="dcterms:W3CDTF">2024-07-15T19:03:20Z</dcterms:created>
  <dcterms:modified xsi:type="dcterms:W3CDTF">2024-07-20T15:01:08Z</dcterms:modified>
</cp:coreProperties>
</file>