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rmo\Desktop\Data\Sample Data\2022\"/>
    </mc:Choice>
  </mc:AlternateContent>
  <bookViews>
    <workbookView xWindow="0" yWindow="0" windowWidth="28800" windowHeight="12435" activeTab="7"/>
  </bookViews>
  <sheets>
    <sheet name="221122" sheetId="3" r:id="rId1"/>
    <sheet name="221124" sheetId="2" r:id="rId2"/>
    <sheet name="221128" sheetId="8" r:id="rId3"/>
    <sheet name="221129" sheetId="1" r:id="rId4"/>
    <sheet name="221206" sheetId="4" r:id="rId5"/>
    <sheet name="221207" sheetId="5" r:id="rId6"/>
    <sheet name="221209" sheetId="6" r:id="rId7"/>
    <sheet name="221214" sheetId="7" r:id="rId8"/>
  </sheets>
  <externalReferences>
    <externalReference r:id="rId9"/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8" l="1" a="1"/>
  <c r="P23" i="8" s="1"/>
  <c r="N23" i="8" a="1"/>
  <c r="N23" i="8" s="1"/>
  <c r="H23" i="8" a="1"/>
  <c r="H23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P22" i="8" a="1"/>
  <c r="P22" i="8" s="1"/>
  <c r="N22" i="8" a="1"/>
  <c r="N22" i="8" s="1"/>
  <c r="H22" i="8" a="1"/>
  <c r="H22" i="8" s="1"/>
  <c r="G22" i="8" a="1"/>
  <c r="G22" i="8" s="1"/>
  <c r="F22" i="8" a="1"/>
  <c r="F22" i="8" s="1"/>
  <c r="E22" i="8" a="1"/>
  <c r="E22" i="8" s="1"/>
  <c r="D22" i="8" a="1"/>
  <c r="D22" i="8" s="1"/>
  <c r="C22" i="8" a="1"/>
  <c r="C22" i="8" s="1"/>
  <c r="P21" i="8"/>
  <c r="N21" i="8"/>
  <c r="H21" i="8" a="1"/>
  <c r="H21" i="8" s="1"/>
  <c r="G21" i="8" a="1"/>
  <c r="G21" i="8" s="1"/>
  <c r="F21" i="8" a="1"/>
  <c r="F21" i="8" s="1"/>
  <c r="E21" i="8" a="1"/>
  <c r="E21" i="8" s="1"/>
  <c r="D21" i="8" a="1"/>
  <c r="D21" i="8" s="1"/>
  <c r="C21" i="8" a="1"/>
  <c r="C21" i="8" s="1"/>
  <c r="P20" i="8" a="1"/>
  <c r="P20" i="8" s="1"/>
  <c r="N20" i="8" a="1"/>
  <c r="N20" i="8" s="1"/>
  <c r="H20" i="8" a="1"/>
  <c r="H20" i="8" s="1"/>
  <c r="G20" i="8" a="1"/>
  <c r="G20" i="8" s="1"/>
  <c r="F20" i="8" a="1"/>
  <c r="F20" i="8" s="1"/>
  <c r="E20" i="8" a="1"/>
  <c r="E20" i="8" s="1"/>
  <c r="D20" i="8" a="1"/>
  <c r="D20" i="8" s="1"/>
  <c r="C20" i="8" a="1"/>
  <c r="C20" i="8" s="1"/>
  <c r="S16" i="8"/>
  <c r="S15" i="8"/>
  <c r="S14" i="8"/>
  <c r="S13" i="8"/>
  <c r="S12" i="8"/>
  <c r="S11" i="8"/>
  <c r="S10" i="8"/>
  <c r="S9" i="8"/>
  <c r="S8" i="8"/>
  <c r="S7" i="8"/>
  <c r="S6" i="8"/>
  <c r="S5" i="8"/>
  <c r="S4" i="8"/>
  <c r="T13" i="8" l="1"/>
  <c r="T9" i="8"/>
  <c r="T5" i="8"/>
  <c r="T14" i="8"/>
  <c r="T10" i="8"/>
  <c r="T15" i="8"/>
  <c r="T11" i="8"/>
  <c r="T7" i="8"/>
  <c r="T16" i="8"/>
  <c r="T20" i="8" s="1" a="1"/>
  <c r="T20" i="8" s="1"/>
  <c r="T12" i="8"/>
  <c r="T8" i="8"/>
  <c r="T4" i="8"/>
  <c r="T6" i="8"/>
  <c r="U14" i="8"/>
  <c r="U10" i="8"/>
  <c r="U6" i="8"/>
  <c r="U16" i="8"/>
  <c r="U20" i="8" s="1" a="1"/>
  <c r="U20" i="8" s="1"/>
  <c r="U12" i="8"/>
  <c r="U8" i="8"/>
  <c r="U4" i="8"/>
  <c r="U13" i="8"/>
  <c r="U9" i="8"/>
  <c r="U5" i="8"/>
  <c r="U15" i="8"/>
  <c r="U11" i="8"/>
  <c r="U7" i="8"/>
  <c r="U21" i="8" l="1" a="1"/>
  <c r="U21" i="8" s="1"/>
  <c r="T21" i="8" a="1"/>
  <c r="T21" i="8" s="1"/>
  <c r="P56" i="7" l="1" a="1"/>
  <c r="P56" i="7" s="1"/>
  <c r="N56" i="7"/>
  <c r="N56" i="7" a="1"/>
  <c r="H56" i="7" a="1"/>
  <c r="H56" i="7" s="1"/>
  <c r="G56" i="7"/>
  <c r="G56" i="7" a="1"/>
  <c r="F56" i="7" a="1"/>
  <c r="F56" i="7" s="1"/>
  <c r="E56" i="7"/>
  <c r="E56" i="7" a="1"/>
  <c r="D56" i="7" a="1"/>
  <c r="D56" i="7" s="1"/>
  <c r="C56" i="7"/>
  <c r="C56" i="7" a="1"/>
  <c r="P55" i="7" a="1"/>
  <c r="P55" i="7" s="1"/>
  <c r="N55" i="7"/>
  <c r="N55" i="7" a="1"/>
  <c r="H55" i="7" a="1"/>
  <c r="H55" i="7" s="1"/>
  <c r="G55" i="7"/>
  <c r="G55" i="7" a="1"/>
  <c r="F55" i="7" a="1"/>
  <c r="F55" i="7" s="1"/>
  <c r="E55" i="7"/>
  <c r="E55" i="7" a="1"/>
  <c r="D55" i="7" a="1"/>
  <c r="D55" i="7" s="1"/>
  <c r="C55" i="7"/>
  <c r="C55" i="7" a="1"/>
  <c r="P54" i="7"/>
  <c r="N54" i="7"/>
  <c r="H54" i="7"/>
  <c r="H54" i="7" a="1"/>
  <c r="G54" i="7" a="1"/>
  <c r="G54" i="7" s="1"/>
  <c r="F54" i="7"/>
  <c r="F54" i="7" a="1"/>
  <c r="E54" i="7" a="1"/>
  <c r="E54" i="7" s="1"/>
  <c r="D54" i="7"/>
  <c r="D54" i="7" a="1"/>
  <c r="C54" i="7" a="1"/>
  <c r="C54" i="7" s="1"/>
  <c r="P53" i="7"/>
  <c r="U46" i="7" s="1"/>
  <c r="P53" i="7" a="1"/>
  <c r="N53" i="7" a="1"/>
  <c r="N53" i="7" s="1"/>
  <c r="H53" i="7"/>
  <c r="H53" i="7" a="1"/>
  <c r="G53" i="7" a="1"/>
  <c r="G53" i="7" s="1"/>
  <c r="F53" i="7"/>
  <c r="F53" i="7" a="1"/>
  <c r="E53" i="7" a="1"/>
  <c r="E53" i="7" s="1"/>
  <c r="D53" i="7"/>
  <c r="D53" i="7" a="1"/>
  <c r="C53" i="7" a="1"/>
  <c r="C53" i="7" s="1"/>
  <c r="U49" i="7"/>
  <c r="S49" i="7"/>
  <c r="S48" i="7"/>
  <c r="S47" i="7"/>
  <c r="S46" i="7"/>
  <c r="U45" i="7"/>
  <c r="S45" i="7"/>
  <c r="T44" i="7"/>
  <c r="S44" i="7"/>
  <c r="S43" i="7"/>
  <c r="S42" i="7"/>
  <c r="S41" i="7"/>
  <c r="S40" i="7"/>
  <c r="S39" i="7"/>
  <c r="S38" i="7"/>
  <c r="S37" i="7"/>
  <c r="S36" i="7"/>
  <c r="U35" i="7"/>
  <c r="S35" i="7"/>
  <c r="S34" i="7"/>
  <c r="S33" i="7"/>
  <c r="S32" i="7"/>
  <c r="U31" i="7"/>
  <c r="S31" i="7"/>
  <c r="T30" i="7"/>
  <c r="S30" i="7"/>
  <c r="S29" i="7"/>
  <c r="S28" i="7"/>
  <c r="U27" i="7"/>
  <c r="S27" i="7"/>
  <c r="S26" i="7"/>
  <c r="S25" i="7"/>
  <c r="S24" i="7"/>
  <c r="U23" i="7"/>
  <c r="S23" i="7"/>
  <c r="T22" i="7"/>
  <c r="S22" i="7"/>
  <c r="S21" i="7"/>
  <c r="S20" i="7"/>
  <c r="U19" i="7"/>
  <c r="S19" i="7"/>
  <c r="S18" i="7"/>
  <c r="S17" i="7"/>
  <c r="T16" i="7"/>
  <c r="T53" i="7" s="1" a="1"/>
  <c r="T53" i="7" s="1"/>
  <c r="S16" i="7"/>
  <c r="S15" i="7"/>
  <c r="T14" i="7"/>
  <c r="S14" i="7"/>
  <c r="S13" i="7"/>
  <c r="S12" i="7"/>
  <c r="U11" i="7"/>
  <c r="S11" i="7"/>
  <c r="S10" i="7"/>
  <c r="S9" i="7"/>
  <c r="S8" i="7"/>
  <c r="S6" i="7"/>
  <c r="S5" i="7"/>
  <c r="U4" i="7"/>
  <c r="S4" i="7"/>
  <c r="T49" i="7" l="1"/>
  <c r="T45" i="7"/>
  <c r="T35" i="7"/>
  <c r="T31" i="7"/>
  <c r="T27" i="7"/>
  <c r="T23" i="7"/>
  <c r="T19" i="7"/>
  <c r="T11" i="7"/>
  <c r="T4" i="7"/>
  <c r="T46" i="7"/>
  <c r="T42" i="7"/>
  <c r="T38" i="7"/>
  <c r="T36" i="7"/>
  <c r="T32" i="7"/>
  <c r="T28" i="7"/>
  <c r="T20" i="7"/>
  <c r="T12" i="7"/>
  <c r="T8" i="7"/>
  <c r="T5" i="7"/>
  <c r="T47" i="7"/>
  <c r="T43" i="7"/>
  <c r="T39" i="7"/>
  <c r="T33" i="7"/>
  <c r="T29" i="7"/>
  <c r="T21" i="7"/>
  <c r="T13" i="7"/>
  <c r="T9" i="7"/>
  <c r="T48" i="7"/>
  <c r="T10" i="7"/>
  <c r="T18" i="7"/>
  <c r="T26" i="7"/>
  <c r="T34" i="7"/>
  <c r="T40" i="7"/>
  <c r="U10" i="7"/>
  <c r="U14" i="7"/>
  <c r="U16" i="7"/>
  <c r="U53" i="7" s="1" a="1"/>
  <c r="U53" i="7" s="1"/>
  <c r="U18" i="7"/>
  <c r="U22" i="7"/>
  <c r="U26" i="7"/>
  <c r="U30" i="7"/>
  <c r="U34" i="7"/>
  <c r="U40" i="7"/>
  <c r="U44" i="7"/>
  <c r="U48" i="7"/>
  <c r="U9" i="7"/>
  <c r="U13" i="7"/>
  <c r="U21" i="7"/>
  <c r="U29" i="7"/>
  <c r="U33" i="7"/>
  <c r="U39" i="7"/>
  <c r="U43" i="7"/>
  <c r="U47" i="7"/>
  <c r="U5" i="7"/>
  <c r="U54" i="7" s="1" a="1"/>
  <c r="U54" i="7" s="1"/>
  <c r="U8" i="7"/>
  <c r="U12" i="7"/>
  <c r="U20" i="7"/>
  <c r="U28" i="7"/>
  <c r="U32" i="7"/>
  <c r="U36" i="7"/>
  <c r="U38" i="7"/>
  <c r="U42" i="7"/>
  <c r="T54" i="7" l="1" a="1"/>
  <c r="T54" i="7" s="1"/>
  <c r="P56" i="6" l="1" a="1"/>
  <c r="P56" i="6" s="1"/>
  <c r="N56" i="6" a="1"/>
  <c r="N56" i="6" s="1"/>
  <c r="H56" i="6" a="1"/>
  <c r="H56" i="6" s="1"/>
  <c r="G56" i="6" a="1"/>
  <c r="G56" i="6" s="1"/>
  <c r="F56" i="6" a="1"/>
  <c r="F56" i="6" s="1"/>
  <c r="E56" i="6" a="1"/>
  <c r="E56" i="6" s="1"/>
  <c r="D56" i="6" a="1"/>
  <c r="D56" i="6" s="1"/>
  <c r="C56" i="6" a="1"/>
  <c r="C56" i="6" s="1"/>
  <c r="P55" i="6" a="1"/>
  <c r="P55" i="6" s="1"/>
  <c r="N55" i="6" a="1"/>
  <c r="N55" i="6" s="1"/>
  <c r="H55" i="6" a="1"/>
  <c r="H55" i="6" s="1"/>
  <c r="G55" i="6" a="1"/>
  <c r="G55" i="6" s="1"/>
  <c r="F55" i="6" a="1"/>
  <c r="F55" i="6" s="1"/>
  <c r="E55" i="6" a="1"/>
  <c r="E55" i="6" s="1"/>
  <c r="D55" i="6" a="1"/>
  <c r="D55" i="6" s="1"/>
  <c r="C55" i="6" a="1"/>
  <c r="C55" i="6" s="1"/>
  <c r="P54" i="6"/>
  <c r="N54" i="6"/>
  <c r="H54" i="6" a="1"/>
  <c r="H54" i="6" s="1"/>
  <c r="G54" i="6" a="1"/>
  <c r="G54" i="6" s="1"/>
  <c r="F54" i="6" a="1"/>
  <c r="F54" i="6" s="1"/>
  <c r="E54" i="6" a="1"/>
  <c r="E54" i="6" s="1"/>
  <c r="D54" i="6" a="1"/>
  <c r="D54" i="6" s="1"/>
  <c r="C54" i="6" a="1"/>
  <c r="C54" i="6" s="1"/>
  <c r="P53" i="6" a="1"/>
  <c r="P53" i="6" s="1"/>
  <c r="N53" i="6" a="1"/>
  <c r="N53" i="6" s="1"/>
  <c r="H53" i="6" a="1"/>
  <c r="H53" i="6" s="1"/>
  <c r="G53" i="6" a="1"/>
  <c r="G53" i="6" s="1"/>
  <c r="F53" i="6" a="1"/>
  <c r="F53" i="6" s="1"/>
  <c r="E53" i="6" a="1"/>
  <c r="E53" i="6" s="1"/>
  <c r="D53" i="6" a="1"/>
  <c r="D53" i="6" s="1"/>
  <c r="C53" i="6" a="1"/>
  <c r="C53" i="6" s="1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6" i="6"/>
  <c r="S15" i="6"/>
  <c r="S14" i="6"/>
  <c r="S13" i="6"/>
  <c r="S11" i="6"/>
  <c r="S10" i="6"/>
  <c r="S9" i="6"/>
  <c r="S7" i="6"/>
  <c r="S5" i="6"/>
  <c r="S4" i="6"/>
  <c r="T46" i="6" l="1"/>
  <c r="T40" i="6"/>
  <c r="T36" i="6"/>
  <c r="T32" i="6"/>
  <c r="T28" i="6"/>
  <c r="T24" i="6"/>
  <c r="T20" i="6"/>
  <c r="T15" i="6"/>
  <c r="T13" i="6"/>
  <c r="T7" i="6"/>
  <c r="T47" i="6"/>
  <c r="T41" i="6"/>
  <c r="T37" i="6"/>
  <c r="T33" i="6"/>
  <c r="T9" i="6"/>
  <c r="T48" i="6"/>
  <c r="T42" i="6"/>
  <c r="T38" i="6"/>
  <c r="T34" i="6"/>
  <c r="T30" i="6"/>
  <c r="T26" i="6"/>
  <c r="T22" i="6"/>
  <c r="T18" i="6"/>
  <c r="T10" i="6"/>
  <c r="T4" i="6"/>
  <c r="T49" i="6"/>
  <c r="T45" i="6"/>
  <c r="T43" i="6"/>
  <c r="T39" i="6"/>
  <c r="T35" i="6"/>
  <c r="T31" i="6"/>
  <c r="T27" i="6"/>
  <c r="T23" i="6"/>
  <c r="T19" i="6"/>
  <c r="T11" i="6"/>
  <c r="T5" i="6"/>
  <c r="T29" i="6"/>
  <c r="T25" i="6"/>
  <c r="T21" i="6"/>
  <c r="T16" i="6"/>
  <c r="T53" i="6" s="1" a="1"/>
  <c r="T53" i="6" s="1"/>
  <c r="U47" i="6"/>
  <c r="U41" i="6"/>
  <c r="U37" i="6"/>
  <c r="U33" i="6"/>
  <c r="U29" i="6"/>
  <c r="U25" i="6"/>
  <c r="U21" i="6"/>
  <c r="U16" i="6"/>
  <c r="U9" i="6"/>
  <c r="U48" i="6"/>
  <c r="U42" i="6"/>
  <c r="U38" i="6"/>
  <c r="U34" i="6"/>
  <c r="U30" i="6"/>
  <c r="U26" i="6"/>
  <c r="U22" i="6"/>
  <c r="U18" i="6"/>
  <c r="U4" i="6"/>
  <c r="U49" i="6"/>
  <c r="U45" i="6"/>
  <c r="U43" i="6"/>
  <c r="U39" i="6"/>
  <c r="U35" i="6"/>
  <c r="U31" i="6"/>
  <c r="U27" i="6"/>
  <c r="U23" i="6"/>
  <c r="U19" i="6"/>
  <c r="U11" i="6"/>
  <c r="U5" i="6"/>
  <c r="U46" i="6"/>
  <c r="U40" i="6"/>
  <c r="U36" i="6"/>
  <c r="U32" i="6"/>
  <c r="U28" i="6"/>
  <c r="U24" i="6"/>
  <c r="U20" i="6"/>
  <c r="U15" i="6"/>
  <c r="U13" i="6"/>
  <c r="U7" i="6"/>
  <c r="U10" i="6"/>
  <c r="U53" i="6" l="1" a="1"/>
  <c r="U53" i="6" s="1"/>
  <c r="U54" i="6" a="1"/>
  <c r="U54" i="6" s="1"/>
  <c r="T54" i="6" a="1"/>
  <c r="T54" i="6" s="1"/>
  <c r="P56" i="5" l="1" a="1"/>
  <c r="P56" i="5" s="1"/>
  <c r="N56" i="5" a="1"/>
  <c r="N56" i="5" s="1"/>
  <c r="H56" i="5" a="1"/>
  <c r="H56" i="5" s="1"/>
  <c r="G56" i="5" a="1"/>
  <c r="G56" i="5" s="1"/>
  <c r="F56" i="5" a="1"/>
  <c r="F56" i="5" s="1"/>
  <c r="E56" i="5" a="1"/>
  <c r="E56" i="5" s="1"/>
  <c r="D56" i="5" a="1"/>
  <c r="D56" i="5" s="1"/>
  <c r="C56" i="5" a="1"/>
  <c r="C56" i="5" s="1"/>
  <c r="P55" i="5" a="1"/>
  <c r="P55" i="5" s="1"/>
  <c r="N55" i="5" a="1"/>
  <c r="N55" i="5" s="1"/>
  <c r="H55" i="5" a="1"/>
  <c r="H55" i="5" s="1"/>
  <c r="G55" i="5" a="1"/>
  <c r="G55" i="5" s="1"/>
  <c r="F55" i="5" a="1"/>
  <c r="F55" i="5" s="1"/>
  <c r="E55" i="5" a="1"/>
  <c r="E55" i="5" s="1"/>
  <c r="D55" i="5" a="1"/>
  <c r="D55" i="5" s="1"/>
  <c r="C55" i="5" a="1"/>
  <c r="C55" i="5" s="1"/>
  <c r="P54" i="5"/>
  <c r="N54" i="5"/>
  <c r="H54" i="5" a="1"/>
  <c r="H54" i="5" s="1"/>
  <c r="G54" i="5" a="1"/>
  <c r="G54" i="5" s="1"/>
  <c r="F54" i="5" a="1"/>
  <c r="F54" i="5" s="1"/>
  <c r="E54" i="5" a="1"/>
  <c r="E54" i="5" s="1"/>
  <c r="D54" i="5" a="1"/>
  <c r="D54" i="5" s="1"/>
  <c r="C54" i="5" a="1"/>
  <c r="C54" i="5" s="1"/>
  <c r="P53" i="5" a="1"/>
  <c r="P53" i="5" s="1"/>
  <c r="N53" i="5" a="1"/>
  <c r="N53" i="5" s="1"/>
  <c r="H53" i="5" a="1"/>
  <c r="H53" i="5" s="1"/>
  <c r="G53" i="5" a="1"/>
  <c r="G53" i="5" s="1"/>
  <c r="F53" i="5" a="1"/>
  <c r="F53" i="5" s="1"/>
  <c r="E53" i="5" a="1"/>
  <c r="E53" i="5" s="1"/>
  <c r="D53" i="5" a="1"/>
  <c r="D53" i="5" s="1"/>
  <c r="C53" i="5" a="1"/>
  <c r="C53" i="5" s="1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2" i="5"/>
  <c r="S11" i="5"/>
  <c r="S10" i="5"/>
  <c r="S9" i="5"/>
  <c r="S8" i="5"/>
  <c r="S7" i="5"/>
  <c r="S6" i="5"/>
  <c r="S5" i="5"/>
  <c r="S4" i="5"/>
  <c r="T46" i="5" l="1"/>
  <c r="T42" i="5"/>
  <c r="T38" i="5"/>
  <c r="T34" i="5"/>
  <c r="T30" i="5"/>
  <c r="T26" i="5"/>
  <c r="T22" i="5"/>
  <c r="T14" i="5"/>
  <c r="T9" i="5"/>
  <c r="T5" i="5"/>
  <c r="T39" i="5"/>
  <c r="T35" i="5"/>
  <c r="T23" i="5"/>
  <c r="T6" i="5"/>
  <c r="T48" i="5"/>
  <c r="T44" i="5"/>
  <c r="T40" i="5"/>
  <c r="T36" i="5"/>
  <c r="T32" i="5"/>
  <c r="T28" i="5"/>
  <c r="T24" i="5"/>
  <c r="T20" i="5"/>
  <c r="T18" i="5"/>
  <c r="T16" i="5"/>
  <c r="T11" i="5"/>
  <c r="T7" i="5"/>
  <c r="T49" i="5"/>
  <c r="T45" i="5"/>
  <c r="T41" i="5"/>
  <c r="T37" i="5"/>
  <c r="T33" i="5"/>
  <c r="T29" i="5"/>
  <c r="T25" i="5"/>
  <c r="T21" i="5"/>
  <c r="T12" i="5"/>
  <c r="T8" i="5"/>
  <c r="T4" i="5"/>
  <c r="T47" i="5"/>
  <c r="T43" i="5"/>
  <c r="T31" i="5"/>
  <c r="T27" i="5"/>
  <c r="T15" i="5"/>
  <c r="T10" i="5"/>
  <c r="U47" i="5"/>
  <c r="U43" i="5"/>
  <c r="U39" i="5"/>
  <c r="U35" i="5"/>
  <c r="U31" i="5"/>
  <c r="U27" i="5"/>
  <c r="U23" i="5"/>
  <c r="U15" i="5"/>
  <c r="U10" i="5"/>
  <c r="U6" i="5"/>
  <c r="U48" i="5"/>
  <c r="U44" i="5"/>
  <c r="U28" i="5"/>
  <c r="U18" i="5"/>
  <c r="U11" i="5"/>
  <c r="U49" i="5"/>
  <c r="U45" i="5"/>
  <c r="U41" i="5"/>
  <c r="U37" i="5"/>
  <c r="U33" i="5"/>
  <c r="U29" i="5"/>
  <c r="U25" i="5"/>
  <c r="U21" i="5"/>
  <c r="U12" i="5"/>
  <c r="U8" i="5"/>
  <c r="U4" i="5"/>
  <c r="U46" i="5"/>
  <c r="U42" i="5"/>
  <c r="U38" i="5"/>
  <c r="U34" i="5"/>
  <c r="U30" i="5"/>
  <c r="U26" i="5"/>
  <c r="U22" i="5"/>
  <c r="U14" i="5"/>
  <c r="U9" i="5"/>
  <c r="U5" i="5"/>
  <c r="U40" i="5"/>
  <c r="U36" i="5"/>
  <c r="U32" i="5"/>
  <c r="U24" i="5"/>
  <c r="U20" i="5"/>
  <c r="U16" i="5"/>
  <c r="U7" i="5"/>
  <c r="U53" i="5" l="1" a="1"/>
  <c r="U53" i="5" s="1"/>
  <c r="T53" i="5" a="1"/>
  <c r="T53" i="5" s="1"/>
  <c r="U54" i="5" a="1"/>
  <c r="U54" i="5" s="1"/>
  <c r="T54" i="5" a="1"/>
  <c r="T54" i="5" s="1"/>
  <c r="P55" i="4" l="1" a="1"/>
  <c r="P55" i="4" s="1"/>
  <c r="N55" i="4" a="1"/>
  <c r="N55" i="4" s="1"/>
  <c r="H55" i="4" a="1"/>
  <c r="H55" i="4" s="1"/>
  <c r="G55" i="4" a="1"/>
  <c r="G55" i="4" s="1"/>
  <c r="F55" i="4" a="1"/>
  <c r="F55" i="4" s="1"/>
  <c r="E55" i="4" a="1"/>
  <c r="E55" i="4" s="1"/>
  <c r="D55" i="4" a="1"/>
  <c r="D55" i="4" s="1"/>
  <c r="C55" i="4" a="1"/>
  <c r="C55" i="4" s="1"/>
  <c r="P54" i="4" a="1"/>
  <c r="P54" i="4" s="1"/>
  <c r="N54" i="4" a="1"/>
  <c r="N54" i="4" s="1"/>
  <c r="H54" i="4" a="1"/>
  <c r="H54" i="4" s="1"/>
  <c r="G54" i="4" a="1"/>
  <c r="G54" i="4" s="1"/>
  <c r="F54" i="4" a="1"/>
  <c r="F54" i="4" s="1"/>
  <c r="E54" i="4" a="1"/>
  <c r="E54" i="4" s="1"/>
  <c r="D54" i="4" a="1"/>
  <c r="D54" i="4" s="1"/>
  <c r="C54" i="4" a="1"/>
  <c r="C54" i="4" s="1"/>
  <c r="P53" i="4"/>
  <c r="N53" i="4"/>
  <c r="T44" i="4" s="1"/>
  <c r="H53" i="4" a="1"/>
  <c r="H53" i="4" s="1"/>
  <c r="G53" i="4" a="1"/>
  <c r="G53" i="4" s="1"/>
  <c r="F53" i="4" a="1"/>
  <c r="F53" i="4" s="1"/>
  <c r="E53" i="4" a="1"/>
  <c r="E53" i="4" s="1"/>
  <c r="D53" i="4" a="1"/>
  <c r="D53" i="4" s="1"/>
  <c r="C53" i="4" a="1"/>
  <c r="C53" i="4" s="1"/>
  <c r="P52" i="4" a="1"/>
  <c r="P52" i="4" s="1"/>
  <c r="N52" i="4" a="1"/>
  <c r="N52" i="4" s="1"/>
  <c r="H52" i="4" a="1"/>
  <c r="H52" i="4" s="1"/>
  <c r="G52" i="4" a="1"/>
  <c r="G52" i="4" s="1"/>
  <c r="F52" i="4" a="1"/>
  <c r="F52" i="4" s="1"/>
  <c r="E52" i="4" a="1"/>
  <c r="E52" i="4" s="1"/>
  <c r="D52" i="4" a="1"/>
  <c r="D52" i="4" s="1"/>
  <c r="C52" i="4" a="1"/>
  <c r="C52" i="4" s="1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U32" i="4"/>
  <c r="S32" i="4"/>
  <c r="S31" i="4"/>
  <c r="S30" i="4"/>
  <c r="S29" i="4"/>
  <c r="U28" i="4"/>
  <c r="S28" i="4"/>
  <c r="S27" i="4"/>
  <c r="S26" i="4"/>
  <c r="S25" i="4"/>
  <c r="U23" i="4"/>
  <c r="S23" i="4"/>
  <c r="S22" i="4"/>
  <c r="S21" i="4"/>
  <c r="S20" i="4"/>
  <c r="U19" i="4"/>
  <c r="S19" i="4"/>
  <c r="S18" i="4"/>
  <c r="S17" i="4"/>
  <c r="S16" i="4"/>
  <c r="U15" i="4"/>
  <c r="S15" i="4"/>
  <c r="S14" i="4"/>
  <c r="S13" i="4"/>
  <c r="S11" i="4"/>
  <c r="U10" i="4"/>
  <c r="S10" i="4"/>
  <c r="S9" i="4"/>
  <c r="S8" i="4"/>
  <c r="S7" i="4"/>
  <c r="U6" i="4"/>
  <c r="S6" i="4"/>
  <c r="S5" i="4"/>
  <c r="S4" i="4"/>
  <c r="U48" i="4" l="1"/>
  <c r="U46" i="4"/>
  <c r="U42" i="4"/>
  <c r="U38" i="4"/>
  <c r="U34" i="4"/>
  <c r="U30" i="4"/>
  <c r="U26" i="4"/>
  <c r="U21" i="4"/>
  <c r="U17" i="4"/>
  <c r="U13" i="4"/>
  <c r="U8" i="4"/>
  <c r="U4" i="4"/>
  <c r="U43" i="4"/>
  <c r="U39" i="4"/>
  <c r="U35" i="4"/>
  <c r="U31" i="4"/>
  <c r="U27" i="4"/>
  <c r="U22" i="4"/>
  <c r="U18" i="4"/>
  <c r="U14" i="4"/>
  <c r="U9" i="4"/>
  <c r="U5" i="4"/>
  <c r="U44" i="4"/>
  <c r="U40" i="4"/>
  <c r="U36" i="4"/>
  <c r="U52" i="4" s="1" a="1"/>
  <c r="U52" i="4" s="1"/>
  <c r="T5" i="4"/>
  <c r="T9" i="4"/>
  <c r="T14" i="4"/>
  <c r="T18" i="4"/>
  <c r="T22" i="4"/>
  <c r="T27" i="4"/>
  <c r="T31" i="4"/>
  <c r="T35" i="4"/>
  <c r="U37" i="4"/>
  <c r="T40" i="4"/>
  <c r="U45" i="4"/>
  <c r="U7" i="4"/>
  <c r="U11" i="4"/>
  <c r="U16" i="4"/>
  <c r="U20" i="4"/>
  <c r="U25" i="4"/>
  <c r="U29" i="4"/>
  <c r="U33" i="4"/>
  <c r="T6" i="4"/>
  <c r="T10" i="4"/>
  <c r="T15" i="4"/>
  <c r="T52" i="4" s="1" a="1"/>
  <c r="T52" i="4" s="1"/>
  <c r="T19" i="4"/>
  <c r="T23" i="4"/>
  <c r="T28" i="4"/>
  <c r="T32" i="4"/>
  <c r="T36" i="4"/>
  <c r="U41" i="4"/>
  <c r="T45" i="4"/>
  <c r="T41" i="4"/>
  <c r="T37" i="4"/>
  <c r="T33" i="4"/>
  <c r="T29" i="4"/>
  <c r="T25" i="4"/>
  <c r="T20" i="4"/>
  <c r="T16" i="4"/>
  <c r="T11" i="4"/>
  <c r="T7" i="4"/>
  <c r="T48" i="4"/>
  <c r="T46" i="4"/>
  <c r="T42" i="4"/>
  <c r="T38" i="4"/>
  <c r="T34" i="4"/>
  <c r="T30" i="4"/>
  <c r="T26" i="4"/>
  <c r="T21" i="4"/>
  <c r="T17" i="4"/>
  <c r="T13" i="4"/>
  <c r="T8" i="4"/>
  <c r="T4" i="4"/>
  <c r="T53" i="4" s="1" a="1"/>
  <c r="T53" i="4" s="1"/>
  <c r="T43" i="4"/>
  <c r="T39" i="4"/>
  <c r="U53" i="4" l="1" a="1"/>
  <c r="U53" i="4" s="1"/>
  <c r="P56" i="3" l="1" a="1"/>
  <c r="P56" i="3" s="1"/>
  <c r="N56" i="3" a="1"/>
  <c r="N56" i="3" s="1"/>
  <c r="H56" i="3" a="1"/>
  <c r="H56" i="3" s="1"/>
  <c r="G56" i="3" a="1"/>
  <c r="G56" i="3" s="1"/>
  <c r="F56" i="3" a="1"/>
  <c r="F56" i="3" s="1"/>
  <c r="E56" i="3" a="1"/>
  <c r="E56" i="3" s="1"/>
  <c r="D56" i="3" a="1"/>
  <c r="D56" i="3" s="1"/>
  <c r="C56" i="3" a="1"/>
  <c r="C56" i="3" s="1"/>
  <c r="P55" i="3" a="1"/>
  <c r="P55" i="3" s="1"/>
  <c r="N55" i="3" a="1"/>
  <c r="N55" i="3" s="1"/>
  <c r="H55" i="3" a="1"/>
  <c r="H55" i="3" s="1"/>
  <c r="G55" i="3" a="1"/>
  <c r="G55" i="3" s="1"/>
  <c r="F55" i="3" a="1"/>
  <c r="F55" i="3" s="1"/>
  <c r="E55" i="3" a="1"/>
  <c r="E55" i="3" s="1"/>
  <c r="D55" i="3" a="1"/>
  <c r="D55" i="3" s="1"/>
  <c r="C55" i="3" a="1"/>
  <c r="C55" i="3" s="1"/>
  <c r="P54" i="3"/>
  <c r="N54" i="3"/>
  <c r="H54" i="3" a="1"/>
  <c r="H54" i="3" s="1"/>
  <c r="G54" i="3" a="1"/>
  <c r="G54" i="3" s="1"/>
  <c r="F54" i="3" a="1"/>
  <c r="F54" i="3" s="1"/>
  <c r="E54" i="3" a="1"/>
  <c r="E54" i="3" s="1"/>
  <c r="D54" i="3" a="1"/>
  <c r="D54" i="3" s="1"/>
  <c r="C54" i="3" a="1"/>
  <c r="C54" i="3" s="1"/>
  <c r="P53" i="3" a="1"/>
  <c r="P53" i="3" s="1"/>
  <c r="N53" i="3" a="1"/>
  <c r="N53" i="3" s="1"/>
  <c r="H53" i="3" a="1"/>
  <c r="H53" i="3" s="1"/>
  <c r="G53" i="3" a="1"/>
  <c r="G53" i="3" s="1"/>
  <c r="F53" i="3" a="1"/>
  <c r="F53" i="3" s="1"/>
  <c r="E53" i="3" a="1"/>
  <c r="E53" i="3" s="1"/>
  <c r="D53" i="3" a="1"/>
  <c r="D53" i="3" s="1"/>
  <c r="C53" i="3" a="1"/>
  <c r="C53" i="3" s="1"/>
  <c r="S49" i="3"/>
  <c r="S48" i="3"/>
  <c r="S47" i="3"/>
  <c r="U46" i="3"/>
  <c r="S46" i="3"/>
  <c r="S45" i="3"/>
  <c r="S44" i="3"/>
  <c r="S43" i="3"/>
  <c r="S42" i="3"/>
  <c r="U41" i="3"/>
  <c r="T41" i="3"/>
  <c r="S41" i="3"/>
  <c r="S40" i="3"/>
  <c r="S39" i="3"/>
  <c r="S38" i="3"/>
  <c r="U37" i="3"/>
  <c r="T37" i="3"/>
  <c r="S37" i="3"/>
  <c r="S36" i="3"/>
  <c r="S35" i="3"/>
  <c r="S34" i="3"/>
  <c r="U33" i="3"/>
  <c r="T33" i="3"/>
  <c r="S33" i="3"/>
  <c r="S32" i="3"/>
  <c r="S31" i="3"/>
  <c r="S30" i="3"/>
  <c r="U29" i="3"/>
  <c r="T29" i="3"/>
  <c r="S29" i="3"/>
  <c r="S28" i="3"/>
  <c r="S27" i="3"/>
  <c r="S26" i="3"/>
  <c r="U25" i="3"/>
  <c r="T25" i="3"/>
  <c r="S25" i="3"/>
  <c r="S24" i="3"/>
  <c r="S23" i="3"/>
  <c r="S22" i="3"/>
  <c r="U21" i="3"/>
  <c r="T21" i="3"/>
  <c r="S21" i="3"/>
  <c r="S20" i="3"/>
  <c r="S19" i="3"/>
  <c r="S18" i="3"/>
  <c r="U17" i="3"/>
  <c r="T17" i="3"/>
  <c r="S17" i="3"/>
  <c r="S16" i="3"/>
  <c r="S15" i="3"/>
  <c r="S14" i="3"/>
  <c r="U13" i="3"/>
  <c r="T13" i="3"/>
  <c r="S13" i="3"/>
  <c r="S12" i="3"/>
  <c r="S11" i="3"/>
  <c r="S10" i="3"/>
  <c r="U9" i="3"/>
  <c r="T9" i="3"/>
  <c r="S9" i="3"/>
  <c r="S8" i="3"/>
  <c r="S7" i="3"/>
  <c r="S6" i="3"/>
  <c r="U5" i="3"/>
  <c r="T5" i="3"/>
  <c r="S5" i="3"/>
  <c r="S4" i="3"/>
  <c r="T46" i="3" l="1"/>
  <c r="T42" i="3"/>
  <c r="T38" i="3"/>
  <c r="T34" i="3"/>
  <c r="T30" i="3"/>
  <c r="T26" i="3"/>
  <c r="T22" i="3"/>
  <c r="T18" i="3"/>
  <c r="T14" i="3"/>
  <c r="T10" i="3"/>
  <c r="T6" i="3"/>
  <c r="T47" i="3"/>
  <c r="T43" i="3"/>
  <c r="T39" i="3"/>
  <c r="T35" i="3"/>
  <c r="T27" i="3"/>
  <c r="T23" i="3"/>
  <c r="T19" i="3"/>
  <c r="T15" i="3"/>
  <c r="T11" i="3"/>
  <c r="T7" i="3"/>
  <c r="T48" i="3"/>
  <c r="T44" i="3"/>
  <c r="T4" i="3" a="1"/>
  <c r="T4" i="3" s="1"/>
  <c r="T49" i="3"/>
  <c r="U47" i="3"/>
  <c r="U43" i="3"/>
  <c r="U39" i="3"/>
  <c r="U35" i="3"/>
  <c r="U27" i="3"/>
  <c r="U23" i="3"/>
  <c r="U19" i="3"/>
  <c r="U15" i="3"/>
  <c r="U11" i="3"/>
  <c r="U7" i="3"/>
  <c r="U48" i="3"/>
  <c r="U44" i="3"/>
  <c r="U40" i="3"/>
  <c r="U36" i="3"/>
  <c r="U32" i="3"/>
  <c r="U28" i="3"/>
  <c r="U24" i="3"/>
  <c r="U20" i="3"/>
  <c r="U16" i="3"/>
  <c r="U53" i="3" s="1" a="1"/>
  <c r="U53" i="3" s="1"/>
  <c r="U12" i="3"/>
  <c r="U8" i="3"/>
  <c r="U4" i="3"/>
  <c r="U49" i="3"/>
  <c r="U45" i="3"/>
  <c r="T8" i="3"/>
  <c r="T12" i="3"/>
  <c r="T16" i="3"/>
  <c r="T53" i="3" s="1" a="1"/>
  <c r="T53" i="3" s="1"/>
  <c r="T20" i="3"/>
  <c r="T24" i="3"/>
  <c r="T28" i="3"/>
  <c r="T32" i="3"/>
  <c r="T36" i="3"/>
  <c r="T40" i="3"/>
  <c r="U6" i="3"/>
  <c r="U10" i="3"/>
  <c r="U14" i="3"/>
  <c r="U18" i="3"/>
  <c r="U22" i="3"/>
  <c r="U26" i="3"/>
  <c r="U30" i="3"/>
  <c r="U34" i="3"/>
  <c r="U38" i="3"/>
  <c r="U42" i="3"/>
  <c r="T45" i="3"/>
  <c r="U54" i="3" l="1" a="1"/>
  <c r="U54" i="3" s="1"/>
  <c r="T54" i="3" a="1"/>
  <c r="T54" i="3" s="1"/>
  <c r="P56" i="2" l="1" a="1"/>
  <c r="P56" i="2" s="1"/>
  <c r="N56" i="2" a="1"/>
  <c r="N56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P55" i="2" a="1"/>
  <c r="P55" i="2" s="1"/>
  <c r="N55" i="2" a="1"/>
  <c r="N55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P54" i="2"/>
  <c r="N54" i="2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C54" i="2" a="1"/>
  <c r="C54" i="2" s="1"/>
  <c r="P53" i="2" a="1"/>
  <c r="P53" i="2" s="1"/>
  <c r="N53" i="2" a="1"/>
  <c r="N53" i="2" s="1"/>
  <c r="H53" i="2" a="1"/>
  <c r="H53" i="2" s="1"/>
  <c r="G53" i="2" a="1"/>
  <c r="G53" i="2" s="1"/>
  <c r="F53" i="2" a="1"/>
  <c r="F53" i="2" s="1"/>
  <c r="E53" i="2" a="1"/>
  <c r="E53" i="2" s="1"/>
  <c r="D53" i="2" a="1"/>
  <c r="D53" i="2" s="1"/>
  <c r="C53" i="2" a="1"/>
  <c r="C53" i="2" s="1"/>
  <c r="S49" i="2"/>
  <c r="S48" i="2"/>
  <c r="S47" i="2"/>
  <c r="S45" i="2"/>
  <c r="S44" i="2"/>
  <c r="S43" i="2"/>
  <c r="S42" i="2"/>
  <c r="S41" i="2"/>
  <c r="S39" i="2"/>
  <c r="S37" i="2"/>
  <c r="S35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19" i="2"/>
  <c r="S18" i="2"/>
  <c r="S16" i="2"/>
  <c r="S14" i="2"/>
  <c r="S12" i="2"/>
  <c r="S11" i="2"/>
  <c r="S10" i="2"/>
  <c r="S9" i="2"/>
  <c r="S8" i="2"/>
  <c r="S7" i="2"/>
  <c r="S6" i="2"/>
  <c r="S5" i="2"/>
  <c r="S4" i="2"/>
  <c r="T42" i="2" l="1"/>
  <c r="T30" i="2"/>
  <c r="T26" i="2"/>
  <c r="T22" i="2"/>
  <c r="T18" i="2"/>
  <c r="T14" i="2"/>
  <c r="T10" i="2"/>
  <c r="T4" i="2"/>
  <c r="T23" i="2"/>
  <c r="T5" i="2"/>
  <c r="T32" i="2"/>
  <c r="T12" i="2"/>
  <c r="T8" i="2"/>
  <c r="T49" i="2"/>
  <c r="T45" i="2"/>
  <c r="T41" i="2"/>
  <c r="T37" i="2"/>
  <c r="T33" i="2"/>
  <c r="T29" i="2"/>
  <c r="T25" i="2"/>
  <c r="T9" i="2"/>
  <c r="T47" i="2"/>
  <c r="T43" i="2"/>
  <c r="T39" i="2"/>
  <c r="T35" i="2"/>
  <c r="T31" i="2"/>
  <c r="T27" i="2"/>
  <c r="T19" i="2"/>
  <c r="T11" i="2"/>
  <c r="T7" i="2"/>
  <c r="T48" i="2"/>
  <c r="T44" i="2"/>
  <c r="T28" i="2"/>
  <c r="T24" i="2"/>
  <c r="T16" i="2"/>
  <c r="T53" i="2" s="1" a="1"/>
  <c r="T21" i="2"/>
  <c r="U47" i="2"/>
  <c r="U43" i="2"/>
  <c r="U39" i="2"/>
  <c r="U35" i="2"/>
  <c r="U31" i="2"/>
  <c r="U27" i="2"/>
  <c r="U23" i="2"/>
  <c r="U19" i="2"/>
  <c r="U11" i="2"/>
  <c r="U7" i="2"/>
  <c r="U5" i="2"/>
  <c r="U32" i="2"/>
  <c r="U28" i="2"/>
  <c r="U12" i="2"/>
  <c r="U8" i="2"/>
  <c r="U49" i="2"/>
  <c r="U45" i="2"/>
  <c r="U37" i="2"/>
  <c r="U29" i="2"/>
  <c r="U25" i="2"/>
  <c r="U42" i="2"/>
  <c r="U22" i="2"/>
  <c r="U14" i="2"/>
  <c r="U4" i="2"/>
  <c r="U48" i="2"/>
  <c r="U44" i="2"/>
  <c r="U24" i="2"/>
  <c r="U16" i="2"/>
  <c r="U53" i="2" s="1" a="1"/>
  <c r="U41" i="2"/>
  <c r="U33" i="2"/>
  <c r="U21" i="2"/>
  <c r="U9" i="2"/>
  <c r="U30" i="2"/>
  <c r="U26" i="2"/>
  <c r="U18" i="2"/>
  <c r="U10" i="2"/>
  <c r="U53" i="2" l="1"/>
  <c r="T53" i="2"/>
  <c r="U54" i="2" a="1"/>
  <c r="U54" i="2" s="1"/>
  <c r="T54" i="2" a="1"/>
  <c r="T54" i="2" s="1"/>
  <c r="P56" i="1" l="1" a="1"/>
  <c r="P56" i="1" s="1"/>
  <c r="N56" i="1" a="1"/>
  <c r="N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P55" i="1" a="1"/>
  <c r="P55" i="1" s="1"/>
  <c r="N55" i="1" a="1"/>
  <c r="N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P54" i="1"/>
  <c r="N54" i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P53" i="1" a="1"/>
  <c r="P53" i="1" s="1"/>
  <c r="N53" i="1" a="1"/>
  <c r="N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S49" i="1"/>
  <c r="S48" i="1"/>
  <c r="S47" i="1"/>
  <c r="U46" i="1"/>
  <c r="S46" i="1"/>
  <c r="S45" i="1"/>
  <c r="S44" i="1"/>
  <c r="S43" i="1"/>
  <c r="S42" i="1"/>
  <c r="S41" i="1"/>
  <c r="S40" i="1"/>
  <c r="S38" i="1"/>
  <c r="U37" i="1"/>
  <c r="S37" i="1"/>
  <c r="S36" i="1"/>
  <c r="S35" i="1"/>
  <c r="S34" i="1"/>
  <c r="S33" i="1"/>
  <c r="U32" i="1"/>
  <c r="S32" i="1"/>
  <c r="S31" i="1"/>
  <c r="S30" i="1"/>
  <c r="S29" i="1"/>
  <c r="U28" i="1"/>
  <c r="S28" i="1"/>
  <c r="S27" i="1"/>
  <c r="S26" i="1"/>
  <c r="S25" i="1"/>
  <c r="U24" i="1"/>
  <c r="S24" i="1"/>
  <c r="S23" i="1"/>
  <c r="S22" i="1"/>
  <c r="S21" i="1"/>
  <c r="U20" i="1"/>
  <c r="S20" i="1"/>
  <c r="S19" i="1"/>
  <c r="S18" i="1"/>
  <c r="S17" i="1"/>
  <c r="U16" i="1"/>
  <c r="U53" i="1" s="1" a="1"/>
  <c r="U53" i="1" s="1"/>
  <c r="S16" i="1"/>
  <c r="S15" i="1"/>
  <c r="S14" i="1"/>
  <c r="S12" i="1"/>
  <c r="U11" i="1"/>
  <c r="S11" i="1"/>
  <c r="S10" i="1"/>
  <c r="S9" i="1"/>
  <c r="S8" i="1"/>
  <c r="S7" i="1"/>
  <c r="S6" i="1"/>
  <c r="U5" i="1"/>
  <c r="T5" i="1"/>
  <c r="S5" i="1"/>
  <c r="S4" i="1"/>
  <c r="T46" i="1" l="1"/>
  <c r="T42" i="1"/>
  <c r="T37" i="1"/>
  <c r="T33" i="1"/>
  <c r="T29" i="1"/>
  <c r="T25" i="1"/>
  <c r="T21" i="1"/>
  <c r="T17" i="1"/>
  <c r="T12" i="1"/>
  <c r="T6" i="1"/>
  <c r="T47" i="1"/>
  <c r="T43" i="1"/>
  <c r="T38" i="1"/>
  <c r="T34" i="1"/>
  <c r="T30" i="1"/>
  <c r="T26" i="1"/>
  <c r="T22" i="1"/>
  <c r="T18" i="1"/>
  <c r="T14" i="1"/>
  <c r="T7" i="1"/>
  <c r="T48" i="1"/>
  <c r="T44" i="1"/>
  <c r="T40" i="1"/>
  <c r="T10" i="1"/>
  <c r="T15" i="1"/>
  <c r="T19" i="1"/>
  <c r="T23" i="1"/>
  <c r="T27" i="1"/>
  <c r="T31" i="1"/>
  <c r="T35" i="1"/>
  <c r="T41" i="1"/>
  <c r="T49" i="1"/>
  <c r="U47" i="1"/>
  <c r="U43" i="1"/>
  <c r="U38" i="1"/>
  <c r="U34" i="1"/>
  <c r="U30" i="1"/>
  <c r="U26" i="1"/>
  <c r="U22" i="1"/>
  <c r="U18" i="1"/>
  <c r="U14" i="1"/>
  <c r="U7" i="1"/>
  <c r="U48" i="1"/>
  <c r="U44" i="1"/>
  <c r="U40" i="1"/>
  <c r="U35" i="1"/>
  <c r="U31" i="1"/>
  <c r="U27" i="1"/>
  <c r="U23" i="1"/>
  <c r="U19" i="1"/>
  <c r="U15" i="1"/>
  <c r="U10" i="1"/>
  <c r="U8" i="1"/>
  <c r="U4" i="1"/>
  <c r="U49" i="1"/>
  <c r="U45" i="1"/>
  <c r="U41" i="1"/>
  <c r="U36" i="1"/>
  <c r="T4" i="1"/>
  <c r="T8" i="1"/>
  <c r="U12" i="1"/>
  <c r="U17" i="1"/>
  <c r="U21" i="1"/>
  <c r="U25" i="1"/>
  <c r="U29" i="1"/>
  <c r="U33" i="1"/>
  <c r="U6" i="1"/>
  <c r="T11" i="1"/>
  <c r="T16" i="1"/>
  <c r="T20" i="1"/>
  <c r="T24" i="1"/>
  <c r="T28" i="1"/>
  <c r="T32" i="1"/>
  <c r="T36" i="1"/>
  <c r="U42" i="1"/>
  <c r="T45" i="1"/>
  <c r="T54" i="1" l="1" a="1"/>
  <c r="T54" i="1" s="1"/>
  <c r="U54" i="1" a="1"/>
  <c r="U54" i="1" s="1"/>
  <c r="T53" i="1" a="1"/>
  <c r="T53" i="1" s="1"/>
</calcChain>
</file>

<file path=xl/sharedStrings.xml><?xml version="1.0" encoding="utf-8"?>
<sst xmlns="http://schemas.openxmlformats.org/spreadsheetml/2006/main" count="1942" uniqueCount="890">
  <si>
    <t>Run name:</t>
  </si>
  <si>
    <t>221129_JReading2022_set1_run3</t>
  </si>
  <si>
    <t>FileHeader: Filename</t>
  </si>
  <si>
    <t>Row</t>
  </si>
  <si>
    <t>Identifier 1</t>
  </si>
  <si>
    <t>Identifier 2</t>
  </si>
  <si>
    <t>Line</t>
  </si>
  <si>
    <t>Date</t>
  </si>
  <si>
    <t>Time</t>
  </si>
  <si>
    <t>Sample</t>
  </si>
  <si>
    <t>Weight [mg]</t>
  </si>
  <si>
    <t>Reference Refill (1=yes,0=no)</t>
  </si>
  <si>
    <t>Pressadjust (1=yes,0=no)</t>
  </si>
  <si>
    <t>Intitial Sample 44 signal height (mV)</t>
  </si>
  <si>
    <t>Initial Reference 44 signal height (mV)</t>
  </si>
  <si>
    <t>d 13C/12C  Mean</t>
  </si>
  <si>
    <t>d 13C/12C  Std.Dev.</t>
  </si>
  <si>
    <t>d 18O/16O  Mean</t>
  </si>
  <si>
    <t>d 18O/16O  Std.Dev.</t>
  </si>
  <si>
    <t>Information</t>
  </si>
  <si>
    <t>% difference between sample and reference beams</t>
  </si>
  <si>
    <r>
      <t>Normalised δ</t>
    </r>
    <r>
      <rPr>
        <b/>
        <vertAlign val="superscript"/>
        <sz val="11"/>
        <rFont val="Calibri"/>
        <family val="2"/>
      </rPr>
      <t>13</t>
    </r>
    <r>
      <rPr>
        <b/>
        <sz val="11"/>
        <rFont val="Calibri"/>
        <family val="2"/>
      </rPr>
      <t>C ‰VPDB Mean</t>
    </r>
  </si>
  <si>
    <r>
      <t>Normalised δ</t>
    </r>
    <r>
      <rPr>
        <b/>
        <vertAlign val="superscript"/>
        <sz val="11"/>
        <rFont val="Calibri"/>
        <family val="2"/>
      </rPr>
      <t>18</t>
    </r>
    <r>
      <rPr>
        <b/>
        <sz val="11"/>
        <rFont val="Calibri"/>
        <family val="2"/>
      </rPr>
      <t>O ‰VPDB Mean</t>
    </r>
  </si>
  <si>
    <t>1_GS1_-0000.did</t>
  </si>
  <si>
    <t>GS1</t>
  </si>
  <si>
    <t>EXT STD</t>
  </si>
  <si>
    <t>11/29/22</t>
  </si>
  <si>
    <t>Acid: 70.2 [°C];LeakRate [µBar/Min]:  190 ; 1 xtra drops;P no Acid :   39;P gases :   83;Total CO2 :  969;# Exp.:  0;CO2 after Exp.:  969;RR pressure 6.1 (100%);RR pressure 11.3 (50%);VM1 aftr Trfr.:   39;PC [62272];Background: 2.06 mV;2.13 mV;2.43 mV (Thermo);Init int: 7691.28;PressAdjust: L: 5941.9  R: 5393.5 ( Master Capillary )</t>
  </si>
  <si>
    <t>2_GS1_-0000.did</t>
  </si>
  <si>
    <t xml:space="preserve"> Acid: 70.4 [°C]; LeakRate [µBar/Min]:  132 ;  1 xtra drops; P no Acid :   44;Total CO2 :  906;# Exp.:  0;CO2 after Exp.:  906;RR skipped 10.5 (50%);VM1 aftr Trfr.:   41;PC [62272];Background: BGD 2022/Nov/29 14:53 - ;2.06 mV;2.13 mV;2.43 mV (Thermo);Init int: 7417.76;PressAdjust: L: 5742.8  R: 5219.0 ( Master Capillary )</t>
  </si>
  <si>
    <t>3_NBS 18_-0000.did</t>
  </si>
  <si>
    <t>NBS 18</t>
  </si>
  <si>
    <t xml:space="preserve"> Acid: 70.5 [°C]; LeakRate [µBar/Min]:  327 ;  1 xtra drops; P no Acid :   44;Total CO2 :  649;# Exp.:  0;CO2 after Exp.:  649;RR skipped 10.0 (50%);VM1 aftr Trfr.:   41;PC [62272];Background: BGD 2022/Nov/29 14:53 - ;2.06 mV;2.13 mV;2.43 mV (Thermo);Init int: 3058.19;PressAdjust: L: 2481.2  R: 2279.7 ( Master Capillary )</t>
  </si>
  <si>
    <t>4_NBS 18_-0000.did</t>
  </si>
  <si>
    <t xml:space="preserve"> Acid: 70.6 [°C]; LeakRate [µBar/Min]:  269 ;  1 xtra drops; P no Acid :   46;Total CO2 :  761;# Exp.:  0;CO2 after Exp.:  761;RR skipped 9.9 (50%);VM1 aftr Trfr.:   41;PC [62272];Background: BGD 2022/Nov/29 14:53 - ;2.06 mV;2.13 mV;2.43 mV (Thermo);Init int: 4419.34;PressAdjust: L: 3458.5  R: 3164.1 ( Master Capillary )</t>
  </si>
  <si>
    <t>5_RIGO 035_-0000.did</t>
  </si>
  <si>
    <t>RIGO 035</t>
  </si>
  <si>
    <t>JReading2022 set1 otoliths</t>
  </si>
  <si>
    <t xml:space="preserve"> Acid: 70.3 [°C]; LeakRate [µBar/Min]:  322 ;  1 xtra drops; P no Acid :   46;Total CO2 :  935;# Exp.:  0;CO2 after Exp.:  935;RR pressure 6.1 (100%);RR pressure 11.3 (50%);VM1 aftr Trfr.:   41;PC [62272];Background: BGD 2022/Nov/29 14:53 - ;2.06 mV;2.13 mV;2.43 mV (Thermo);Init int: 7978.02;PressAdjust: L: 6194.1  R: 5635.3 ( Master Capillary )</t>
  </si>
  <si>
    <t>6_RICW 033_-0001.did</t>
  </si>
  <si>
    <t>RICW 033</t>
  </si>
  <si>
    <t>Acid: 70.4 [°C];LeakRate [µBar/Min]:  669 ; 1 xtra drops;P no Acid :   46;P gases :   92;Total CO2 :   41;# Exp.:  0;CO2 after Exp.:   41;RR pressure 6.1 (100%);RR pressure 11.3 (50%);VM1 aftr Trfr.:   41;PC [62272];Background: BGD 2022/Nov/29 14:53 - ;2.06 mV;2.13 mV;2.43 mV (Thermo);Init int:    6.35;PressAdjust: L: 9.8  R: 1557.1 ( Master Capillary )</t>
  </si>
  <si>
    <t>nothing in vial</t>
  </si>
  <si>
    <t>7_RIGO 064_-0001.did</t>
  </si>
  <si>
    <t>RIGO 064</t>
  </si>
  <si>
    <t xml:space="preserve"> Acid: 69.8 [°C]; LeakRate [µBar/Min]:  400 ;  1 xtra drops; P no Acid :   46;Total CO2 :  754;# Exp.:  0;CO2 after Exp.:  754;RR skipped 10.9 (50%);VM1 aftr Trfr.:   44;PC [62272];Background: BGD 2022/Nov/29 14:53 - ;2.06 mV;2.13 mV;2.43 mV (Thermo);Init int: 4270.74;PressAdjust: L: 3395.4  R: 3104.2 ( Master Capillary )</t>
  </si>
  <si>
    <t>8_RICW 016_-0001.did</t>
  </si>
  <si>
    <t>RICW 016</t>
  </si>
  <si>
    <t xml:space="preserve"> Acid: 70.4 [°C]; LeakRate [µBar/Min]:  298 ;  1 xtra drops; P no Acid :   46;Total CO2 :  801;# Exp.:  0;CO2 after Exp.:  801;RR skipped 10.6 (50%);VM1 aftr Trfr.:   44;PC [62272];Background: BGD 2022/Nov/29 14:53 - ;2.06 mV;2.13 mV;2.43 mV (Thermo);Init int: 5023.63;PressAdjust: L: 3972.4  R: 3626.6 ( Master Capillary )</t>
  </si>
  <si>
    <t>9_RIGO 036_-0001.did</t>
  </si>
  <si>
    <t>RIGO 036</t>
  </si>
  <si>
    <t xml:space="preserve"> Acid: 69.8 [°C]; LeakRate [µBar/Min]:  327 ;  1 xtra drops; P no Acid :   46;Total CO2 :  798;# Exp.:  0;CO2 after Exp.:  798;RR pressure 3.0 (100%);RR pressure 5.6 (50%);VM1 aftr Trfr.:   44;PC [62272];Background: BGD 2022/Nov/29 14:53 - ;2.06 mV;2.13 mV;2.43 mV (Thermo);Init int: 4873.41;PressAdjust: L: 3825.6  R: 3498.8 ( Master Capillary )</t>
  </si>
  <si>
    <t>RICW 015</t>
  </si>
  <si>
    <t>skipped</t>
  </si>
  <si>
    <t>11_RIGO 005_-0000.did</t>
  </si>
  <si>
    <t>RIGO 005</t>
  </si>
  <si>
    <t>Acid: 70.0 [°C];LeakRate [µBar/Min]:  459 ; 0 xtra drops;P no Acid :   44;P gases :   95;Total CO2 :  925;# Exp.:  0;CO2 after Exp.:  928;RR pressure 7.6 (100%);RR pressure 14.2 (50%);VM1 aftr Trfr.:   41;PC [62263];Background: 1.37 mV;1.34 mV;1.47 mV (Thermo);Init int: 6118.11;PressAdjust: L: 4737.9  R: 4314.5 ( Master Capillary )</t>
  </si>
  <si>
    <t>12_RICW 012_-0000.did</t>
  </si>
  <si>
    <t>RICW 012</t>
  </si>
  <si>
    <t xml:space="preserve"> Acid: 70.8 [°C]; LeakRate [µBar/Min]:  444 ;  0 xtra drops; P no Acid :   48;Total CO2 : 1040;# Exp.:  0;CO2 after Exp.: 1040;RR skipped 13.5 (50%);VM1 aftr Trfr.:   44;PC [62263];Background: BGD 2022/Dec/02 16:19 - ;1.37 mV;1.34 mV;1.47 mV (Thermo);Init int: 11403.21;PressAdjust: L: 8661.6  R: 7841.6 ( Master Capillary )</t>
  </si>
  <si>
    <t>13_SHK_-0000.did</t>
  </si>
  <si>
    <t>SHK</t>
  </si>
  <si>
    <t>QC</t>
  </si>
  <si>
    <t xml:space="preserve"> Acid: 70.3 [°C]; LeakRate [µBar/Min]:  347 ;  0 xtra drops; P no Acid :   46;Total CO2 :  998;# Exp.:  0;CO2 after Exp.:  998;RR skipped 12.6 (50%);VM1 aftr Trfr.:   44;PC [62272];Background: BGD 2022/Dec/02 16:19 - ;1.37 mV;1.34 mV;1.47 mV (Thermo);Init int: 9516.50;PressAdjust: L: 7283.9  R: 6603.9 ( Master Capillary )</t>
  </si>
  <si>
    <t>14_RICW 005_-0000.did</t>
  </si>
  <si>
    <t>RICW 005</t>
  </si>
  <si>
    <t xml:space="preserve"> Acid: 70.1 [°C]; LeakRate [µBar/Min]:  225 ;  0 xtra drops; P no Acid :   46;Total CO2 :  529;# Exp.:  0;CO2 after Exp.:  529;RR skipped 12.0 (50%);VM1 aftr Trfr.:   44;PC [62272];Background: BGD 2022/Dec/02 16:19 - ;1.37 mV;1.34 mV;1.47 mV (Thermo);Init int: 1909.37;PressAdjust: L: 1708.9  R: 1753.8 ( Master Capillary )</t>
  </si>
  <si>
    <t>15_RIGO 045_-0000.did</t>
  </si>
  <si>
    <t>RIGO 045</t>
  </si>
  <si>
    <t xml:space="preserve"> Acid: 69.8 [°C]; LeakRate [µBar/Min]:  513 ;  0 xtra drops; P no Acid :   48;Total CO2 :  918;# Exp.:  0;CO2 after Exp.:  918;RR pressure 7.7 (100%);RR pressure 14.1 (50%);VM1 aftr Trfr.:   44;PC [62282];Background: BGD 2022/Dec/02 16:19 - ;1.37 mV;1.34 mV;1.47 mV (Thermo);Init int: 7021.53;PressAdjust: L: 5526.1  R: 5034.1 ( Master Capillary )</t>
  </si>
  <si>
    <t>16_RICW 022_-0000.did</t>
  </si>
  <si>
    <t>RICW 022</t>
  </si>
  <si>
    <t xml:space="preserve"> Acid: 69.8 [°C]; LeakRate [µBar/Min]:  230 ;  0 xtra drops; P no Acid :   70;Total CO2 :  937;# Exp.:  0;CO2 after Exp.:  937;RR skipped 13.3 (50%);VM1 aftr Trfr.:   46;PC [62272];Background: BGD 2022/Dec/02 16:19 - ;1.37 mV;1.34 mV;1.47 mV (Thermo);Init int: 7751.59;PressAdjust: L: 6092.2  R: 5545.5 ( Master Capillary )</t>
  </si>
  <si>
    <t>17_RIGO 004_-0000.did</t>
  </si>
  <si>
    <t>RIGO 004</t>
  </si>
  <si>
    <t xml:space="preserve"> Acid: 70.0 [°C]; LeakRate [µBar/Min]:  308 ;  0 xtra drops; P no Acid :   46;Total CO2 :  588;# Exp.:  0;CO2 after Exp.:  588;RR skipped 12.8 (50%);VM1 aftr Trfr.:   44;PC [62272];Background: BGD 2022/Dec/02 16:19 - ;1.37 mV;1.34 mV;1.47 mV (Thermo);Init int: 2350.03;PressAdjust: L: 2040.5  R: 1885.4 ( Master Capillary )</t>
  </si>
  <si>
    <t>18_RICW 003_-0000.did</t>
  </si>
  <si>
    <t>RICW 003</t>
  </si>
  <si>
    <t xml:space="preserve"> Acid: 70.0 [°C]; LeakRate [µBar/Min]:  220 ;  0 xtra drops; P no Acid :   46;Total CO2 :  967;# Exp.:  0;CO2 after Exp.:  967;RR skipped 12.7 (50%);VM1 aftr Trfr.:   46;PC [62272];Background: BGD 2022/Dec/02 16:19 - ;1.37 mV;1.34 mV;1.47 mV (Thermo);Init int: 8566.82;PressAdjust: L: 6687.3  R: 6082.0 ( Master Capillary )</t>
  </si>
  <si>
    <t>19_RIGO 010_-0000.did</t>
  </si>
  <si>
    <t>RIGO 010</t>
  </si>
  <si>
    <t xml:space="preserve"> Acid: 70.0 [°C]; LeakRate [µBar/Min]:  396 ;  0 xtra drops; P no Acid :   48;Total CO2 :  823;# Exp.:  0;CO2 after Exp.:  820;RR skipped 11.9 (50%);VM1 aftr Trfr.:   44;PC [62272];Background: BGD 2022/Dec/02 16:19 - ;1.37 mV;1.34 mV;1.47 mV (Thermo);Init int: 5179.38;PressAdjust: L: 4062.9  R: 3708.4 ( Master Capillary )</t>
  </si>
  <si>
    <t>20_RICW 028_-0000.did</t>
  </si>
  <si>
    <t>RICW 028</t>
  </si>
  <si>
    <t xml:space="preserve"> Acid: 70.1 [°C]; LeakRate [µBar/Min]:  230 ;  0 xtra drops; P no Acid :   68;Total CO2 :  669;# Exp.:  0;CO2 after Exp.:  669;RR pressure 7.6 (100%);RR pressure 14.1 (50%);VM1 aftr Trfr.:   44;PC [62272];Background: BGD 2022/Dec/02 16:19 - ;1.37 mV;1.34 mV;1.47 mV (Thermo);Init int: 3159.24;PressAdjust: L: 2581.4  R: 2374.4 ( Master Capillary )</t>
  </si>
  <si>
    <t>21_RIGO 008_-0000.did</t>
  </si>
  <si>
    <t>RIGO 008</t>
  </si>
  <si>
    <t xml:space="preserve"> Acid: 70.4 [°C]; LeakRate [µBar/Min]:  293 ;  0 xtra drops; P no Acid :   48;Total CO2 :  564;# Exp.:  0;CO2 after Exp.:  564;RR skipped 13.7 (50%);VM1 aftr Trfr.:   44;PC [62272];Background: BGD 2022/Dec/02 16:19 - ;1.37 mV;1.34 mV;1.47 mV (Thermo);Init int: 2141.34;PressAdjust: L: 1906.4  R: 2002.0 ( Master Capillary )</t>
  </si>
  <si>
    <t>22_RICW 010_-0000.did</t>
  </si>
  <si>
    <t>RICW 010</t>
  </si>
  <si>
    <t xml:space="preserve"> Acid: 70.6 [°C]; LeakRate [µBar/Min]:  205 ;  0 xtra drops; P no Acid :   46;Total CO2 :  891;# Exp.:  0;CO2 after Exp.:  891;RR skipped 13.6 (50%);VM1 aftr Trfr.:   44;PC [62272];Background: BGD 2022/Dec/02 16:19 - ;1.37 mV;1.34 mV;1.47 mV (Thermo);Init int: 6634.98;PressAdjust: L: 5260.3  R: 4795.9 ( Master Capillary )</t>
  </si>
  <si>
    <t>23_GS1_-0000.did</t>
  </si>
  <si>
    <t xml:space="preserve"> Acid: 70.6 [°C]; LeakRate [µBar/Min]:  308 ;  0 xtra drops; P no Acid :   48;Total CO2 :  813;# Exp.:  0;CO2 after Exp.:  813;RR skipped 12.8 (50%);VM1 aftr Trfr.:   44;PC [62272];Background: BGD 2022/Dec/02 16:19 - ;1.37 mV;1.34 mV;1.47 mV (Thermo);Init int: 5045.99;PressAdjust: L: 4018.3  R: 3676.0 ( Master Capillary )</t>
  </si>
  <si>
    <t>24_NBS 18_-0000.did</t>
  </si>
  <si>
    <t xml:space="preserve"> Acid: 70.1 [°C]; LeakRate [µBar/Min]:  220 ;  0 xtra drops; P no Acid :   63;Total CO2 :  779;# Exp.:  0;CO2 after Exp.:  779;RR skipped 12.5 (50%);VM1 aftr Trfr.:   46;PC [62272];Background: BGD 2022/Dec/02 16:19 - ;1.37 mV;1.34 mV;1.47 mV (Thermo);Init int: 4545.09;PressAdjust: L: 3680.0  R: 3373.8 ( Master Capillary )</t>
  </si>
  <si>
    <t>25_SPGO 001_-0000.did</t>
  </si>
  <si>
    <t>SPGO 001</t>
  </si>
  <si>
    <t xml:space="preserve"> Acid: 69.8 [°C]; LeakRate [µBar/Min]:  293 ;  0 xtra drops; P no Acid :   48;Total CO2 :  876;# Exp.:  0;CO2 after Exp.:  876;RR pressure 7.6 (100%);RR pressure 14.0 (50%);VM1 aftr Trfr.:   44;PC [62282];Background: BGD 2022/Dec/02 16:19 - ;1.37 mV;1.34 mV;1.47 mV (Thermo);Init int: 6170.71;PressAdjust: L: 4849.4  R: 4424.5 ( Master Capillary )</t>
  </si>
  <si>
    <t>26_RICW 008_-0000.did</t>
  </si>
  <si>
    <t>RICW 008</t>
  </si>
  <si>
    <t xml:space="preserve"> Acid: 70.7 [°C]; LeakRate [µBar/Min]:  239 ;  0 xtra drops; P no Acid :   68;Total CO2 :  661;# Exp.:  0;CO2 after Exp.:  661;RR skipped 13.4 (50%);VM1 aftr Trfr.:   46;PC [62272];Background: BGD 2022/Dec/02 16:19 - ;1.37 mV;1.34 mV;1.47 mV (Thermo);Init int: 3048.93;PressAdjust: L: 2502.8  R: 2304.5 ( Master Capillary )</t>
  </si>
  <si>
    <t>27_RICW 018_-0000.did</t>
  </si>
  <si>
    <t>RICW 018</t>
  </si>
  <si>
    <t xml:space="preserve"> Acid: 70.5 [°C]; LeakRate [µBar/Min]:  298 ;  0 xtra drops; P no Acid :   48;Total CO2 :  825;# Exp.:  0;CO2 after Exp.:  825;RR skipped 13.1 (50%);VM1 aftr Trfr.:   44;PC [62272];Background: BGD 2022/Dec/02 16:19 - ;1.37 mV;1.34 mV;1.47 mV (Thermo);Init int: 5192.86;PressAdjust: L: 4169.7  R: 3807.8 ( Master Capillary )</t>
  </si>
  <si>
    <t>28_RICW 002_-0000.did</t>
  </si>
  <si>
    <t>RICW 002</t>
  </si>
  <si>
    <t xml:space="preserve"> Acid: 70.7 [°C]; LeakRate [µBar/Min]:  230 ;  0 xtra drops; P no Acid :   92;Total CO2 :  908;# Exp.:  0;CO2 after Exp.:  908;RR skipped 12.7 (50%);VM1 aftr Trfr.:   46;PC [62282];Background: BGD 2022/Dec/02 16:19 - ;1.37 mV;1.34 mV;1.47 mV (Thermo);Init int: 7061.43;PressAdjust: L: 5562.3  R: 5068.3 ( Master Capillary )</t>
  </si>
  <si>
    <t>29_RICW 014_-0000.did</t>
  </si>
  <si>
    <t>RICW 014</t>
  </si>
  <si>
    <t xml:space="preserve"> Acid: 70.8 [°C]; LeakRate [µBar/Min]:  303 ;  0 xtra drops; P no Acid :   48;Total CO2 :  654;# Exp.:  0;CO2 after Exp.:  654;RR skipped 12.1 (50%);VM1 aftr Trfr.:   44;PC [62272];Background: BGD 2022/Dec/02 16:19 - ;1.37 mV;1.34 mV;1.47 mV (Thermo);Init int: 2964.15;PressAdjust: L: 2421.2  R: 2226.1 ( Master Capillary )</t>
  </si>
  <si>
    <t>30_RICW 001_-0000.did</t>
  </si>
  <si>
    <t>RICW 001</t>
  </si>
  <si>
    <t xml:space="preserve"> Acid: 70.1 [°C]; LeakRate [µBar/Min]:  234 ;  0 xtra drops; P no Acid :   75;Total CO2 :  783;# Exp.:  0;CO2 after Exp.:  783;RR pressure 7.6 (100%);RR pressure 14.0 (50%);VM1 aftr Trfr.:   44;PC [62272];Background: BGD 2022/Dec/02 16:19 - ;1.37 mV;1.34 mV;1.47 mV (Thermo);Init int: 4648.11;PressAdjust: L: 3719.7  R: 3404.9 ( Master Capillary )</t>
  </si>
  <si>
    <t>31_RICW 011_-0000.did</t>
  </si>
  <si>
    <t>RICW 011</t>
  </si>
  <si>
    <t xml:space="preserve"> Acid: 70.0 [°C]; LeakRate [µBar/Min]:  313 ;  0 xtra drops; P no Acid :   48;Total CO2 :  803;# Exp.:  0;CO2 after Exp.:  803;RR skipped 13.5 (50%);VM1 aftr Trfr.:   44;PC [62272];Background: BGD 2022/Dec/02 16:19 - ;1.37 mV;1.34 mV;1.47 mV (Thermo);Init int: 4884.31;PressAdjust: L: 3919.6  R: 3588.0 ( Master Capillary )</t>
  </si>
  <si>
    <t>32_RICW 021_-0000.did</t>
  </si>
  <si>
    <t>RICW 021</t>
  </si>
  <si>
    <t xml:space="preserve"> Acid: 70.3 [°C]; LeakRate [µBar/Min]:  230 ;  0 xtra drops; P no Acid :   75;Total CO2 :  796;# Exp.:  0;CO2 after Exp.:  796;RR skipped 13.1 (50%);VM1 aftr Trfr.:   44;PC [62272];Background: BGD 2022/Dec/02 16:19 - ;1.37 mV;1.34 mV;1.47 mV (Thermo);Init int: 4873.80;PressAdjust: L: 3942.0  R: 3614.3 ( Master Capillary )</t>
  </si>
  <si>
    <t>33_RICW 029_-0000.did</t>
  </si>
  <si>
    <t>RICW 029</t>
  </si>
  <si>
    <t xml:space="preserve"> Acid: 70.6 [°C]; LeakRate [µBar/Min]:  274 ;  0 xtra drops; P no Acid :   48;Total CO2 :  876;# Exp.:  0;CO2 after Exp.:  879;RR skipped 12.7 (50%);VM1 aftr Trfr.:   44;PC [62272];Background: BGD 2022/Dec/02 16:19 - ;1.37 mV;1.34 mV;1.47 mV (Thermo);Init int: 6240.00;PressAdjust: L: 4952.3  R: 4513.7 ( Master Capillary )</t>
  </si>
  <si>
    <t>34_SHK_-0000.did</t>
  </si>
  <si>
    <t xml:space="preserve"> Acid: 70.4 [°C]; LeakRate [µBar/Min]:  234 ;  0 xtra drops; P no Acid :   75;Total CO2 :  898;# Exp.:  0;CO2 after Exp.:  898;RR skipped 12.2 (50%);VM1 aftr Trfr.:   44;PC [62272];Background: BGD 2022/Dec/02 16:19 - ;1.37 mV;1.34 mV;1.47 mV (Thermo);Init int: 6766.95;PressAdjust: L: 5354.8  R: 4888.9 ( Master Capillary )</t>
  </si>
  <si>
    <t>35_RICW 020_-0000.did</t>
  </si>
  <si>
    <t>RICW 020</t>
  </si>
  <si>
    <t xml:space="preserve"> Acid: 69.9 [°C]; LeakRate [µBar/Min]:  308 ;  0 xtra drops; P no Acid :   48;Total CO2 :  932;# Exp.:  0;CO2 after Exp.:  932;RR pressure 7.5 (100%);RR pressure 13.9 (50%);VM1 aftr Trfr.:   46;PC [62282];Background: BGD 2022/Dec/02 16:19 - ;1.37 mV;1.34 mV;1.47 mV (Thermo);Init int: 7420.11;PressAdjust: L: 5804.1  R: 5281.8 ( Master Capillary )</t>
  </si>
  <si>
    <t>RIBA 025</t>
  </si>
  <si>
    <t>vial thrown out</t>
  </si>
  <si>
    <t>restarted after vial issue</t>
  </si>
  <si>
    <t>3_RICW 023_-0000.did</t>
  </si>
  <si>
    <t>RICW 023</t>
  </si>
  <si>
    <t xml:space="preserve"> Acid: 70.1 [°C]; LeakRate [µBar/Min]:  674 ;  0 xtra drops; P no Acid :   53; P gases :  141;Total CO2 :  652;# Exp.:  0;CO2 after Exp.:  652;RR skipped 10.7 (50%);VM1 aftr Trfr.:   39;PC [62272];Background: BGD 2022/Dec/05 12:09 - ;1.69 mV;1.70 mV;1.88 mV (Thermo);Init int: 3182.33;PressAdjust: L: 2352.3  R: 2151.9 ( Master Capillary )</t>
  </si>
  <si>
    <t>4_RIBA 032_-0000.did</t>
  </si>
  <si>
    <t>RIBA 032</t>
  </si>
  <si>
    <t xml:space="preserve"> Acid: 70.7 [°C]; LeakRate [µBar/Min]:  440 ;  0 xtra drops; P no Acid :   44;Total CO2 :  857;# Exp.:  0;CO2 after Exp.:  854;RR skipped 10.4 (50%);VM1 aftr Trfr.:   41;PC [62272];Background: BGD 2022/Dec/05 12:09 - ;1.69 mV;1.70 mV;1.88 mV (Thermo);Init int: 5974.21;PressAdjust: L: 4731.0  R: 4313.9 ( Master Capillary )</t>
  </si>
  <si>
    <t>5_RICW 004_-0000.did</t>
  </si>
  <si>
    <t>RICW 004</t>
  </si>
  <si>
    <t xml:space="preserve"> Acid: 70.4 [°C]; LeakRate [µBar/Min]:  400 ;  0 xtra drops; P no Acid :   48;Total CO2 :  805;# Exp.:  0;CO2 after Exp.:  805;RR skipped 9.8 (50%);VM1 aftr Trfr.:   44;PC [62282];Background: BGD 2022/Dec/05 12:09 - ;1.69 mV;1.70 mV;1.88 mV (Thermo);Init int: 5026.02;PressAdjust: L: 4005.8  R: 3665.9 ( Master Capillary )</t>
  </si>
  <si>
    <t>6_RIBA 028_-0000.did</t>
  </si>
  <si>
    <t>RIBA 028</t>
  </si>
  <si>
    <t xml:space="preserve"> Acid: 70.1 [°C]; LeakRate [µBar/Min]:  230 ;  0 xtra drops; P no Acid :   46;Total CO2 :  825;# Exp.:  0;CO2 after Exp.:  825;RR skipped 9.6 (50%);VM1 aftr Trfr.:   44;PC [62272];Background: BGD 2022/Dec/05 12:09 - ;1.69 mV;1.70 mV;1.88 mV (Thermo);Init int: 5238.89;PressAdjust: L: 4158.7  R: 3797.9 ( Master Capillary )</t>
  </si>
  <si>
    <t>7_RICW 009_-0000.did</t>
  </si>
  <si>
    <t>RICW 009</t>
  </si>
  <si>
    <t xml:space="preserve"> Acid: 69.9 [°C]; LeakRate [µBar/Min]:  342 ;  0 xtra drops; P no Acid :   48;Total CO2 :  815;# Exp.:  0;CO2 after Exp.:  813;RR pressure 7.5 (100%);RR pressure 13.8 (50%);VM1 aftr Trfr.:   46;PC [62272];Background: BGD 2022/Dec/05 12:09 - ;1.69 mV;1.70 mV;1.88 mV (Thermo);Init int: 5084.96;PressAdjust: L: 4089.9  R: 3746.9 ( Master Capillary )</t>
  </si>
  <si>
    <t>8_RIBA 030_-0000.did</t>
  </si>
  <si>
    <t>RIBA 030</t>
  </si>
  <si>
    <t xml:space="preserve"> Acid: 70.3 [°C]; LeakRate [µBar/Min]:  215 ;  0 xtra drops; P no Acid :   48;Total CO2 :  803;# Exp.:  0;CO2 after Exp.:  803;RR skipped 13.3 (50%);VM1 aftr Trfr.:   44;PC [62272];Background: BGD 2022/Dec/05 12:09 - ;1.69 mV;1.70 mV;1.88 mV (Thermo);Init int: 4828.05;PressAdjust: L: 3872.9  R: 3547.0 ( Master Capillary )</t>
  </si>
  <si>
    <t>9_GS1_-0000.did</t>
  </si>
  <si>
    <t xml:space="preserve"> Acid: 69.8 [°C]; LeakRate [µBar/Min]:  342 ;  0 xtra drops; P no Acid :   48;Total CO2 :  886;# Exp.:  0;CO2 after Exp.:  886;RR skipped 12.9 (50%);VM1 aftr Trfr.:   46;PC [62272];Background: BGD 2022/Dec/05 12:09 - ;1.69 mV;1.70 mV;1.88 mV (Thermo);Init int: 6437.93;PressAdjust: L: 5115.8  R: 4671.2 ( Master Capillary )</t>
  </si>
  <si>
    <t>10_GS1_-0000.did</t>
  </si>
  <si>
    <t xml:space="preserve"> Acid: 70.8 [°C]; LeakRate [µBar/Min]:  239 ;  0 xtra drops; P no Acid :   48;Total CO2 :  737;# Exp.:  0;CO2 after Exp.:  737;RR skipped 12.4 (50%);VM1 aftr Trfr.:   44;PC [62272];Background: BGD 2022/Dec/05 12:09 - ;1.69 mV;1.70 mV;1.88 mV (Thermo);Init int: 3846.54;PressAdjust: L: 2718.8  R: 2478.6 ( Master Capillary )</t>
  </si>
  <si>
    <t>11_NBS 18_-0000.did</t>
  </si>
  <si>
    <t xml:space="preserve"> Acid: 70.5 [°C]; LeakRate [µBar/Min]:  381 ;  0 xtra drops; P no Acid :   48;Total CO2 :  715;# Exp.:  0;CO2 after Exp.:  715;RR skipped 12.2 (50%);VM1 aftr Trfr.:   46;PC [62272];Background: BGD 2022/Dec/05 12:09 - ;1.69 mV;1.70 mV;1.88 mV (Thermo);Init int: 3617.41;PressAdjust: L: 2624.1  R: 2397.2 ( Master Capillary )</t>
  </si>
  <si>
    <t>12_NBS 18_-0000.did</t>
  </si>
  <si>
    <t xml:space="preserve"> Acid: 70.0 [°C]; LeakRate [µBar/Min]:  230 ;  0 xtra drops; P no Acid :   48;Total CO2 :  710;# Exp.:  0;CO2 after Exp.:  710;RR skipped 11.9 (50%);VM1 aftr Trfr.:   44;PC [62272];Background: BGD 2022/Dec/05 12:09 - ;1.69 mV;1.70 mV;1.88 mV (Thermo);Init int: 3552.36;PressAdjust: L: 2589.7  R: 2365.5 ( Master Capillary )</t>
  </si>
  <si>
    <t>C</t>
  </si>
  <si>
    <t>O</t>
  </si>
  <si>
    <t>Quality Control SHK</t>
  </si>
  <si>
    <t>Standard</t>
  </si>
  <si>
    <t xml:space="preserve">Slope </t>
  </si>
  <si>
    <t>Intercept</t>
  </si>
  <si>
    <r>
      <t>R</t>
    </r>
    <r>
      <rPr>
        <vertAlign val="superscript"/>
        <sz val="11"/>
        <color theme="0" tint="-0.499984740745262"/>
        <rFont val="Calibri"/>
        <family val="2"/>
      </rPr>
      <t>2</t>
    </r>
    <r>
      <rPr>
        <sz val="11"/>
        <color theme="0" tint="-0.499984740745262"/>
        <rFont val="Calibri"/>
        <family val="2"/>
      </rPr>
      <t xml:space="preserve"> value</t>
    </r>
  </si>
  <si>
    <t>Normalisation</t>
  </si>
  <si>
    <t>measured</t>
  </si>
  <si>
    <t>absolute</t>
  </si>
  <si>
    <t>corrected</t>
  </si>
  <si>
    <t>absolute (Dec 2021 70°C)</t>
  </si>
  <si>
    <t xml:space="preserve">Linearity </t>
  </si>
  <si>
    <t>average</t>
  </si>
  <si>
    <t>stdDEV</t>
  </si>
  <si>
    <t>Drift</t>
  </si>
  <si>
    <t>11/24/22</t>
  </si>
  <si>
    <t>Acid: 70.2 [°C];LeakRate [µBar/Min]:  205 ; 0 xtra drops;P no Acid :   39;P gases :   92;Total CO2 : 1008;# Exp.:  0;CO2 after Exp.: 1008;RR pressure 6.2 (100%);RR pressure 11.4 (50%);VM1 aftr Trfr.:   39;PC [62253];Background: 1.89 mV;1.95 mV;2.18 mV (Thermo);Init int: 8565.18;PressAdjust: L: 6547.6  R: 5939.3 ( Master Capillary )</t>
  </si>
  <si>
    <t xml:space="preserve"> Acid: 70.5 [°C]; LeakRate [µBar/Min]:  532 ;  0 xtra drops; P no Acid :   41;Total CO2 :  981;# Exp.:  0;CO2 after Exp.:  981;RR skipped 10.7 (50%);VM1 aftr Trfr.:   41;PC [62263];Background: BGD 2022/Nov/24 12:17 - ;1.89 mV;1.95 mV;2.18 mV (Thermo);Init int: 9673.58;PressAdjust: L: 7386.7  R: 6696.1 ( Master Capillary )</t>
  </si>
  <si>
    <t xml:space="preserve"> Acid: 69.9 [°C]; LeakRate [µBar/Min]:  366 ;  0 xtra drops; P no Acid :   48;Total CO2 :   48;# Exp.:  0;CO2 after Exp.:   48;RR skipped 10.1 (50%);VM1 aftr Trfr.:   44;PC [62263];Background: BGD 2022/Nov/24 12:17 - ;1.89 mV;1.95 mV;2.18 mV (Thermo);Init int:   14.38;PressAdjust: L: 17.2  R: 1393.1 ( Master Capillary )</t>
  </si>
  <si>
    <t>1_NBS 18_-0000.did</t>
  </si>
  <si>
    <t>11/25/22</t>
  </si>
  <si>
    <t>Acid: 70.0 [°C];LeakRate [µBar/Min]:  269 ; 1 xtra drops;P no Acid :   41;P gases :  146;Total CO2 :  971;# Exp.:  0;CO2 after Exp.:  971;RR pressure 7.7 (100%);RR pressure 14.1 (50%);VM1 aftr Trfr.:   39;PC [62253];Background: 2.07 mV;2.16 mV;2.44 mV (Thermo);Init int: 7515.35;PressAdjust: L: 5840.0  R: 5304.7 ( Master Capillary )</t>
  </si>
  <si>
    <t>5_RIBA 005_-0000.did</t>
  </si>
  <si>
    <t>RIBA 005</t>
  </si>
  <si>
    <t xml:space="preserve"> Acid: 69.9 [°C]; LeakRate [µBar/Min]:  420 ;  0 xtra drops; P no Acid :   46; P gases :   95;Total CO2 :  693;# Exp.:  0;CO2 after Exp.:  693;RR skipped 9.7 (50%);VM1 aftr Trfr.:   44;PC [62253];Background: BGD 2022/Nov/24 12:17 - ;1.89 mV;1.95 mV;2.18 mV (Thermo);Init int: 3519.32;PressAdjust: L: 2890.7  R: 2657.0 ( Master Capillary )</t>
  </si>
  <si>
    <t>2_RIGO 062_-0000.did</t>
  </si>
  <si>
    <t>RIGO 062</t>
  </si>
  <si>
    <t xml:space="preserve"> Acid: 69.9 [°C]; LeakRate [µBar/Min]:  357 ;  1 xtra drops; P no Acid :   48;Total CO2 :  989;# Exp.:  0;CO2 after Exp.:  989;RR skipped 13.2 (50%);VM1 aftr Trfr.:   44;PC [62263];Background: BGD 2022/Nov/25 10:20 - ;2.07 mV;2.16 mV;2.44 mV (Thermo);Init int: 9385.48;PressAdjust: L: 7187.7  R: 6514.4 ( Master Capillary )</t>
  </si>
  <si>
    <t>7_RIGO 003_-0000.did</t>
  </si>
  <si>
    <t>RIGO 003</t>
  </si>
  <si>
    <t xml:space="preserve"> Acid: 69.8 [°C]; LeakRate [µBar/Min]:  391 ;  0 xtra drops; P no Acid :   46; P gases :   87;Total CO2 : 1015;# Exp.:  0;CO2 after Exp.: 1015;RR skipped 11.0 (50%);VM1 aftr Trfr.:   44;PC [62253];Background: BGD 2022/Nov/24 12:17 - ;1.89 mV;1.95 mV;2.18 mV (Thermo);Init int: 10395.79;PressAdjust: L: 7899.0  R: 7155.8 ( Master Capillary )</t>
  </si>
  <si>
    <t>3_RIGO 066_-0000.did</t>
  </si>
  <si>
    <t>RIGO 066</t>
  </si>
  <si>
    <t xml:space="preserve"> Acid: 70.4 [°C]; LeakRate [µBar/Min]:  274 ;  1 xtra drops; P no Acid :   46;Total CO2 : 1094;# Exp.:  0;CO2 after Exp.: 1094;RR skipped 12.6 (50%);VM1 aftr Trfr.:   44;PC [62253];Background: BGD 2022/Nov/25 10:20 - ;2.07 mV;2.16 mV;2.44 mV (Thermo);Init int: 13999.16;PressAdjust: L: 10437.3  R: 9420.3 ( Master Capillary )</t>
  </si>
  <si>
    <t>9_RIBA 011_-0000.did</t>
  </si>
  <si>
    <t>RIBA 011</t>
  </si>
  <si>
    <t xml:space="preserve"> Acid: 69.9 [°C]; LeakRate [µBar/Min]:  684 ;  0 xtra drops; P no Acid :   51; P gases :   90;Total CO2 :  954;# Exp.:  0;CO2 after Exp.:  952;RR skipped 10.4 (50%);VM1 aftr Trfr.:   46;PC [62263];Background: BGD 2022/Nov/24 12:17 - ;1.89 mV;1.95 mV;2.18 mV (Thermo);Init int: 7955.04;PressAdjust: L: 6149.3  R: 5586.3 ( Master Capillary )</t>
  </si>
  <si>
    <t>11_RIBA 006_-0000.did</t>
  </si>
  <si>
    <t>RIBA 006</t>
  </si>
  <si>
    <t xml:space="preserve"> Acid: 70.5 [°C]; LeakRate [µBar/Min]:  405 ;  0 xtra drops; P no Acid :   53; P gases :  122;Total CO2 :  915;# Exp.:  0;CO2 after Exp.:  915;RR pressure 6.1 (100%);RR pressure 11.3 (50%);VM1 aftr Trfr.:   44;PC [62253];Background: BGD 2022/Nov/24 12:17 - ;1.89 mV;1.95 mV;2.18 mV (Thermo);Init int: 7385.37;PressAdjust: L: 5802.7  R: 5279.8 ( Master Capillary )</t>
  </si>
  <si>
    <t xml:space="preserve"> Acid: 70.5 [°C]; LeakRate [µBar/Min]:  352 ;  0 xtra drops; P no Acid :   51; P gases :  105;Total CO2 : 1101;# Exp.:  0;CO2 after Exp.: 1101;RR skipped 10.8 (50%);VM1 aftr Trfr.:   44;PC [62263];Background: BGD 2022/Nov/24 12:17 - ;1.89 mV;1.95 mV;2.18 mV (Thermo);Init int: 14503.49;PressAdjust: L: 10783.3  R: 9755.5 ( Master Capillary )</t>
  </si>
  <si>
    <t>15_RIBA 015_-0000.did</t>
  </si>
  <si>
    <t>RIBA 015</t>
  </si>
  <si>
    <t xml:space="preserve"> Acid: 70.6 [°C]; LeakRate [µBar/Min]:  420 ;  0 xtra drops; P no Acid :   46; P gases :   85;Total CO2 :  974;# Exp.:  0;CO2 after Exp.:  974;RR skipped 9.9 (50%);VM1 aftr Trfr.:   44;PC [62263];Background: BGD 2022/Nov/24 12:17 - ;1.89 mV;1.95 mV;2.18 mV (Thermo);Init int: 8921.52;PressAdjust: L: 6893.6  R: 6262.5 ( Master Capillary )</t>
  </si>
  <si>
    <t>16_RIGO 040_-0000.did</t>
  </si>
  <si>
    <t>RIGO 040</t>
  </si>
  <si>
    <t xml:space="preserve"> Acid: 70.4 [°C]; LeakRate [µBar/Min]:  366 ;  0 xtra drops; P no Acid :   48;Total CO2 :  876;# Exp.:  0;CO2 after Exp.:  876;RR pressure 6.1 (100%);RR pressure 11.4 (50%);VM1 aftr Trfr.:   44;PC [62263];Background: BGD 2022/Nov/24 12:17 - ;1.89 mV;1.95 mV;2.18 mV (Thermo);Init int: 6227.06;PressAdjust: L: 4871.6  R: 4437.9 ( Master Capillary )</t>
  </si>
  <si>
    <t>18_RIGO 050_-0000.did</t>
  </si>
  <si>
    <t>RIGO 050</t>
  </si>
  <si>
    <t xml:space="preserve"> Acid: 70.3 [°C]; LeakRate [µBar/Min]:  308 ;  0 xtra drops; P no Acid :   46; P gases :  105;Total CO2 : 1184;# Exp.:  0;CO2 after Exp.: 1184;RR skipped 10.8 (50%);VM1 aftr Trfr.:   44;PC [62263];Background: BGD 2022/Nov/24 12:17 - ;1.89 mV;1.95 mV;2.18 mV (Thermo);Init int: 21685.78;PressAdjust: L: 7884.1  R: 6615.3 ( Master Capillary )</t>
  </si>
  <si>
    <t>19_RICW 013_-0000.did</t>
  </si>
  <si>
    <t>RICW 013</t>
  </si>
  <si>
    <t xml:space="preserve"> Acid: 70.1 [°C]; LeakRate [µBar/Min]:  474 ;  0 xtra drops; P no Acid :   48;Total CO2 :  952;# Exp.:  0;CO2 after Exp.:  952;RR skipped 10.0 (50%);VM1 aftr Trfr.:   46;PC [62263];Background: BGD 2022/Nov/24 12:17 - ;1.89 mV;1.95 mV;2.18 mV (Thermo);Init int: 8002.67;PressAdjust: L: 6190.3  R: 5620.3 ( Master Capillary )</t>
  </si>
  <si>
    <t>20_RIGO 046_-0000.did</t>
  </si>
  <si>
    <t>RIGO 046</t>
  </si>
  <si>
    <t xml:space="preserve"> Acid: 70.4 [°C]; LeakRate [µBar/Min]:  274 ;  0 xtra drops; P no Acid :   46;Total CO2 :  803;# Exp.:  0;CO2 after Exp.:  803;RR skipped 9.4 (50%);VM1 aftr Trfr.:   46;PC [62253];Background: BGD 2022/Nov/24 12:17 - ;1.89 mV;1.95 mV;2.18 mV (Thermo);Init int: 4955.33;PressAdjust: L: 3989.1  R: 3649.3 ( Master Capillary )</t>
  </si>
  <si>
    <t>21_RICW 007_-0000.did</t>
  </si>
  <si>
    <t>RICW 007</t>
  </si>
  <si>
    <t xml:space="preserve"> Acid: 69.9 [°C]; LeakRate [µBar/Min]:  435 ;  0 xtra drops; P no Acid :   51;Total CO2 :  493;# Exp.:  0;CO2 after Exp.:  493;RR pressure 1.4 (100%);RR pressure 2.8 (50%);VM1 aftr Trfr.:   44;PC [62263];Background: BGD 2022/Nov/24 12:17 - ;1.89 mV;1.95 mV;2.18 mV (Thermo);Init int: 1646.93;PressAdjust: L: 1332.6  R: 1231.0 ( Master Capillary )</t>
  </si>
  <si>
    <t>22_RIGO 052_-0000.did</t>
  </si>
  <si>
    <t>RIGO 052</t>
  </si>
  <si>
    <t xml:space="preserve"> Acid: 70.1 [°C]; LeakRate [µBar/Min]:  288 ;  0 xtra drops; P no Acid :   46;Total CO2 :  979;# Exp.:  0;CO2 after Exp.:  979;RR pressure 6.1 (100%);RR pressure 11.3 (50%);VM1 aftr Trfr.:   46;PC [62253];Background: BGD 2022/Nov/24 12:17 - ;1.89 mV;1.95 mV;2.18 mV (Thermo);Init int: 8913.04;PressAdjust: L: 6863.3  R: 6225.2 ( Master Capillary )</t>
  </si>
  <si>
    <t xml:space="preserve"> Acid: 70.3 [°C]; LeakRate [µBar/Min]:  630 ;  0 xtra drops; P no Acid :   51;Total CO2 : 1040;# Exp.:  0;CO2 after Exp.: 1040;RR skipped 10.6 (50%);VM1 aftr Trfr.:   46;PC [62263];Background: BGD 2022/Nov/24 12:17 - ;1.89 mV;1.95 mV;2.18 mV (Thermo);Init int: 10658.90;PressAdjust: L: 8060.9  R: 7296.4 ( Master Capillary )</t>
  </si>
  <si>
    <t xml:space="preserve"> Acid: 70.6 [°C]; LeakRate [µBar/Min]:  308 ;  0 xtra drops; P no Acid :   48;Total CO2 : 1111;# Exp.:  0;CO2 after Exp.: 1111;RR skipped 10.0 (50%);VM1 aftr Trfr.:   46;PC [62263];Background: BGD 2022/Nov/24 12:17 - ;1.89 mV;1.95 mV;2.18 mV (Thermo);Init int: 14491.11;PressAdjust: L: 10761.3  R: 9728.6 ( Master Capillary )</t>
  </si>
  <si>
    <t>25_SPCW 004_-0000.did</t>
  </si>
  <si>
    <t>SPCW 004</t>
  </si>
  <si>
    <t xml:space="preserve"> Acid: 70.7 [°C]; LeakRate [µBar/Min]:  440 ;  0 xtra drops; P no Acid :   51;Total CO2 : 1028;# Exp.:  0;CO2 after Exp.: 1028;RR skipped 9.0 (50%);VM1 aftr Trfr.:   46;PC [62263];Background: BGD 2022/Nov/24 12:17 - ;1.89 mV;1.95 mV;2.18 mV (Thermo);Init int: 10218.62;PressAdjust: L: 7779.3  R: 7055.3 ( Master Capillary )</t>
  </si>
  <si>
    <t>26_RIGO 034_-0000.did</t>
  </si>
  <si>
    <t>RIGO 034</t>
  </si>
  <si>
    <t xml:space="preserve"> Acid: 69.9 [°C]; LeakRate [µBar/Min]:  298 ;  0 xtra drops; P no Acid :   48;Total CO2 :  744;# Exp.:  0;CO2 after Exp.:  744;RR pressure 6.1 (100%);RR pressure 11.3 (50%);VM1 aftr Trfr.:   46;PC [62253];Background: BGD 2022/Nov/24 12:17 - ;1.89 mV;1.95 mV;2.18 mV (Thermo);Init int: 4008.50;PressAdjust: L: 3271.1  R: 3005.0 ( Master Capillary )</t>
  </si>
  <si>
    <t>27_RICW 030_-0000.did</t>
  </si>
  <si>
    <t>RICW 030</t>
  </si>
  <si>
    <t xml:space="preserve"> Acid: 70.8 [°C]; LeakRate [µBar/Min]:  337 ;  0 xtra drops; P no Acid :   48;Total CO2 : 1228;# Exp.:  0;CO2 after Exp.: 1228;RR skipped 11.1 (50%);VM1 aftr Trfr.:   46;PC [62263];Background: BGD 2022/Nov/24 12:17 - ;1.89 mV;1.95 mV;2.18 mV (Thermo);Init int: 23471.46;PressAdjust: L: 6757.3  R: 5503.3 ( Master Capillary )</t>
  </si>
  <si>
    <t>28_RIGO 051_-0000.did</t>
  </si>
  <si>
    <t>RIGO 051</t>
  </si>
  <si>
    <t xml:space="preserve"> Acid: 70.7 [°C]; LeakRate [µBar/Min]:  269 ;  0 xtra drops; P no Acid :   48;Total CO2 :  950;# Exp.:  0;CO2 after Exp.:  950;RR skipped 10.1 (50%);VM1 aftr Trfr.:   46;PC [62263];Background: BGD 2022/Nov/24 12:17 - ;1.89 mV;1.95 mV;2.18 mV (Thermo);Init int: 8079.17;PressAdjust: L: 6245.5  R: 5679.8 ( Master Capillary )</t>
  </si>
  <si>
    <t>29_RICW 019_-0000.did</t>
  </si>
  <si>
    <t>RICW 019</t>
  </si>
  <si>
    <t xml:space="preserve"> Acid: 70.2 [°C]; LeakRate [µBar/Min]:  444 ;  0 xtra drops; P no Acid :   48;Total CO2 : 1067;# Exp.:  0;CO2 after Exp.: 1067;RR skipped 9.6 (50%);VM1 aftr Trfr.:   46;PC [62263];Background: BGD 2022/Nov/24 12:17 - ;1.89 mV;1.95 mV;2.18 mV (Thermo);Init int: 11733.78;PressAdjust: L: 8837.4  R: 7995.7 ( Master Capillary )</t>
  </si>
  <si>
    <t>30_RIGO 048_-0000.did</t>
  </si>
  <si>
    <t>RIGO 048</t>
  </si>
  <si>
    <t xml:space="preserve"> Acid: 70.5 [°C]; LeakRate [µBar/Min]:  288 ;  0 xtra drops; P no Acid :   48;Total CO2 : 1072;# Exp.:  0;CO2 after Exp.: 1072;RR skipped 8.8 (50%);VM1 aftr Trfr.:   46;PC [62253];Background: BGD 2022/Nov/24 12:17 - ;1.89 mV;1.95 mV;2.18 mV (Thermo);Init int: 12390.43;PressAdjust: L: 9299.7  R: 8419.2 ( Master Capillary )</t>
  </si>
  <si>
    <t>32_RIGO 031_-0000.did</t>
  </si>
  <si>
    <t>RIGO 031</t>
  </si>
  <si>
    <t xml:space="preserve"> Acid: 70.8 [°C]; LeakRate [µBar/Min]:  239 ;  0 xtra drops; P no Acid :   46; P gases :  114;Total CO2 : 1040;# Exp.:  0;CO2 after Exp.: 1040;RR skipped 10.8 (50%);VM1 aftr Trfr.:   46;PC [62263];Background: BGD 2022/Nov/24 12:17 - ;1.89 mV;1.95 mV;2.18 mV (Thermo);Init int: 11223.39;PressAdjust: L: 8452.0  R: 7655.3 ( Master Capillary )</t>
  </si>
  <si>
    <t xml:space="preserve"> Acid: 70.6 [°C]; LeakRate [µBar/Min]:  278 ;  0 xtra drops; P no Acid :   48; P gases :   87;Total CO2 : 1118;# Exp.:  0;CO2 after Exp.: 1118;RR skipped 10.2 (50%);VM1 aftr Trfr.:   44;PC [62263];Background: BGD 2022/Nov/24 12:17 - ;1.89 mV;1.95 mV;2.18 mV (Thermo);Init int: 15088.27;PressAdjust: L: 11153.8  R: 10063.7 ( Master Capillary )</t>
  </si>
  <si>
    <t>36_RIGO 030_-0000.did</t>
  </si>
  <si>
    <t>RIGO 030</t>
  </si>
  <si>
    <t xml:space="preserve"> Acid: 69.9 [°C]; LeakRate [µBar/Min]:  264 ;  0 xtra drops; P no Acid :   51; P gases :   83;Total CO2 : 1067;# Exp.:  0;CO2 after Exp.: 1067;RR pressure 6.1 (100%);RR pressure 11.3 (50%);VM1 aftr Trfr.:   44;PC [62263];Background: BGD 2022/Nov/24 12:17 - ;1.89 mV;1.95 mV;2.18 mV (Thermo);Init int: 11980.88;PressAdjust: L: 9030.5  R: 8181.5 ( Master Capillary )</t>
  </si>
  <si>
    <t>38_RIGO 053_-0000.did</t>
  </si>
  <si>
    <t>RIGO 053</t>
  </si>
  <si>
    <t xml:space="preserve"> Acid: 70.5 [°C]; LeakRate [µBar/Min]:  249 ;  0 xtra drops; P no Acid :   46; P gases :  114;Total CO2 : 1103;# Exp.:  0;CO2 after Exp.: 1103;RR skipped 10.4 (50%);VM1 aftr Trfr.:   44;PC [62263];Background: BGD 2022/Nov/24 12:17 - ;1.89 mV;1.95 mV;2.18 mV (Thermo);Init int: 14907.67;PressAdjust: L: 11046.7  R: 9968.1 ( Master Capillary )</t>
  </si>
  <si>
    <t>1_RIGO 057_-0000.did</t>
  </si>
  <si>
    <t>RIGO 057</t>
  </si>
  <si>
    <t>Acid: 69.9 [°C];LeakRate [µBar/Min]:  513 ; 1 xtra drops;P no Acid :   46;P gases :   92;Total CO2 :  876;# Exp.:  0;CO2 after Exp.:  876;RR pressure 7.7 (100%);RR pressure 14.1 (50%);VM1 aftr Trfr.:   41;PC [62263];Background: BGD 2022/Nov/25 10:20 - ;2.07 mV;2.16 mV;2.44 mV (Thermo);Init int: 6598.45;PressAdjust: L: 5113.7  R: 4658.5 ( Master Capillary )</t>
  </si>
  <si>
    <t>5_RIGO 038_-0000.did</t>
  </si>
  <si>
    <t>RIGO 038</t>
  </si>
  <si>
    <t xml:space="preserve"> Acid: 70.2 [°C]; LeakRate [µBar/Min]:  400 ;  1 xtra drops; P no Acid :   46; P gases :   87;Total CO2 :  923;# Exp.:  0;CO2 after Exp.:  923;RR skipped 11.9 (50%);VM1 aftr Trfr.:   44;PC [62263];Background: BGD 2022/Nov/25 10:20 - ;2.07 mV;2.16 mV;2.44 mV (Thermo);Init int: 7444.83;PressAdjust: L: 5801.9  R: 5272.5 ( Master Capillary )</t>
  </si>
  <si>
    <t>2_RIGO 049_-0000.did</t>
  </si>
  <si>
    <t>RIGO 049</t>
  </si>
  <si>
    <t xml:space="preserve"> Acid: 70.4 [°C]; LeakRate [µBar/Min]:  527 ;  1 xtra drops; P no Acid :   46;Total CO2 :  803;# Exp.:  0;CO2 after Exp.:  803;RR skipped 13.4 (50%);VM1 aftr Trfr.:   44;PC [62263];Background: BGD 2022/Nov/25 10:20 - ;2.07 mV;2.16 mV;2.44 mV (Thermo);Init int: 4950.16;PressAdjust: L: 3931.4  R: 3596.8 ( Master Capillary )</t>
  </si>
  <si>
    <t>7_RIGO 032_-0000.did</t>
  </si>
  <si>
    <t>RIGO 032</t>
  </si>
  <si>
    <t xml:space="preserve"> Acid: 69.9 [°C]; LeakRate [µBar/Min]:  278 ;  1 xtra drops; P no Acid :   46; P gases :   78;Total CO2 :  959;# Exp.:  0;CO2 after Exp.:  959;RR skipped 13.7 (50%);VM1 aftr Trfr.:   44;PC [62263];Background: BGD 2022/Nov/25 10:20 - ;2.07 mV;2.16 mV;2.44 mV (Thermo);Init int: 8416.38;PressAdjust: L: 6515.5  R: 5918.2 ( Master Capillary )</t>
  </si>
  <si>
    <t xml:space="preserve"> Acid: 70.0 [°C]; LeakRate [µBar/Min]:  274 ;  1 xtra drops; P no Acid :   46; P gases :   83;Total CO2 : 1101;# Exp.:  0;CO2 after Exp.: 1101;RR skipped 13.1 (50%);VM1 aftr Trfr.:   44;PC [62263];Background: BGD 2022/Nov/25 10:20 - ;2.07 mV;2.16 mV;2.44 mV (Thermo);Init int: 14359.63;PressAdjust: L: 6613.6  R: 5757.9 ( Master Capillary )</t>
  </si>
  <si>
    <t xml:space="preserve"> Acid: 70.5 [°C]; LeakRate [µBar/Min]:  562 ;  1 xtra drops; P no Acid :   44; P gases :   87;Total CO2 : 1091;# Exp.:  0;CO2 after Exp.: 1091;RR skipped 12.8 (50%);VM1 aftr Trfr.:   41;PC [62253];Background: BGD 2022/Nov/25 10:20 - ;2.07 mV;2.16 mV;2.44 mV (Thermo);Init int: 14491.21;PressAdjust: L: 10743.5  R: 9674.4 ( Master Capillary )</t>
  </si>
  <si>
    <t xml:space="preserve"> Acid: 70.1 [°C]; LeakRate [µBar/Min]:  317 ;  1 xtra drops; P no Acid :   46; P gases :   83;Total CO2 :  962;# Exp.:  0;CO2 after Exp.:  962;RR skipped 12.4 (50%);VM1 aftr Trfr.:   41;PC [62263];Background: BGD 2022/Nov/25 10:20 - ;2.07 mV;2.16 mV;2.44 mV (Thermo);Init int: 8655.49;PressAdjust: L: 6668.3  R: 6046.9 ( Master Capillary )</t>
  </si>
  <si>
    <t>221122_JReading2022_set1_run1</t>
  </si>
  <si>
    <t>11/22/22</t>
  </si>
  <si>
    <t>Acid: 70.1 [°C];LeakRate [µBar/Min]:  107 ; 0 xtra drops;P no Acid :   46;P gases :   90;Total CO2 :  752;# Exp.:  0;CO2 after Exp.:  752;RR pressure 6.3 (100%);RR pressure 11.4 (50%);VM1 aftr Trfr.:   44;PC [62254];Background: 2.21 mV;2.32 mV;2.62 mV (Thermo);Init int: 3320.63;PressAdjust: L: 2423.6  R: 2216.1 ( Master Capillary )</t>
  </si>
  <si>
    <t xml:space="preserve"> Acid: 70.5 [°C]; LeakRate [µBar/Min]:  127 ;  0 xtra drops; P no Acid :   48;Total CO2 : 1008;# Exp.:  0;CO2 after Exp.: 1008;RR skipped 11.2 (50%);VM1 aftr Trfr.:   48;PC [62254];Background: BGD 2022/Nov/22 16:10 - ;2.21 mV;2.32 mV;2.62 mV (Thermo);Init int: 9296.26;PressAdjust: L: 7205.0  R: 6544.4 ( Master Capillary )</t>
  </si>
  <si>
    <t>3_NBS18_-0000.did</t>
  </si>
  <si>
    <t xml:space="preserve"> Acid: 70.3 [°C]; LeakRate [µBar/Min]:  361 ;  0 xtra drops; P no Acid :   51;Total CO2 :  852;# Exp.:  0;CO2 after Exp.:  854;RR skipped 10.4 (50%);VM1 aftr Trfr.:   48;PC [62264];Background: BGD 2022/Nov/22 16:10 - ;2.21 mV;2.32 mV;2.62 mV (Thermo);Init int: 5428.56;PressAdjust: L: 4340.5  R: 3969.8 ( Master Capillary )</t>
  </si>
  <si>
    <t>4_NBS18_-0000.did</t>
  </si>
  <si>
    <t xml:space="preserve"> Acid: 70.1 [°C]; LeakRate [µBar/Min]:  317 ;  0 xtra drops; P no Acid :   51;Total CO2 : 1059;# Exp.:  0;CO2 after Exp.: 1059;RR skipped 10.0 (50%);VM1 aftr Trfr.:   48;PC [62264];Background: BGD 2022/Nov/22 16:10 - ;2.21 mV;2.32 mV;2.62 mV (Thermo);Init int: 10929.18;PressAdjust: L: 8292.6  R: 7528.7 ( Master Capillary )</t>
  </si>
  <si>
    <t>5_RIBA 013_-0000.did</t>
  </si>
  <si>
    <t>RIBA 013</t>
  </si>
  <si>
    <t xml:space="preserve"> Acid: 70.6 [°C]; LeakRate [µBar/Min]:  342 ;  0 xtra drops; P no Acid :   51;Total CO2 :  656;# Exp.:  0;CO2 after Exp.:  656;RR skipped 9.4 (50%);VM1 aftr Trfr.:   48;PC [62273];Background: BGD 2022/Nov/22 16:10 - ;2.21 mV;2.32 mV;2.62 mV (Thermo);Init int: 2818.77;PressAdjust: L: 2355.5  R: 2173.8 ( Master Capillary )</t>
  </si>
  <si>
    <t>6_RIBA 022_-0000.did</t>
  </si>
  <si>
    <t>RIBA 022</t>
  </si>
  <si>
    <t xml:space="preserve"> Acid: 70.8 [°C]; LeakRate [µBar/Min]:  283 ;  0 xtra drops; P no Acid :   51;Total CO2 :  786;# Exp.:  0;CO2 after Exp.:  786;RR pressure 6.1 (100%);RR pressure 11.5 (50%);VM1 aftr Trfr.:   48;PC [62264];Background: BGD 2022/Nov/22 16:10 - ;2.21 mV;2.32 mV;2.62 mV (Thermo);Init int: 4331.57;PressAdjust: L: 3521.9  R: 3225.5 ( Master Capillary )</t>
  </si>
  <si>
    <t>7_SECW 001_-0000.did</t>
  </si>
  <si>
    <t>SECW 001</t>
  </si>
  <si>
    <t xml:space="preserve"> Acid: 70.4 [°C]; LeakRate [µBar/Min]:  337 ;  0 xtra drops; P no Acid :   51;Total CO2 :  810;# Exp.:  0;CO2 after Exp.:  810;RR skipped 11.0 (50%);VM1 aftr Trfr.:   48;PC [62273];Background: BGD 2022/Nov/22 16:10 - ;2.21 mV;2.32 mV;2.62 mV (Thermo);Init int: 4707.05;PressAdjust: L: 3739.3  R: 3427.0 ( Master Capillary )</t>
  </si>
  <si>
    <t>8_RIBA 029_-0000.did</t>
  </si>
  <si>
    <t>RIBA 029</t>
  </si>
  <si>
    <t xml:space="preserve"> Acid: 70.0 [°C]; LeakRate [µBar/Min]:  283 ;  0 xtra drops; P no Acid :   51;Total CO2 : 1050;# Exp.:  0;CO2 after Exp.: 1050;RR skipped 10.5 (50%);VM1 aftr Trfr.:   48;PC [62273];Background: BGD 2022/Nov/22 16:10 - ;2.21 mV;2.32 mV;2.62 mV (Thermo);Init int: 10510.40;PressAdjust: L: 8026.8  R: 7298.2 ( Master Capillary )</t>
  </si>
  <si>
    <t>9_SCCW 001_-0000.did</t>
  </si>
  <si>
    <t>SCCW 001</t>
  </si>
  <si>
    <t xml:space="preserve"> Acid: 70.6 [°C]; LeakRate [µBar/Min]:  322 ;  0 xtra drops; P no Acid :   51;Total CO2 :  747;# Exp.:  0;CO2 after Exp.:  747;RR skipped 9.7 (50%);VM1 aftr Trfr.:   48;PC [62264];Background: BGD 2022/Nov/22 16:10 - ;2.21 mV;2.32 mV;2.62 mV (Thermo);Init int: 3789.46;PressAdjust: L: 3011.0  R: 2760.7 ( Master Capillary )</t>
  </si>
  <si>
    <t>10_RIBA 024_-0000.did</t>
  </si>
  <si>
    <t>RIBA 024</t>
  </si>
  <si>
    <t xml:space="preserve"> Acid: 70.4 [°C]; LeakRate [µBar/Min]:  274 ;  0 xtra drops; P no Acid :   51;Total CO2 :  884;# Exp.:  0;CO2 after Exp.:  884;RR skipped 9.5 (50%);VM1 aftr Trfr.:   48;PC [62264];Background: BGD 2022/Nov/22 16:10 - ;2.21 mV;2.32 mV;2.62 mV (Thermo);Init int: 5920.67;PressAdjust: L: 4726.9  R: 4322.9 ( Master Capillary )</t>
  </si>
  <si>
    <t>11_SPCW 001_-0000.did</t>
  </si>
  <si>
    <t>SPCW 001</t>
  </si>
  <si>
    <t xml:space="preserve"> Acid: 69.8 [°C]; LeakRate [µBar/Min]:  332 ;  0 xtra drops; P no Acid :   51;Total CO2 :  950;# Exp.:  0;CO2 after Exp.:  950;RR pressure 6.1 (100%);RR pressure 11.4 (50%);VM1 aftr Trfr.:   48;PC [62264];Background: BGD 2022/Nov/22 16:10 - ;2.21 mV;2.32 mV;2.62 mV (Thermo);Init int: 7297.18;PressAdjust: L: 5728.6  R: 5221.1 ( Master Capillary )</t>
  </si>
  <si>
    <t>12_RIBA 007_-0000.did</t>
  </si>
  <si>
    <t>RIBA 007</t>
  </si>
  <si>
    <t xml:space="preserve"> Acid: 70.0 [°C]; LeakRate [µBar/Min]:  283 ;  0 xtra drops; P no Acid :   51;Total CO2 :  786;# Exp.:  0;CO2 after Exp.:  786;RR skipped 10.7 (50%);VM1 aftr Trfr.:   48;PC [62264];Background: BGD 2022/Nov/22 16:10 - ;2.21 mV;2.32 mV;2.62 mV (Thermo);Init int: 4319.68;PressAdjust: L: 3428.2  R: 3140.9 ( Master Capillary )</t>
  </si>
  <si>
    <t xml:space="preserve"> Acid: 69.9 [°C]; LeakRate [µBar/Min]:  352 ;  0 xtra drops; P no Acid :   51;Total CO2 : 1018;# Exp.:  0;CO2 after Exp.: 1018;RR skipped 10.3 (50%);VM1 aftr Trfr.:   48;PC [62264];Background: BGD 2022/Nov/22 16:10 - ;2.21 mV;2.32 mV;2.62 mV (Thermo);Init int: 9321.75;PressAdjust: L: 7160.8  R: 6512.6 ( Master Capillary )</t>
  </si>
  <si>
    <t>14_RIBA 001_-0000.did</t>
  </si>
  <si>
    <t>RIBA 001</t>
  </si>
  <si>
    <t>11/23/22</t>
  </si>
  <si>
    <t>Acid: 70.7 [°C];LeakRate [µBar/Min]:  234 ; 0 xtra drops;P no Acid :   41;P gases :  100;Total CO2 :  859;# Exp.:  0;CO2 after Exp.:  859;RR pressure 6.2 (100%);RR pressure 11.5 (50%);VM1 aftr Trfr.:   39;PC [62273];Background: BGD 2022/Nov/22 16:10 - ;2.21 mV;2.32 mV;2.62 mV (Thermo);Init int: 6370.23;PressAdjust: L: 4984.5  R: 4539.8 ( Master Capillary )</t>
  </si>
  <si>
    <t>15_RICW 040_-0000.did</t>
  </si>
  <si>
    <t>RICW 040</t>
  </si>
  <si>
    <t xml:space="preserve"> Acid: 70.9 [°C]; LeakRate [µBar/Min]:  444 ;  0 xtra drops; P no Acid :   44;Total CO2 :  857;# Exp.:  0;CO2 after Exp.:  857;RR skipped 10.9 (50%);VM1 aftr Trfr.:   44;PC [62264];Background: BGD 2022/Nov/22 16:10 - ;2.21 mV;2.32 mV;2.62 mV (Thermo);Init int: 5940.68;PressAdjust: L: 4719.0  R: 4315.4 ( Master Capillary )</t>
  </si>
  <si>
    <t>16_RIBA 008_-0000.did</t>
  </si>
  <si>
    <t>RIBA 008</t>
  </si>
  <si>
    <t xml:space="preserve"> Acid: 69.9 [°C]; LeakRate [µBar/Min]:  508 ;  0 xtra drops; P no Acid :   48;Total CO2 :  876;# Exp.:  0;CO2 after Exp.:  876;RR skipped 10.4 (50%);VM1 aftr Trfr.:   44;PC [62273];Background: BGD 2022/Nov/22 16:10 - ;2.21 mV;2.32 mV;2.62 mV (Thermo);Init int: 6200.11;PressAdjust: L: 4889.0  R: 4458.7 ( Master Capillary )</t>
  </si>
  <si>
    <t>17_RIBA 004_-0000.did</t>
  </si>
  <si>
    <t>RIBA 004</t>
  </si>
  <si>
    <t xml:space="preserve"> Acid: 70.8 [°C]; LeakRate [µBar/Min]:  322 ;  0 xtra drops; P no Acid :   46;Total CO2 :  940;# Exp.:  0;CO2 after Exp.:  940;RR pressure 6.2 (100%);RR pressure 11.3 (50%);VM1 aftr Trfr.:   46;PC [62264];Background: BGD 2022/Nov/22 16:10 - ;2.21 mV;2.32 mV;2.62 mV (Thermo);Init int: 7837.43;PressAdjust: L: 6097.5  R: 5550.6 ( Master Capillary )</t>
  </si>
  <si>
    <t>18_RIBA 002_-0000.did</t>
  </si>
  <si>
    <t>RIBA 002</t>
  </si>
  <si>
    <t xml:space="preserve"> Acid: 70.9 [°C]; LeakRate [µBar/Min]:  327 ;  0 xtra drops; P no Acid :   48;Total CO2 :  827;# Exp.:  0;CO2 after Exp.:  827;RR skipped 10.7 (50%);VM1 aftr Trfr.:   46;PC [62264];Background: BGD 2022/Nov/22 16:10 - ;2.21 mV;2.32 mV;2.62 mV (Thermo);Init int: 5252.51;PressAdjust: L: 4165.6  R: 3802.6 ( Master Capillary )</t>
  </si>
  <si>
    <t>19_RIBA 016_-0000.did</t>
  </si>
  <si>
    <t>RIBA 016</t>
  </si>
  <si>
    <t xml:space="preserve"> Acid: 70.4 [°C]; LeakRate [µBar/Min]:  332 ;  0 xtra drops; P no Acid :   48;Total CO2 :  830;# Exp.:  0;CO2 after Exp.:  830;RR skipped 10.3 (50%);VM1 aftr Trfr.:   46;PC [62264];Background: BGD 2022/Nov/22 16:10 - ;2.21 mV;2.32 mV;2.62 mV (Thermo);Init int: 5269.09;PressAdjust: L: 4252.0  R: 3895.1 ( Master Capillary )</t>
  </si>
  <si>
    <t>20_RIBA 012_-0000.did</t>
  </si>
  <si>
    <t>RIBA 012</t>
  </si>
  <si>
    <t xml:space="preserve"> Acid: 70.2 [°C]; LeakRate [µBar/Min]:  313 ;  0 xtra drops; P no Acid :   48;Total CO2 :  823;# Exp.:  0;CO2 after Exp.:  823;RR skipped 9.9 (50%);VM1 aftr Trfr.:   46;PC [62264];Background: BGD 2022/Nov/22 16:10 - ;2.21 mV;2.32 mV;2.62 mV (Thermo);Init int: 5096.82;PressAdjust: L: 4038.8  R: 3692.8 ( Master Capillary )</t>
  </si>
  <si>
    <t>21_SPCW 002_-0000.did</t>
  </si>
  <si>
    <t>SPCW 002</t>
  </si>
  <si>
    <t xml:space="preserve"> Acid: 70.8 [°C]; LeakRate [µBar/Min]:  361 ;  0 xtra drops; P no Acid :   46;Total CO2 :  796;# Exp.:  0;CO2 after Exp.:  796;RR pressure 6.1 (100%);RR pressure 11.4 (50%);VM1 aftr Trfr.:   46;PC [62264];Background: BGD 2022/Nov/22 16:10 - ;2.21 mV;2.32 mV;2.62 mV (Thermo);Init int: 4680.86;PressAdjust: L: 3723.8  R: 3411.3 ( Master Capillary )</t>
  </si>
  <si>
    <t>22_RIBA 017_-0000.did</t>
  </si>
  <si>
    <t>RIBA 017</t>
  </si>
  <si>
    <t xml:space="preserve"> Acid: 69.9 [°C]; LeakRate [µBar/Min]:  313 ;  0 xtra drops; P no Acid :   48;Total CO2 :  967;# Exp.:  0;CO2 after Exp.:  967;RR skipped 10.8 (50%);VM1 aftr Trfr.:   46;PC [62254];Background: BGD 2022/Nov/22 16:10 - ;2.21 mV;2.32 mV;2.62 mV (Thermo);Init int: 8315.58;PressAdjust: L: 6425.2  R: 5838.6 ( Master Capillary )</t>
  </si>
  <si>
    <t xml:space="preserve"> Acid: 70.0 [°C]; LeakRate [µBar/Min]:  352 ;  0 xtra drops; P no Acid :   46;Total CO2 :  913;# Exp.:  0;CO2 after Exp.:  913;RR skipped 10.2 (50%);VM1 aftr Trfr.:   46;PC [62273];Background: BGD 2022/Nov/22 16:10 - ;2.21 mV;2.32 mV;2.62 mV (Thermo);Init int: 7088.43;PressAdjust: L: 5512.8  R: 5022.9 ( Master Capillary )</t>
  </si>
  <si>
    <t>24_NBS18_-0000.did</t>
  </si>
  <si>
    <t xml:space="preserve"> Acid: 70.1 [°C]; LeakRate [µBar/Min]:  322 ;  0 xtra drops; P no Acid :   48;Total CO2 :  827;# Exp.:  0;CO2 after Exp.:  827;RR skipped 9.7 (50%);VM1 aftr Trfr.:   46;PC [62264];Background: BGD 2022/Nov/22 16:10 - ;2.21 mV;2.32 mV;2.62 mV (Thermo);Init int: 5176.65;PressAdjust: L: 4113.3  R: 3759.1 ( Master Capillary )</t>
  </si>
  <si>
    <t>25_RIBA 014_-0000.did</t>
  </si>
  <si>
    <t>RIBA 014</t>
  </si>
  <si>
    <t xml:space="preserve"> Acid: 70.7 [°C]; LeakRate [µBar/Min]:  352 ;  0 xtra drops; P no Acid :   48;Total CO2 : 1001;# Exp.:  0;CO2 after Exp.: 1001;RR skipped 9.4 (50%);VM1 aftr Trfr.:   46;PC [62264];Background: BGD 2022/Nov/22 16:10 - ;2.21 mV;2.32 mV;2.62 mV (Thermo);Init int: 9369.62;PressAdjust: L: 7188.4  R: 6538.4 ( Master Capillary )</t>
  </si>
  <si>
    <t>26_RIBA 009_-0000.did</t>
  </si>
  <si>
    <t>RIBA 009</t>
  </si>
  <si>
    <t xml:space="preserve"> Acid: 70.8 [°C]; LeakRate [µBar/Min]:  347 ;  0 xtra drops; P no Acid :   48;Total CO2 :  698;# Exp.:  0;CO2 after Exp.:  698;RR pressure 6.1 (100%);RR pressure 11.5 (50%);VM1 aftr Trfr.:   46;PC [62264];Background: BGD 2022/Nov/22 16:10 - ;2.21 mV;2.32 mV;2.62 mV (Thermo);Init int: 3326.05;PressAdjust: L: 2446.2  R: 2240.5 ( Master Capillary )</t>
  </si>
  <si>
    <t>27_RIBA 019_-0000.did</t>
  </si>
  <si>
    <t>RIBA 019</t>
  </si>
  <si>
    <t xml:space="preserve"> Acid: 70.5 [°C]; LeakRate [µBar/Min]:  361 ;  0 xtra drops; P no Acid :   48;Total CO2 :  976;# Exp.:  0;CO2 after Exp.:  976;RR skipped 11.1 (50%);VM1 aftr Trfr.:   48;PC [62283];Background: BGD 2022/Nov/22 16:10 - ;2.21 mV;2.32 mV;2.62 mV (Thermo);Init int: 8383.02;PressAdjust: L: 6530.3  R: 5945.4 ( Master Capillary )</t>
  </si>
  <si>
    <t>28_RIBA 010_-0000.did</t>
  </si>
  <si>
    <t>RIBA 010</t>
  </si>
  <si>
    <t xml:space="preserve"> Acid: 70.6 [°C]; LeakRate [µBar/Min]:  332 ;  0 xtra drops; P no Acid :   51;Total CO2 :  158;# Exp.:  0;CO2 after Exp.:  161;RR pressure 1.5 (100%);RR pressure 2.9 (50%);VM1 aftr Trfr.:   46;PC [62264];Background: BGD 2022/Nov/22 16:10 - ;2.21 mV;2.32 mV;2.62 mV (Thermo);Init int:  227.76;PressAdjust: L: 197.5  R: 539.8 ( Master Capillary )</t>
  </si>
  <si>
    <t>29_RIBA 027_-0000.did</t>
  </si>
  <si>
    <t>RIBA 027</t>
  </si>
  <si>
    <t xml:space="preserve"> Acid: 69.8 [°C]; LeakRate [µBar/Min]:  327 ;  0 xtra drops; P no Acid :   51;Total CO2 :  820;# Exp.:  0;CO2 after Exp.:  820;RR pressure 6.1 (100%);RR pressure 11.3 (50%);VM1 aftr Trfr.:   48;PC [62264];Background: BGD 2022/Nov/22 16:10 - ;2.21 mV;2.32 mV;2.62 mV (Thermo);Init int: 4998.41;PressAdjust: L: 3972.4  R: 3637.4 ( Master Capillary )</t>
  </si>
  <si>
    <t>30_SPBA 042_-0000.did</t>
  </si>
  <si>
    <t>SPBA 042</t>
  </si>
  <si>
    <t xml:space="preserve"> Acid: 70.8 [°C]; LeakRate [µBar/Min]:  313 ;  0 xtra drops; P no Acid :   51;Total CO2 :  888;# Exp.:  0;CO2 after Exp.:  888;RR skipped 10.8 (50%);VM1 aftr Trfr.:   46;PC [62283];Background: BGD 2022/Nov/22 16:10 - ;2.21 mV;2.32 mV;2.62 mV (Thermo);Init int: 6233.16;PressAdjust: L: 4890.8  R: 4461.7 ( Master Capillary )</t>
  </si>
  <si>
    <t>31_RIBA 023_-0000.did</t>
  </si>
  <si>
    <t>RIBA 023</t>
  </si>
  <si>
    <t xml:space="preserve"> Acid: 69.8 [°C]; LeakRate [µBar/Min]:  322 ;  0 xtra drops; P no Acid :   48;Total CO2 :  947;# Exp.:  0;CO2 after Exp.:  947;RR skipped 10.3 (50%);VM1 aftr Trfr.:   48;PC [62264];Background: BGD 2022/Nov/22 16:10 - ;2.21 mV;2.32 mV;2.62 mV (Thermo);Init int: 7639.90;PressAdjust: L: 6001.2  R: 5466.6 ( Master Capillary )</t>
  </si>
  <si>
    <t>32_SPBA 029_-0000.did</t>
  </si>
  <si>
    <t>SPBA 029</t>
  </si>
  <si>
    <t xml:space="preserve"> Acid: 70.7 [°C]; LeakRate [µBar/Min]:  322 ;  0 xtra drops; P no Acid :   51;Total CO2 :  827;# Exp.:  0;CO2 after Exp.:  827;RR skipped 9.8 (50%);VM1 aftr Trfr.:   46;PC [62273];Background: BGD 2022/Nov/22 16:10 - ;2.21 mV;2.32 mV;2.62 mV (Thermo);Init int: 5084.22;PressAdjust: L: 4070.0  R: 3719.0 ( Master Capillary )</t>
  </si>
  <si>
    <t>33_RIBA 020_-0000.did</t>
  </si>
  <si>
    <t>RIBA 020</t>
  </si>
  <si>
    <t xml:space="preserve"> Acid: 70.1 [°C]; LeakRate [µBar/Min]:  327 ;  0 xtra drops; P no Acid :   51;Total CO2 :  842;# Exp.:  0;CO2 after Exp.:  842;RR skipped 9.5 (50%);VM1 aftr Trfr.:   48;PC [62273];Background: BGD 2022/Nov/22 16:10 - ;2.21 mV;2.32 mV;2.62 mV (Thermo);Init int: 5403.34;PressAdjust: L: 4328.9  R: 3958.4 ( Master Capillary )</t>
  </si>
  <si>
    <t xml:space="preserve"> Acid: 70.3 [°C]; LeakRate [µBar/Min]:  317 ;  0 xtra drops; P no Acid :   51;Total CO2 : 1067;# Exp.:  0;CO2 after Exp.: 1067;RR pressure 6.1 (100%);RR pressure 11.3 (50%);VM1 aftr Trfr.:   48;PC [62264];Background: BGD 2022/Nov/22 16:10 - ;2.21 mV;2.32 mV;2.62 mV (Thermo);Init int: 11340.79;PressAdjust: L: 8623.6  R: 7819.6 ( Master Capillary )</t>
  </si>
  <si>
    <t>35_RIBA 021_-0000.did</t>
  </si>
  <si>
    <t>RIBA 021</t>
  </si>
  <si>
    <t xml:space="preserve"> Acid: 70.1 [°C]; LeakRate [µBar/Min]:  493 ;  0 xtra drops; P no Acid :   51;Total CO2 :  998;# Exp.:  0;CO2 after Exp.:  998;RR skipped 10.5 (50%);VM1 aftr Trfr.:   46;PC [62273];Background: BGD 2022/Nov/22 16:10 - ;2.21 mV;2.32 mV;2.62 mV (Thermo);Init int: 9081.97;PressAdjust: L: 6946.6  R: 6309.3 ( Master Capillary )</t>
  </si>
  <si>
    <t>36_SWBA 017_-0000.did</t>
  </si>
  <si>
    <t>SWBA 017</t>
  </si>
  <si>
    <t xml:space="preserve"> Acid: 70.6 [°C]; LeakRate [µBar/Min]:  342 ;  0 xtra drops; P no Acid :   51;Total CO2 :  981;# Exp.:  0;CO2 after Exp.:  981;RR skipped 9.9 (50%);VM1 aftr Trfr.:   46;PC [62273];Background: BGD 2022/Nov/22 16:10 - ;2.21 mV;2.32 mV;2.62 mV (Thermo);Init int: 8461.37;PressAdjust: L: 6543.6  R: 5941.7 ( Master Capillary )</t>
  </si>
  <si>
    <t>37_RIBA 026_-0000.did</t>
  </si>
  <si>
    <t>RIBA 026</t>
  </si>
  <si>
    <t xml:space="preserve"> Acid: 70.9 [°C]; LeakRate [µBar/Min]:  332 ;  0 xtra drops; P no Acid :   48;Total CO2 :  615;# Exp.:  0;CO2 after Exp.:  615;RR skipped 9.3 (50%);VM1 aftr Trfr.:   46;PC [62283];Background: BGD 2022/Nov/22 16:10 - ;2.21 mV;2.32 mV;2.62 mV (Thermo);Init int: 2539.39;PressAdjust: L: 2118.7  R: 1954.7 ( Master Capillary )</t>
  </si>
  <si>
    <t>38_SEBA 003_-0000.did</t>
  </si>
  <si>
    <t>SEBA 003</t>
  </si>
  <si>
    <t xml:space="preserve"> Acid: 70.5 [°C]; LeakRate [µBar/Min]:  303 ;  0 xtra drops; P no Acid :   51;Total CO2 : 1052;# Exp.:  0;CO2 after Exp.: 1052;RR skipped 9.2 (50%);VM1 aftr Trfr.:   46;PC [62273];Background: BGD 2022/Nov/22 16:10 - ;2.21 mV;2.32 mV;2.62 mV (Thermo);Init int: 10981.13;PressAdjust: L: 8395.3  R: 7621.8 ( Master Capillary )</t>
  </si>
  <si>
    <t>39_RIBA 031_-0000.did</t>
  </si>
  <si>
    <t>RIBA 031</t>
  </si>
  <si>
    <t xml:space="preserve"> Acid: 69.8 [°C]; LeakRate [µBar/Min]:  371 ;  0 xtra drops; P no Acid :   48;Total CO2 :  818;# Exp.:  0;CO2 after Exp.:  818;RR pressure 6.1 (100%);RR pressure 11.3 (50%);VM1 aftr Trfr.:   46;PC [62273];Background: BGD 2022/Nov/22 16:10 - ;2.21 mV;2.32 mV;2.62 mV (Thermo);Init int: 5036.35;PressAdjust: L: 3975.7  R: 3640.8 ( Master Capillary )</t>
  </si>
  <si>
    <t>40_SPBA 001_-0000.did</t>
  </si>
  <si>
    <t>SPBA 001</t>
  </si>
  <si>
    <t xml:space="preserve"> Acid: 70.5 [°C]; LeakRate [µBar/Min]:  278 ;  0 xtra drops; P no Acid :   51;Total CO2 :  774;# Exp.:  0;CO2 after Exp.:  774;RR skipped 10.8 (50%);VM1 aftr Trfr.:   46;PC [62273];Background: BGD 2022/Nov/22 16:10 - ;2.21 mV;2.32 mV;2.62 mV (Thermo);Init int: 4339.12;PressAdjust: L: 3447.7  R: 3149.1 ( Master Capillary )</t>
  </si>
  <si>
    <t>41_RIBA 018_-0000.did</t>
  </si>
  <si>
    <t>RIBA 018</t>
  </si>
  <si>
    <t xml:space="preserve"> Acid: 70.7 [°C]; LeakRate [µBar/Min]:  357 ;  0 xtra drops; P no Acid :   51;Total CO2 :  747;# Exp.:  0;CO2 after Exp.:  747;RR skipped 10.4 (50%);VM1 aftr Trfr.:   46;PC [62273];Background: BGD 2022/Nov/22 16:10 - ;2.21 mV;2.32 mV;2.62 mV (Thermo);Init int: 4027.35;PressAdjust: L: 3269.8  R: 3000.2 ( Master Capillary )</t>
  </si>
  <si>
    <t>42_SPBA 031_-0000.did</t>
  </si>
  <si>
    <t>SPBA 031</t>
  </si>
  <si>
    <t xml:space="preserve"> Acid: 69.9 [°C]; LeakRate [µBar/Min]:  288 ;  0 xtra drops; P no Acid :   48;Total CO2 :  898;# Exp.:  0;CO2 after Exp.:  898;RR skipped 10.2 (50%);VM1 aftr Trfr.:   46;PC [62273];Background: BGD 2022/Nov/22 16:10 - ;2.21 mV;2.32 mV;2.62 mV (Thermo);Init int: 6532.40;PressAdjust: L: 5120.5  R: 4670.7 ( Master Capillary )</t>
  </si>
  <si>
    <t>43_GS1_-0000.did</t>
  </si>
  <si>
    <t xml:space="preserve"> Acid: 69.8 [°C]; LeakRate [µBar/Min]:  361 ;  0 xtra drops; P no Acid :   48;Total CO2 :  884;# Exp.:  0;CO2 after Exp.:  884;RR skipped 9.5 (50%);VM1 aftr Trfr.:   46;PC [62273];Background: BGD 2022/Nov/22 16:10 - ;2.21 mV;2.32 mV;2.62 mV (Thermo);Init int: 6334.76;PressAdjust: L: 4996.3  R: 4564.0 ( Master Capillary )</t>
  </si>
  <si>
    <t>44_GS1_-0000.did</t>
  </si>
  <si>
    <t xml:space="preserve"> Acid: 69.9 [°C]; LeakRate [µBar/Min]:  327 ;  0 xtra drops; P no Acid :   51;Total CO2 :  986;# Exp.:  0;CO2 after Exp.:  986;RR pressure 6.1 (100%);RR pressure 11.3 (50%);VM1 aftr Trfr.:   46;PC [62283];Background: BGD 2022/Nov/22 16:10 - ;2.21 mV;2.32 mV;2.62 mV (Thermo);Init int: 8695.39;PressAdjust: L: 6750.5  R: 6130.3 ( Master Capillary )</t>
  </si>
  <si>
    <t>45_NBS18_-0000.did</t>
  </si>
  <si>
    <t xml:space="preserve"> Acid: 70.5 [°C]; LeakRate [µBar/Min]:  357 ;  0 xtra drops; P no Acid :   53;Total CO2 :  967;# Exp.:  0;CO2 after Exp.:  967;RR skipped 10.6 (50%);VM1 aftr Trfr.:   46;PC [62283];Background: BGD 2022/Nov/22 16:10 - ;2.21 mV;2.32 mV;2.62 mV (Thermo);Init int: 8265.22;PressAdjust: L: 6447.1  R: 5864.6 ( Master Capillary )</t>
  </si>
  <si>
    <t>46_NBS18_-0000.did</t>
  </si>
  <si>
    <t xml:space="preserve"> Acid: 70.0 [°C]; LeakRate [µBar/Min]:  332 ;  0 xtra drops; P no Acid :   51;Total CO2 :  876;# Exp.:  0;CO2 after Exp.:  876;RR skipped 10.0 (50%);VM1 aftr Trfr.:   46;PC [62273];Background: BGD 2022/Nov/22 16:10 - ;2.21 mV;2.32 mV;2.62 mV (Thermo);Init int: 5971.51;PressAdjust: L: 4689.1  R: 4277.0 ( Master Capillary )</t>
  </si>
  <si>
    <t>221206_JReading2022_Set1_run7</t>
  </si>
  <si>
    <t>Acid: 69.9 [°C];LeakRate [µBar/Min]:  225 ; 0 xtra drops;P no Acid :   41;P gases :   87;Total CO2 :  950;# Exp.:  0;CO2 after Exp.:  950;RR pressure 6.0 (100%);RR pressure 11.1 (50%);VM1 aftr Trfr.:   41;PC [62262];Background: 1.97 mV;2.04 mV;2.28 mV (Thermo);Init int: 6864.87;PressAdjust: L: 5306.7  R: 4824.4 ( Master Capillary )</t>
  </si>
  <si>
    <t xml:space="preserve"> Acid: 69.8 [°C]; LeakRate [µBar/Min]:   88 ;  0 xtra drops; P no Acid :   44;Total CO2 : 1101;# Exp.:  0;CO2 after Exp.: 1101;RR skipped 10.3 (50%);VM1 aftr Trfr.:   44;PC [62262];Background: BGD 2022/Dec/06 12:04 - ;1.97 mV;2.04 mV;2.28 mV (Thermo);Init int: 14496.09;PressAdjust: L: 10737.3  R: 9706.9 ( Master Capillary )</t>
  </si>
  <si>
    <t xml:space="preserve"> Acid: 70.7 [°C]; LeakRate [µBar/Min]:  303 ;  0 xtra drops; P no Acid :   48;Total CO2 :  974;# Exp.:  0;CO2 after Exp.:  974;RR skipped 9.6 (50%);VM1 aftr Trfr.:   44;PC [62262];Background: BGD 2022/Dec/06 12:04 - ;1.97 mV;2.04 mV;2.28 mV (Thermo);Init int: 8714.21;PressAdjust: L: 6715.9  R: 6103.3 ( Master Capillary )</t>
  </si>
  <si>
    <t>5_SCBA 029_-0000.did</t>
  </si>
  <si>
    <t>SCBA 029</t>
  </si>
  <si>
    <t xml:space="preserve"> Acid: 70.5 [°C]; LeakRate [µBar/Min]:  259 ;  0 xtra drops; P no Acid :   53; P gases :  102;Total CO2 : 1040;# Exp.:  0;CO2 after Exp.: 1042;RR skipped 9.0 (50%);VM1 aftr Trfr.:   44;PC [62262];Background: BGD 2022/Dec/06 12:04 - ;1.97 mV;2.04 mV;2.28 mV (Thermo);Init int: 11035.98;PressAdjust: L: 8330.6  R: 7548.5 ( Master Capillary )</t>
  </si>
  <si>
    <t>6_SWBA 022_-0000.did</t>
  </si>
  <si>
    <t>SWBA 022</t>
  </si>
  <si>
    <t xml:space="preserve"> Acid: 70.5 [°C]; LeakRate [µBar/Min]:  234 ;  0 xtra drops; P no Acid :   56;Total CO2 :  945;# Exp.:  0;CO2 after Exp.:  945;RR pressure 6.0 (100%);RR pressure 10.9 (50%);VM1 aftr Trfr.:   44;PC [62262];Background: BGD 2022/Dec/06 12:04 - ;1.97 mV;2.04 mV;2.28 mV (Thermo);Init int: 8009.89;PressAdjust: L: 6190.2  R: 5631.5 ( Master Capillary )</t>
  </si>
  <si>
    <t>7_RIBA 034_-0000.did</t>
  </si>
  <si>
    <t>RIBA 034</t>
  </si>
  <si>
    <t xml:space="preserve"> Acid: 70.1 [°C]; LeakRate [µBar/Min]:  283 ;  0 xtra drops; P no Acid :   48;Total CO2 :  942;# Exp.:  0;CO2 after Exp.:  940;RR skipped 10.2 (50%);VM1 aftr Trfr.:   44;PC [62272];Background: BGD 2022/Dec/06 12:04 - ;1.97 mV;2.04 mV;2.28 mV (Thermo);Init int: 7751.04;PressAdjust: L: 6011.0  R: 5466.2 ( Master Capillary )</t>
  </si>
  <si>
    <t>8_SPBA 045_-0000.did</t>
  </si>
  <si>
    <t>SPBA 045</t>
  </si>
  <si>
    <t xml:space="preserve"> Acid: 70.7 [°C]; LeakRate [µBar/Min]:  190 ;  0 xtra drops; P no Acid :   46;Total CO2 :  844;# Exp.:  0;CO2 after Exp.:  844;RR skipped 9.8 (50%);VM1 aftr Trfr.:   46;PC [62262];Background: BGD 2022/Dec/06 12:04 - ;1.97 mV;2.04 mV;2.28 mV (Thermo);Init int: 5713.91;PressAdjust: L: 4517.1  R: 4126.7 ( Master Capillary )</t>
  </si>
  <si>
    <t>9_SEBA 007_-0000.did</t>
  </si>
  <si>
    <t>SEBA 007</t>
  </si>
  <si>
    <t xml:space="preserve"> Acid: 70.6 [°C]; LeakRate [µBar/Min]:  264 ;  0 xtra drops; P no Acid :   48;Total CO2 : 1089;# Exp.:  0;CO2 after Exp.: 1089;RR skipped 9.5 (50%);VM1 aftr Trfr.:   44;PC [62252];Background: BGD 2022/Dec/06 12:04 - ;1.97 mV;2.04 mV;2.28 mV (Thermo);Init int: 13018.59;PressAdjust: L: 9703.9  R: 8782.4 ( Master Capillary )</t>
  </si>
  <si>
    <t>SPBA 043</t>
  </si>
  <si>
    <t>11_SEBA 020_-0000.did</t>
  </si>
  <si>
    <t>SEBA 020</t>
  </si>
  <si>
    <t xml:space="preserve"> Acid: 70.0 [°C]; LeakRate [µBar/Min]:  396 ;  0 xtra drops; P no Acid :   53; P gases :   92;Total CO2 : 1042;# Exp.:  0;CO2 after Exp.: 1042;RR pressure 6.0 (100%);RR pressure 11.0 (50%);VM1 aftr Trfr.:   44;PC [62262];Background: BGD 2022/Dec/06 12:04 - ;1.97 mV;2.04 mV;2.28 mV (Thermo);Init int: 11022.27;PressAdjust: L: 8436.0  R: 7654.9 ( Master Capillary )</t>
  </si>
  <si>
    <t>12_SWBA 021_-0000.did</t>
  </si>
  <si>
    <t>SWBA 021</t>
  </si>
  <si>
    <t xml:space="preserve"> Acid: 70.8 [°C]; LeakRate [µBar/Min]:  210 ;  0 xtra drops; P no Acid :   46;Total CO2 : 1062;# Exp.:  0;CO2 after Exp.: 1062;RR skipped 10.2 (50%);VM1 aftr Trfr.:   44;PC [62262];Background: BGD 2022/Dec/06 12:04 - ;1.97 mV;2.04 mV;2.28 mV (Thermo);Init int: 12154.04;PressAdjust: L: 9191.8  R: 8338.2 ( Master Capillary )</t>
  </si>
  <si>
    <t xml:space="preserve"> Acid: 70.8 [°C]; LeakRate [µBar/Min]:  274 ;  0 xtra drops; P no Acid :   48;Total CO2 : 1116;# Exp.:  0;CO2 after Exp.: 1116;RR skipped 9.5 (50%);VM1 aftr Trfr.:   44;PC [62262];Background: BGD 2022/Dec/06 12:04 - ;1.97 mV;2.04 mV;2.28 mV (Thermo);Init int: 14609.02;PressAdjust: L: 10767.7  R: 9721.9 ( Master Capillary )</t>
  </si>
  <si>
    <t>14_SPBA 044_-0000.did</t>
  </si>
  <si>
    <t>SPBA 044</t>
  </si>
  <si>
    <t xml:space="preserve"> Acid: 70.0 [°C]; LeakRate [µBar/Min]:  347 ;  0 xtra drops; P no Acid :   46;Total CO2 : 1018;# Exp.:  0;CO2 after Exp.: 1018;RR skipped 8.6 (50%);VM1 aftr Trfr.:   44;PC [62252];Background: BGD 2022/Dec/06 12:04 - ;1.97 mV;2.04 mV;2.28 mV (Thermo);Init int: 10355.45;PressAdjust: L: 7925.2  R: 7203.0 ( Master Capillary )</t>
  </si>
  <si>
    <t>15_SEBA 014_-0000.did</t>
  </si>
  <si>
    <t>SEBA 014</t>
  </si>
  <si>
    <t xml:space="preserve"> Acid: 69.9 [°C]; LeakRate [µBar/Min]:  244 ;  0 xtra drops; P no Acid :   48;Total CO2 :  986;# Exp.:  0;CO2 after Exp.:  986;RR skipped 7.9 (50%);VM1 aftr Trfr.:   44;PC [62262];Background: BGD 2022/Dec/06 12:04 - ;1.97 mV;2.04 mV;2.28 mV (Thermo);Init int: 8993.08;PressAdjust: L: 6887.1  R: 6258.7 ( Master Capillary )</t>
  </si>
  <si>
    <t>16_RICO 016_-0000.did</t>
  </si>
  <si>
    <t>RICO 016</t>
  </si>
  <si>
    <t xml:space="preserve"> Acid: 70.5 [°C]; LeakRate [µBar/Min]:  190 ;  0 xtra drops; P no Acid :   46;Total CO2 :  854;# Exp.:  0;CO2 after Exp.:  854;RR pressure 6.0 (100%);RR pressure 10.9 (50%);VM1 aftr Trfr.:   44;PC [62262];Background: BGD 2022/Dec/06 12:04 - ;1.97 mV;2.04 mV;2.28 mV (Thermo);Init int: 5853.11;PressAdjust: L: 4641.5  R: 4240.3 ( Master Capillary )</t>
  </si>
  <si>
    <t>17_SEBA 006_-0000.did</t>
  </si>
  <si>
    <t>SEBA 006</t>
  </si>
  <si>
    <t xml:space="preserve"> Acid: 70.8 [°C]; LeakRate [µBar/Min]:  249 ;  0 xtra drops; P no Acid :   48;Total CO2 :  996;# Exp.:  0;CO2 after Exp.:  998;RR skipped 10.4 (50%);VM1 aftr Trfr.:   44;PC [62262];Background: BGD 2022/Dec/06 12:04 - ;1.97 mV;2.04 mV;2.28 mV (Thermo);Init int: 9348.77;PressAdjust: L: 7081.6  R: 6421.8 ( Master Capillary )</t>
  </si>
  <si>
    <t>18_RIRC 015_-0000.did</t>
  </si>
  <si>
    <t>RIRC 015</t>
  </si>
  <si>
    <t xml:space="preserve"> Acid: 70.1 [°C]; LeakRate [µBar/Min]:  205 ;  0 xtra drops; P no Acid :   85;Total CO2 :  942;# Exp.:  0;CO2 after Exp.:  942;RR skipped 9.8 (50%);VM1 aftr Trfr.:   46;PC [62252];Background: BGD 2022/Dec/06 12:04 - ;1.97 mV;2.04 mV;2.28 mV (Thermo);Init int: 7960.08;PressAdjust: L: 6199.7  R: 5640.1 ( Master Capillary )</t>
  </si>
  <si>
    <t>19_SEBA 009_-0000.did</t>
  </si>
  <si>
    <t>SEBA 009</t>
  </si>
  <si>
    <t xml:space="preserve"> Acid: 70.1 [°C]; LeakRate [µBar/Min]:  239 ;  0 xtra drops; P no Acid :   48;Total CO2 : 1079;# Exp.:  0;CO2 after Exp.: 1076;RR skipped 9.3 (50%);VM1 aftr Trfr.:   44;PC [62262];Background: BGD 2022/Dec/06 12:04 - ;1.97 mV;2.04 mV;2.28 mV (Thermo);Init int: 12525.57;PressAdjust: L: 5679.8  R: 4954.7 ( Master Capillary )</t>
  </si>
  <si>
    <t>20_RIRC 013_-0000.did</t>
  </si>
  <si>
    <t>RIRC 013</t>
  </si>
  <si>
    <t xml:space="preserve"> Acid: 69.8 [°C]; LeakRate [µBar/Min]:  274 ;  0 xtra drops; P no Acid :  173;Total CO2 :  969;# Exp.:  0;CO2 after Exp.:  969;RR skipped 8.8 (50%);VM1 aftr Trfr.:   48;PC [62262];Background: BGD 2022/Dec/06 12:04 - ;1.97 mV;2.04 mV;2.28 mV (Thermo);Init int: 8728.47;PressAdjust: L: 6786.2  R: 6173.7 ( Master Capillary )</t>
  </si>
  <si>
    <t>21_SWBA 001_-0000.did</t>
  </si>
  <si>
    <t>SWBA 001</t>
  </si>
  <si>
    <t xml:space="preserve"> Acid: 69.9 [°C]; LeakRate [µBar/Min]:  288 ;  0 xtra drops; P no Acid :   51;Total CO2 :  884;# Exp.:  0;CO2 after Exp.:  884;RR pressure 6.0 (100%);RR pressure 10.9 (50%);VM1 aftr Trfr.:   46;PC [62262];Background: BGD 2022/Dec/06 12:04 - ;1.97 mV;2.04 mV;2.28 mV (Thermo);Init int: 6323.89;PressAdjust: L: 4987.9  R: 4546.1 ( Master Capillary )</t>
  </si>
  <si>
    <t>RIRC 012</t>
  </si>
  <si>
    <t xml:space="preserve"> Acid: 70.5 [°C]; LeakRate [µBar/Min]:  259 ;  0 xtra drops; P no Acid :   58; P gases :  109;Total CO2 :  981;# Exp.:  0;CO2 after Exp.:  981;RR skipped 10.4 (50%);VM1 aftr Trfr.:   44;PC [62252];Background: BGD 2022/Dec/06 12:04 - ;1.97 mV;2.04 mV;2.28 mV (Thermo);Init int: 8863.77;PressAdjust: L: 6790.0  R: 6163.1 ( Master Capillary )</t>
  </si>
  <si>
    <t xml:space="preserve"> Acid: 70.5 [°C]; LeakRate [µBar/Min]:  357 ;  0 xtra drops; P no Acid :  241;Total CO2 : 1040;# Exp.:  0;CO2 after Exp.: 1040;RR skipped 9.7 (50%);VM1 aftr Trfr.:   48;PC [62262];Background: BGD 2022/Dec/06 12:04 - ;1.97 mV;2.04 mV;2.28 mV (Thermo);Init int: 11127.10;PressAdjust: L: 8470.0  R: 7685.3 ( Master Capillary )</t>
  </si>
  <si>
    <t>25_SPBA 013_-0000.did</t>
  </si>
  <si>
    <t>SPBA 013</t>
  </si>
  <si>
    <t xml:space="preserve"> Acid: 70.4 [°C]; LeakRate [µBar/Min]:  249 ;  0 xtra drops; P no Acid :   51;Total CO2 :  783;# Exp.:  0;CO2 after Exp.:  783;RR skipped 9.0 (50%);VM1 aftr Trfr.:   44;PC [62262];Background: BGD 2022/Dec/06 12:04 - ;1.97 mV;2.04 mV;2.28 mV (Thermo);Init int: 4560.52;PressAdjust: L: 3625.1  R: 3313.6 ( Master Capillary )</t>
  </si>
  <si>
    <t>26_RIRC 011_-0000.did</t>
  </si>
  <si>
    <t>RIRC 011</t>
  </si>
  <si>
    <t xml:space="preserve"> Acid: 69.8 [°C]; LeakRate [µBar/Min]:  264 ;  0 xtra drops; P no Acid :  188;Total CO2 : 1057;# Exp.:  0;CO2 after Exp.: 1057;RR pressure 6.0 (100%);RR pressure 10.9 (50%);VM1 aftr Trfr.:   46;PC [62272];Background: BGD 2022/Dec/06 12:04 - ;1.97 mV;2.04 mV;2.28 mV (Thermo);Init int: 11971.20;PressAdjust: L: 9147.2  R: 8281.4 ( Master Capillary )</t>
  </si>
  <si>
    <t>27_SPBA 019_-0000.did</t>
  </si>
  <si>
    <t>SPBA 019</t>
  </si>
  <si>
    <t xml:space="preserve"> Acid: 69.8 [°C]; LeakRate [µBar/Min]:  259 ;  0 xtra drops; P no Acid :   48;Total CO2 :  932;# Exp.:  0;CO2 after Exp.:  932;RR skipped 10.2 (50%);VM1 aftr Trfr.:   44;PC [62262];Background: BGD 2022/Dec/06 12:04 - ;1.97 mV;2.04 mV;2.28 mV (Thermo);Init int: 7473.77;PressAdjust: L: 5786.7  R: 5266.9 ( Master Capillary )</t>
  </si>
  <si>
    <t>28_RIRC 010_-0000.did</t>
  </si>
  <si>
    <t>RIRC 010</t>
  </si>
  <si>
    <t xml:space="preserve"> Acid: 70.4 [°C]; LeakRate [µBar/Min]:  479 ;  0 xtra drops; P no Acid :  442;Total CO2 :  857;# Exp.:  0;CO2 after Exp.:  857;RR skipped 9.6 (50%);VM1 aftr Trfr.:   53;PC [62252];Background: BGD 2022/Dec/06 12:04 - ;1.97 mV;2.04 mV;2.28 mV (Thermo);Init int: 5943.43;PressAdjust: L: 4694.2  R: 4284.8 ( Master Capillary )</t>
  </si>
  <si>
    <t>29_SCBA 015_-0000.did</t>
  </si>
  <si>
    <t>SCBA 015</t>
  </si>
  <si>
    <t xml:space="preserve"> Acid: 70.7 [°C]; LeakRate [µBar/Min]:  254 ;  0 xtra drops; P no Acid :   48;Total CO2 : 1135;# Exp.:  0;CO2 after Exp.: 1135;RR skipped 9.2 (50%);VM1 aftr Trfr.:   44;PC [62262];Background: BGD 2022/Dec/06 12:04 - ;1.97 mV;2.04 mV;2.28 mV (Thermo);Init int: 15876.05;PressAdjust: L: 11649.0  R: 10517.3 ( Master Capillary )</t>
  </si>
  <si>
    <t>30_RICK 013_-0000.did</t>
  </si>
  <si>
    <t>RICK 013</t>
  </si>
  <si>
    <t xml:space="preserve"> Acid: 69.8 [°C]; LeakRate [µBar/Min]:  342 ;  0 xtra drops; P no Acid :  268;Total CO2 : 1057;# Exp.:  0;CO2 after Exp.: 1057;RR skipped 8.4 (50%);VM1 aftr Trfr.:   48;PC [62272];Background: BGD 2022/Dec/06 12:04 - ;1.97 mV;2.04 mV;2.28 mV (Thermo);Init int: 12054.51;PressAdjust: L: 9078.8  R: 8232.5 ( Master Capillary )</t>
  </si>
  <si>
    <t>31_SCBA 004_-0000.did</t>
  </si>
  <si>
    <t>SCBA 004</t>
  </si>
  <si>
    <t xml:space="preserve"> Acid: 69.9 [°C]; LeakRate [µBar/Min]:  288 ;  0 xtra drops; P no Acid :   48;Total CO2 : 1050;# Exp.:  0;CO2 after Exp.: 1050;RR pressure 6.0 (100%);RR pressure 11.1 (50%);VM1 aftr Trfr.:   46;PC [62262];Background: BGD 2022/Dec/06 12:04 - ;1.97 mV;2.04 mV;2.28 mV (Thermo);Init int: 11154.03;PressAdjust: L: 8488.6  R: 7691.3 ( Master Capillary )</t>
  </si>
  <si>
    <t>32_RIRC 008_-0000.did</t>
  </si>
  <si>
    <t>RIRC 008</t>
  </si>
  <si>
    <t xml:space="preserve"> Acid: 70.8 [°C]; LeakRate [µBar/Min]:  303 ;  0 xtra drops; P no Acid :  236;Total CO2 :  879;# Exp.:  0;CO2 after Exp.:  879;RR skipped 10.2 (50%);VM1 aftr Trfr.:   48;PC [62262];Background: BGD 2022/Dec/06 12:04 - ;1.97 mV;2.04 mV;2.28 mV (Thermo);Init int: 6316.04;PressAdjust: L: 4987.1  R: 4550.4 ( Master Capillary )</t>
  </si>
  <si>
    <t>33_SCBA 009_-0000.did</t>
  </si>
  <si>
    <t>SCBA 009</t>
  </si>
  <si>
    <t xml:space="preserve"> Acid: 69.9 [°C]; LeakRate [µBar/Min]:  298 ;  0 xtra drops; P no Acid :   51;Total CO2 : 1045;# Exp.:  0;CO2 after Exp.: 1045;RR skipped 9.6 (50%);VM1 aftr Trfr.:   46;PC [62262];Background: BGD 2022/Dec/06 12:04 - ;1.97 mV;2.04 mV;2.28 mV (Thermo);Init int: 10910.57;PressAdjust: L: 8293.0  R: 7516.7 ( Master Capillary )</t>
  </si>
  <si>
    <t xml:space="preserve"> Acid: 69.9 [°C]; LeakRate [µBar/Min]:  532 ;  0 xtra drops; P no Acid :  244;Total CO2 :  805;# Exp.:  0;CO2 after Exp.:  805;RR skipped 9.1 (50%);VM1 aftr Trfr.:   51;PC [62262];Background: BGD 2022/Dec/06 12:04 - ;1.97 mV;2.04 mV;2.28 mV (Thermo);Init int: 4962.01;PressAdjust: L: 4003.7  R: 3663.4 ( Master Capillary )</t>
  </si>
  <si>
    <t>35_SEBA 011_-0000.did</t>
  </si>
  <si>
    <t>SEBA 011</t>
  </si>
  <si>
    <t xml:space="preserve"> Acid: 70.0 [°C]; LeakRate [µBar/Min]:  298 ;  0 xtra drops; P no Acid :   51;Total CO2 : 1135;# Exp.:  0;CO2 after Exp.: 1135;RR skipped 8.8 (50%);VM1 aftr Trfr.:   44;PC [62262];Background: BGD 2022/Dec/06 12:04 - ;1.97 mV;2.04 mV;2.28 mV (Thermo);Init int: 15424.10;PressAdjust: L: 11384.7  R: 10288.6 ( Master Capillary )</t>
  </si>
  <si>
    <t>36_RIRC 007_-0000.did</t>
  </si>
  <si>
    <t>RIRC 007</t>
  </si>
  <si>
    <t xml:space="preserve"> Acid: 69.8 [°C]; LeakRate [µBar/Min]:  347 ;  0 xtra drops; P no Acid :  288;Total CO2 : 1074;# Exp.:  0;CO2 after Exp.: 1074;RR pressure 6.0 (100%);RR pressure 11.1 (50%);VM1 aftr Trfr.:   51;PC [62252];Background: BGD 2022/Dec/06 12:04 - ;1.97 mV;2.04 mV;2.28 mV (Thermo);Init int: 12757.43;PressAdjust: L: 9675.7  R: 8765.5 ( Master Capillary )</t>
  </si>
  <si>
    <t>37_SPBA 007_-0000.did</t>
  </si>
  <si>
    <t>SPBA 007</t>
  </si>
  <si>
    <t xml:space="preserve"> Acid: 70.1 [°C]; LeakRate [µBar/Min]:  298 ;  0 xtra drops; P no Acid :   51;Total CO2 : 1067;# Exp.:  0;CO2 after Exp.: 1067;RR skipped 10.2 (50%);VM1 aftr Trfr.:   44;PC [62262];Background: BGD 2022/Dec/06 12:04 - ;1.97 mV;2.04 mV;2.28 mV (Thermo);Init int: 11973.84;PressAdjust: L: 8983.9  R: 8135.6 ( Master Capillary )</t>
  </si>
  <si>
    <t>38_RIRC 004_-0000.did</t>
  </si>
  <si>
    <t>RIRC 004</t>
  </si>
  <si>
    <t xml:space="preserve"> Acid: 70.2 [°C]; LeakRate [µBar/Min]:  479 ;  0 xtra drops; P no Acid :  486;Total CO2 :  779;# Exp.:  0;CO2 after Exp.:  779;RR skipped 9.3 (50%);VM1 aftr Trfr.:   53;PC [62262];Background: BGD 2022/Dec/06 12:04 - ;1.97 mV;2.04 mV;2.28 mV (Thermo);Init int: 4558.72;PressAdjust: L: 3664.2  R: 3358.0 ( Master Capillary )</t>
  </si>
  <si>
    <t>39_SWBA 019_-0000.did</t>
  </si>
  <si>
    <t>SWBA 019</t>
  </si>
  <si>
    <t xml:space="preserve"> Acid: 70.2 [°C]; LeakRate [µBar/Min]:  278 ;  0 xtra drops; P no Acid :   51;Total CO2 :  906;# Exp.:  0;CO2 after Exp.:  906;RR skipped 9.0 (50%);VM1 aftr Trfr.:   46;PC [62252];Background: BGD 2022/Dec/06 12:04 - ;1.97 mV;2.04 mV;2.28 mV (Thermo);Init int: 6790.56;PressAdjust: L: 5320.0  R: 4844.2 ( Master Capillary )</t>
  </si>
  <si>
    <t>40_RIRC 003_-0000.did</t>
  </si>
  <si>
    <t>RIRC 003</t>
  </si>
  <si>
    <t xml:space="preserve"> Acid: 70.6 [°C]; LeakRate [µBar/Min]:  357 ;  0 xtra drops; P no Acid :  317;Total CO2 : 1006;# Exp.:  0;CO2 after Exp.: 1006;RR skipped 8.6 (50%);VM1 aftr Trfr.:   48;PC [62262];Background: BGD 2022/Dec/06 12:04 - ;1.97 mV;2.04 mV;2.28 mV (Thermo);Init int: 9923.46;PressAdjust: L: 7618.0  R: 6922.7 ( Master Capillary )</t>
  </si>
  <si>
    <t>41_SCBA 011_-0000.did</t>
  </si>
  <si>
    <t>SCBA 011</t>
  </si>
  <si>
    <t xml:space="preserve"> Acid: 70.2 [°C]; LeakRate [µBar/Min]:  288 ;  0 xtra drops; P no Acid :   48;Total CO2 :  993;# Exp.:  0;CO2 after Exp.:  993;RR pressure 6.0 (100%);RR pressure 11.0 (50%);VM1 aftr Trfr.:   46;PC [62262];Background: BGD 2022/Dec/06 12:04 - ;1.97 mV;2.04 mV;2.28 mV (Thermo);Init int: 9103.36;PressAdjust: L: 7025.2  R: 6376.9 ( Master Capillary )</t>
  </si>
  <si>
    <t>42_RIBS 011_-0000.did</t>
  </si>
  <si>
    <t>RIBS 011</t>
  </si>
  <si>
    <t xml:space="preserve"> Acid: 69.9 [°C]; LeakRate [µBar/Min]:  322 ;  0 xtra drops; P no Acid :  266;Total CO2 : 1106;# Exp.:  0;CO2 after Exp.: 1106;RR skipped 10.3 (50%);VM1 aftr Trfr.:   48;PC [62262];Background: BGD 2022/Dec/06 12:04 - ;1.97 mV;2.04 mV;2.28 mV (Thermo);Init int: 14256.94;PressAdjust: L: 10619.4  R: 9602.5 ( Master Capillary )</t>
  </si>
  <si>
    <t xml:space="preserve"> Acid: 70.6 [°C]; LeakRate [µBar/Min]:  449 ;  0 xtra drops; P no Acid :   51;Total CO2 :  981;# Exp.:  0;CO2 after Exp.:  981;RR skipped 9.4 (50%);VM1 aftr Trfr.:   44;PC [62262];Background: BGD 2022/Dec/06 12:04 - ;1.97 mV;2.04 mV;2.28 mV (Thermo);Init int: 8802.24;PressAdjust: L: 6792.4  R: 6169.2 ( Master Capillary )</t>
  </si>
  <si>
    <t xml:space="preserve"> Acid: 70.4 [°C]; LeakRate [µBar/Min]:  322 ;  0 xtra drops; P no Acid :  246;Total CO2 : 1028;# Exp.:  0;CO2 after Exp.: 1028;RR skipped 8.9 (50%);VM1 aftr Trfr.:   48;PC [62262];Background: BGD 2022/Dec/06 12:04 - ;1.97 mV;2.04 mV;2.28 mV (Thermo);Init int: 10696.93;PressAdjust: L: 8085.7  R: 7342.8 ( Master Capillary )</t>
  </si>
  <si>
    <t>45_NBS 18_-0000.did</t>
  </si>
  <si>
    <t>NBS18</t>
  </si>
  <si>
    <t xml:space="preserve"> Acid: 70.4 [°C]; LeakRate [µBar/Min]:  303 ;  0 xtra drops; P no Acid :   48;Total CO2 :   46;# Exp.:  0;CO2 after Exp.:   46;RR skipped 8.3 (50%);VM1 aftr Trfr.:   44;PC [62262];Background: BGD 2022/Dec/06 12:04 - ;1.97 mV;2.04 mV;2.28 mV (Thermo);Init int:    5.00;PressAdjust: L: 8.2  R: 1109.8 ( Master Capillary )</t>
  </si>
  <si>
    <t>46_NBS 18_-0000.did</t>
  </si>
  <si>
    <t xml:space="preserve"> Acid: 70.1 [°C]; LeakRate [µBar/Min]:  244 ;  0 xtra drops; P no Acid :  105;Total CO2 :  825;# Exp.:  0;CO2 after Exp.:  825;RR skipped 8.3 (50%);VM1 aftr Trfr.:   44;PC [62262];Background: BGD 2022/Dec/06 12:04 - ;1.97 mV;2.04 mV;2.28 mV (Thermo);Init int: 5325.95;PressAdjust: L: 4195.2  R: 3834.5 ( Master Capillary )</t>
  </si>
  <si>
    <t>221207_JReading2022_set1_run4</t>
  </si>
  <si>
    <t>Acid: 70.0 [°C];LeakRate [µBar/Min]:  347 ; 0 xtra drops;P no Acid :   44;P gases :  122;Total CO2 :  637;# Exp.:  0;CO2 after Exp.:  637;RR pressure 6.0 (100%);RR pressure 11.0 (50%);VM1 aftr Trfr.:   36;PC [62262];Background: 1.99 mV;2.07 mV;2.32 mV (Thermo);Init int: 2536.97;PressAdjust: L: 2081.2  R: 1915.9 ( Master Capillary )</t>
  </si>
  <si>
    <t xml:space="preserve"> Acid: 70.4 [°C]; LeakRate [µBar/Min]:  171 ;  0 xtra drops; P no Acid :   46;Total CO2 : 1091;# Exp.:  0;CO2 after Exp.: 1089;RR skipped 10.8 (50%);VM1 aftr Trfr.:   41;PC [62262];Background: BGD 2022/Dec/07 15:36 - ;1.99 mV;2.07 mV;2.32 mV (Thermo);Init int: 14339.46;PressAdjust: L: 10619.5  R: 9593.0 ( Master Capillary )</t>
  </si>
  <si>
    <t xml:space="preserve"> Acid: 69.8 [°C]; LeakRate [µBar/Min]:  293 ;  0 xtra drops; P no Acid :   48;Total CO2 : 1169;# Exp.:  0;CO2 after Exp.: 1169;RR skipped 9.7 (50%);VM1 aftr Trfr.:   44;PC [62262];Background: BGD 2022/Dec/07 15:36 - ;1.99 mV;2.07 mV;2.32 mV (Thermo);Init int: 19918.67;PressAdjust: L: 6736.7  R: 5636.1 ( Master Capillary )</t>
  </si>
  <si>
    <t xml:space="preserve"> Acid: 70.1 [°C]; LeakRate [µBar/Min]:  205 ;  0 xtra drops; P no Acid :   46;Total CO2 : 1018;# Exp.:  0;CO2 after Exp.: 1018;RR skipped 9.1 (50%);VM1 aftr Trfr.:   41;PC [62262];Background: BGD 2022/Dec/07 15:36 - ;1.99 mV;2.07 mV;2.32 mV (Thermo);Init int: 10667.67;PressAdjust: L: 8040.8  R: 7291.7 ( Master Capillary )</t>
  </si>
  <si>
    <t>5_CEF-151_-0000.did</t>
  </si>
  <si>
    <t>CEF-151</t>
  </si>
  <si>
    <t xml:space="preserve"> Acid: 69.9 [°C]; LeakRate [µBar/Min]:  303 ;  0 xtra drops; P no Acid :   48;Total CO2 :  764;# Exp.:  0;CO2 after Exp.:  764;RR skipped 8.5 (50%);VM1 aftr Trfr.:   41;PC [62262];Background: BGD 2022/Dec/07 15:36 - ;1.99 mV;2.07 mV;2.32 mV (Thermo);Init int: 4530.31;PressAdjust: L: 3600.6  R: 3293.1 ( Master Capillary )</t>
  </si>
  <si>
    <t>6_CEF-39_-0000.did</t>
  </si>
  <si>
    <t>CEF-39</t>
  </si>
  <si>
    <t xml:space="preserve"> Acid: 70.0 [°C]; LeakRate [µBar/Min]:  230 ;  0 xtra drops; P no Acid :   44;Total CO2 :  993;# Exp.:  0;CO2 after Exp.:  993;RR skipped 8.2 (50%);VM1 aftr Trfr.:   41;PC [62262];Background: BGD 2022/Dec/07 15:36 - ;1.99 mV;2.07 mV;2.32 mV (Thermo);Init int: 9751.34;PressAdjust: L: 7503.8  R: 6830.6 ( Master Capillary )</t>
  </si>
  <si>
    <t>7_CEF-153_-0000.did</t>
  </si>
  <si>
    <t>CEF-153</t>
  </si>
  <si>
    <t xml:space="preserve"> Acid: 70.3 [°C]; LeakRate [µBar/Min]:  308 ;  0 xtra drops; P no Acid :   48;Total CO2 :  588;# Exp.:  0;CO2 after Exp.:  588;RR skipped 7.6 (50%);VM1 aftr Trfr.:   41;PC [62252];Background: BGD 2022/Dec/07 15:36 - ;1.99 mV;2.07 mV;2.32 mV (Thermo);Init int: 2443.19;PressAdjust: L: 2040.6  R: 1883.7 ( Master Capillary )</t>
  </si>
  <si>
    <t>8_CEF-174_-0000.did</t>
  </si>
  <si>
    <t>CEF-174</t>
  </si>
  <si>
    <t xml:space="preserve"> Acid: 69.8 [°C]; LeakRate [µBar/Min]:  200 ;  0 xtra drops; P no Acid :   46;Total CO2 : 1076;# Exp.:  0;CO2 after Exp.: 1076;RR pressure 6.0 (100%);RR pressure 11.1 (50%);VM1 aftr Trfr.:   44;PC [62262];Background: BGD 2022/Dec/07 15:36 - ;1.99 mV;2.07 mV;2.32 mV (Thermo);Init int: 13258.72;PressAdjust: L: 9999.0  R: 9049.2 ( Master Capillary )</t>
  </si>
  <si>
    <t>9_CEF-154_-0000.did</t>
  </si>
  <si>
    <t>CEF-154</t>
  </si>
  <si>
    <t xml:space="preserve"> Acid: 70.2 [°C]; LeakRate [µBar/Min]:  303 ;  0 xtra drops; P no Acid :   46;Total CO2 : 1098;# Exp.:  0;CO2 after Exp.: 1098;RR skipped 10.1 (50%);VM1 aftr Trfr.:   41;PC [62252];Background: BGD 2022/Dec/07 15:36 - ;1.99 mV;2.07 mV;2.32 mV (Thermo);Init int: 14507.35;PressAdjust: L: 10765.7  R: 9738.3 ( Master Capillary )</t>
  </si>
  <si>
    <t>CEF-173</t>
  </si>
  <si>
    <t>thrown out</t>
  </si>
  <si>
    <t>11_CEF-145_-0000.did</t>
  </si>
  <si>
    <t>CEF-145</t>
  </si>
  <si>
    <t xml:space="preserve"> Acid: 70.2 [°C]; LeakRate [µBar/Min]:  254 ;  0 xtra drops; P no Acid :   46; P gases :   97;Total CO2 :  871;# Exp.:  0;CO2 after Exp.:  874;RR skipped 9.5 (50%);VM1 aftr Trfr.:   39;PC [62262];Background: BGD 2022/Dec/07 15:36 - ;1.99 mV;2.07 mV;2.32 mV (Thermo);Init int: 6650.59;PressAdjust: L: 5235.8  R: 4774.0 ( Master Capillary )</t>
  </si>
  <si>
    <t>12_CEF-116_-0000.did</t>
  </si>
  <si>
    <t>CEF-116</t>
  </si>
  <si>
    <t xml:space="preserve"> Acid: 70.0 [°C]; LeakRate [µBar/Min]:  215 ;  0 xtra drops; P no Acid :   44;Total CO2 : 1196;# Exp.:  0;CO2 after Exp.: 1196;RR skipped 8.8 (50%);VM1 aftr Trfr.:   41;PC [62262];Background: BGD 2022/Dec/07 15:36 - ;1.99 mV;2.07 mV;2.32 mV (Thermo);Init int: 22929.25;PressAdjust: L: 7181.4  R: 5907.2 ( Master Capillary )</t>
  </si>
  <si>
    <t xml:space="preserve"> Acid: 70.1 [°C]; LeakRate [µBar/Min]:  400 ;  0 xtra drops; P no Acid :   46; P gases :  100;Total CO2 : 1052;# Exp.:  0;CO2 after Exp.: 1052;RR pressure 6.0 (100%);RR pressure 11.0 (50%);VM1 aftr Trfr.:   41;PC [62252];Background: BGD 2022/Dec/07 15:36 - ;1.99 mV;2.07 mV;2.32 mV (Thermo);Init int: 12270.57;PressAdjust: L: 9209.1  R: 8325.8 ( Master Capillary )</t>
  </si>
  <si>
    <t>14_CEF-84_-0000.did</t>
  </si>
  <si>
    <t>CEF-84</t>
  </si>
  <si>
    <t xml:space="preserve"> Acid: 70.2 [°C]; LeakRate [µBar/Min]:  190 ;  0 xtra drops; P no Acid :   44;Total CO2 :   58;# Exp.:  0;CO2 after Exp.:   58;RR skipped 10.2 (50%);VM1 aftr Trfr.:   41;PC [62262];Background: BGD 2022/Dec/07 15:36 - ;1.99 mV;2.07 mV;2.32 mV (Thermo);Init int:   36.37;PressAdjust: L: 37.5  R: 1411.9 ( Master Capillary )</t>
  </si>
  <si>
    <t>too small</t>
  </si>
  <si>
    <t>15_CEF-156_-0000.did</t>
  </si>
  <si>
    <t>CEF-156</t>
  </si>
  <si>
    <t xml:space="preserve"> Acid: 70.6 [°C]; LeakRate [µBar/Min]:  264 ;  0 xtra drops; P no Acid :   46;Total CO2 :  661;# Exp.:  0;CO2 after Exp.:  661;RR skipped 10.2 (50%);VM1 aftr Trfr.:   41;PC [62262];Background: BGD 2022/Dec/07 15:36 - ;1.99 mV;2.07 mV;2.32 mV (Thermo);Init int: 3150.81;PressAdjust: L: 2597.0  R: 2392.9 ( Master Capillary )</t>
  </si>
  <si>
    <t>16_CEF-127_-0000.did</t>
  </si>
  <si>
    <t>CEF-127</t>
  </si>
  <si>
    <t xml:space="preserve"> Acid: 70.1 [°C]; No acid to vial at position 1 !; LeakRate [µBar/Min]:  400 ;  0 xtra drops; P no Acid :   44; No acid to vial at position 1 !; No acid to vial at position 1 !; No acid to vial at position 1 !;Total CO2 :   41;# Exp.:  0;CO2 after Exp.:   41;RR skipped 9.9 (50%);VM1 aftr Trfr.:   41;PC [62262];Background: BGD 2022/Dec/07 15:36 - ;1.99 mV;2.07 mV;2.32 mV (Thermo);Init int:    3.47;PressAdjust: L: 6.6  R: 1338.7 ( Master Capillary )</t>
  </si>
  <si>
    <t>no acid to vial?</t>
  </si>
  <si>
    <t>17_CEF-160_-0000.did</t>
  </si>
  <si>
    <t>CEF-160</t>
  </si>
  <si>
    <t xml:space="preserve"> Acid: 70.3 [°C]; Drop Line 1 Error detected; Drop Line 1 Error detected; Drop Line 1 Error detected; LeakRate [µBar/Min]:  293 ; P no Acid :   58; P gases :  122;Total CO2 : 1052;# Exp.:  0;CO2 after Exp.: 1052;RR pressure 6.0 (100%);RR pressure 11.0 (50%);VM1 aftr Trfr.:   39;PC [62262];Background: BGD 2022/Dec/07 15:36 - ;1.99 mV;2.07 mV;2.32 mV (Thermo);Init int: 12435.36;PressAdjust: L: 9382.2  R: 8510.8 ( Master Capillary )</t>
  </si>
  <si>
    <t>18_CEF-124_-0000.did</t>
  </si>
  <si>
    <t>CEF-124</t>
  </si>
  <si>
    <t xml:space="preserve"> Acid: 69.9 [°C]; LeakRate [µBar/Min]:  176 ;  0 xtra drops; P no Acid :   44;Total CO2 :  874;# Exp.:  0;CO2 after Exp.:  876;RR skipped 10.1 (50%);VM1 aftr Trfr.:   41;PC [62252];Background: BGD 2022/Dec/07 15:36 - ;1.99 mV;2.07 mV;2.32 mV (Thermo);Init int: 6514.52;PressAdjust: L: 5102.3  R: 4652.4 ( Master Capillary )</t>
  </si>
  <si>
    <t>19_CEF-161_-0000.did</t>
  </si>
  <si>
    <t>CEF-161</t>
  </si>
  <si>
    <t xml:space="preserve"> Acid: 70.4 [°C]; LeakRate [µBar/Min]:  249 ;  0 xtra drops; P no Acid :   46;Total CO2 :  805;# Exp.:  0;CO2 after Exp.:  805;RR skipped 9.7 (50%);VM1 aftr Trfr.:   41;PC [62262];Background: BGD 2022/Dec/07 15:36 - ;1.99 mV;2.07 mV;2.32 mV (Thermo);Init int: 5224.17;PressAdjust: L: 4162.5  R: 3807.7 ( Master Capillary )</t>
  </si>
  <si>
    <t>20_CEF-123_-0000.did</t>
  </si>
  <si>
    <t>CEF-123</t>
  </si>
  <si>
    <t xml:space="preserve"> Acid: 70.7 [°C]; LeakRate [µBar/Min]:  186 ;  0 xtra drops; P no Acid :   46;Total CO2 :  605;# Exp.:  0;CO2 after Exp.:  605;RR skipped 9.2 (50%);VM1 aftr Trfr.:   41;PC [62262];Background: BGD 2022/Dec/07 15:36 - ;1.99 mV;2.07 mV;2.32 mV (Thermo);Init int: 2583.47;PressAdjust: L: 1929.2  R: 1770.6 ( Master Capillary )</t>
  </si>
  <si>
    <t>21_CEF-162_-0000.did</t>
  </si>
  <si>
    <t>CEF-162</t>
  </si>
  <si>
    <t xml:space="preserve"> Acid: 70.0 [°C]; LeakRate [µBar/Min]:  254 ;  0 xtra drops; P no Acid :   46;Total CO2 :  808;# Exp.:  0;CO2 after Exp.:  808;RR skipped 9.2 (50%);VM1 aftr Trfr.:   41;PC [62252];Background: BGD 2022/Dec/07 15:36 - ;1.99 mV;2.07 mV;2.32 mV (Thermo);Init int: 5246.27;PressAdjust: L: 4200.8  R: 3840.8 ( Master Capillary )</t>
  </si>
  <si>
    <t>22_CEF-122_-0000.did</t>
  </si>
  <si>
    <t>CEF-122</t>
  </si>
  <si>
    <t xml:space="preserve"> Acid: 70.6 [°C]; LeakRate [µBar/Min]:  181 ;  0 xtra drops; P no Acid :   44;Total CO2 :  874;# Exp.:  0;CO2 after Exp.:  874;RR pressure 6.0 (100%);RR pressure 11.0 (50%);VM1 aftr Trfr.:   41;PC [62262];Background: BGD 2022/Dec/07 15:36 - ;1.99 mV;2.07 mV;2.32 mV (Thermo);Init int: 6437.20;PressAdjust: L: 5072.6  R: 4625.9 ( Master Capillary )</t>
  </si>
  <si>
    <t xml:space="preserve"> Acid: 70.3 [°C]; LeakRate [µBar/Min]:  249 ;  0 xtra drops; P no Acid :   46;Total CO2 :  869;# Exp.:  0;CO2 after Exp.:  869;RR skipped 10.4 (50%);VM1 aftr Trfr.:   41;PC [62252];Background: BGD 2022/Dec/07 15:36 - ;1.99 mV;2.07 mV;2.32 mV (Thermo);Init int: 6335.75;PressAdjust: L: 5027.6  R: 4585.8 ( Master Capillary )</t>
  </si>
  <si>
    <t xml:space="preserve"> Acid: 70.2 [°C]; LeakRate [µBar/Min]:  171 ;  0 xtra drops; P no Acid :   46;Total CO2 : 1003;# Exp.:  0;CO2 after Exp.: 1003;RR skipped 10.1 (50%);VM1 aftr Trfr.:   41;PC [62262];Background: BGD 2022/Dec/07 15:36 - ;1.99 mV;2.07 mV;2.32 mV (Thermo);Init int: 10142.38;PressAdjust: L: 7796.9  R: 7080.7 ( Master Capillary )</t>
  </si>
  <si>
    <t>25_CEF-164_-0000.did</t>
  </si>
  <si>
    <t>CEF-164</t>
  </si>
  <si>
    <t xml:space="preserve"> Acid: 70.4 [°C]; LeakRate [µBar/Min]:  264 ;  0 xtra drops; P no Acid :   46;Total CO2 :  776;# Exp.:  0;CO2 after Exp.:  776;RR skipped 9.3 (50%);VM1 aftr Trfr.:   41;PC [62252];Background: BGD 2022/Dec/07 15:36 - ;1.99 mV;2.07 mV;2.32 mV (Thermo);Init int: 4649.02;PressAdjust: L: 3753.2  R: 3439.4 ( Master Capillary )</t>
  </si>
  <si>
    <t>26_CEF-109_-0000.did</t>
  </si>
  <si>
    <t>CEF-109</t>
  </si>
  <si>
    <t xml:space="preserve"> Acid: 70.5 [°C]; LeakRate [µBar/Min]:  166 ;  0 xtra drops; P no Acid :   44;Total CO2 :  759;# Exp.:  0;CO2 after Exp.:  759;RR skipped 9.0 (50%);VM1 aftr Trfr.:   41;PC [62262];Background: BGD 2022/Dec/07 15:36 - ;1.99 mV;2.07 mV;2.32 mV (Thermo);Init int: 4381.67;PressAdjust: L: 3490.4  R: 3194.0 ( Master Capillary )</t>
  </si>
  <si>
    <t>27_CEF-165_-0000.did</t>
  </si>
  <si>
    <t>CEF-165</t>
  </si>
  <si>
    <t xml:space="preserve"> Acid: 70.4 [°C]; LeakRate [µBar/Min]:  274 ;  0 xtra drops; P no Acid :   46;Total CO2 :  852;# Exp.:  0;CO2 after Exp.:  852;RR skipped 8.6 (50%);VM1 aftr Trfr.:   41;PC [62262];Background: BGD 2022/Dec/07 15:36 - ;1.99 mV;2.07 mV;2.32 mV (Thermo);Init int: 5979.85;PressAdjust: L: 4705.3  R: 4296.2 ( Master Capillary )</t>
  </si>
  <si>
    <t>28_CEF-101_-0000.did</t>
  </si>
  <si>
    <t>CEF-101</t>
  </si>
  <si>
    <t xml:space="preserve"> Acid: 70.5 [°C]; LeakRate [µBar/Min]:  166 ;  0 xtra drops; P no Acid :   44;Total CO2 : 1074;# Exp.:  0;CO2 after Exp.: 1074;RR pressure 6.0 (100%);RR pressure 11.1 (50%);VM1 aftr Trfr.:   41;PC [62252];Background: BGD 2022/Dec/07 15:36 - ;1.99 mV;2.07 mV;2.32 mV (Thermo);Init int: 13262.49;PressAdjust: L: 10009.9  R: 9079.2 ( Master Capillary )</t>
  </si>
  <si>
    <t>29_CEF-166_-0000.did</t>
  </si>
  <si>
    <t>CEF-166</t>
  </si>
  <si>
    <t xml:space="preserve"> Acid: 69.9 [°C]; LeakRate [µBar/Min]:  386 ;  0 xtra drops; P no Acid :   46;Total CO2 :  954;# Exp.:  0;CO2 after Exp.:  954;RR skipped 10.1 (50%);VM1 aftr Trfr.:   41;PC [62252];Background: BGD 2022/Dec/07 15:36 - ;1.99 mV;2.07 mV;2.32 mV (Thermo);Init int: 8471.88;PressAdjust: L: 6566.2  R: 5970.7 ( Master Capillary )</t>
  </si>
  <si>
    <t>30_CEF-70_-0000.did</t>
  </si>
  <si>
    <t>CEF-70</t>
  </si>
  <si>
    <t xml:space="preserve"> Acid: 69.9 [°C]; LeakRate [µBar/Min]:  274 ;  0 xtra drops; P no Acid :  156;Total CO2 :  844;# Exp.:  0;CO2 after Exp.:  844;RR skipped 9.6 (50%);VM1 aftr Trfr.:   44;PC [62262];Background: BGD 2022/Dec/07 15:36 - ;1.99 mV;2.07 mV;2.32 mV (Thermo);Init int: 5896.74;PressAdjust: L: 4654.5  R: 4253.8 ( Master Capillary )</t>
  </si>
  <si>
    <t>31_CEF-171_-0000.did</t>
  </si>
  <si>
    <t>CEF-171</t>
  </si>
  <si>
    <t xml:space="preserve"> Acid: 70.5 [°C]; LeakRate [µBar/Min]:  366 ;  0 xtra drops; P no Acid :   46;Total CO2 : 1013;# Exp.:  0;CO2 after Exp.: 1013;RR skipped 9.1 (50%);VM1 aftr Trfr.:   41;PC [62262];Background: BGD 2022/Dec/07 15:36 - ;1.99 mV;2.07 mV;2.32 mV (Thermo);Init int: 10456.25;PressAdjust: L: 7995.6  R: 7263.7 ( Master Capillary )</t>
  </si>
  <si>
    <t>32_CEF-86_-0000.did</t>
  </si>
  <si>
    <t>CEF-86</t>
  </si>
  <si>
    <t xml:space="preserve"> Acid: 70.0 [°C]; LeakRate [µBar/Min]:  317 ;  0 xtra drops; P no Acid :  197;Total CO2 :  534;# Exp.:  0;CO2 after Exp.:  534;RR skipped 8.5 (50%);VM1 aftr Trfr.:   44;PC [62262];Background: BGD 2022/Dec/07 15:36 - ;1.99 mV;2.07 mV;2.32 mV (Thermo);Init int: 2028.97;PressAdjust: L: 1712.2  R: 1582.3 ( Master Capillary )</t>
  </si>
  <si>
    <t>33_CEF-68_-0000.did</t>
  </si>
  <si>
    <t>CEF-68</t>
  </si>
  <si>
    <t xml:space="preserve"> Acid: 70.6 [°C]; LeakRate [µBar/Min]:  274 ;  0 xtra drops; P no Acid :   53;Total CO2 : 1023;# Exp.:  0;CO2 after Exp.: 1023;RR pressure 6.0 (100%);RR pressure 11.0 (50%);VM1 aftr Trfr.:   41;PC [62262];Background: BGD 2022/Dec/07 15:36 - ;1.99 mV;2.07 mV;2.32 mV (Thermo);Init int: 10567.90;PressAdjust: L: 8047.8  R: 7292.6 ( Master Capillary )</t>
  </si>
  <si>
    <t xml:space="preserve"> Acid: 70.6 [°C]; LeakRate [µBar/Min]:  264 ;  0 xtra drops; P no Acid :  190;Total CO2 :  967;# Exp.:  0;CO2 after Exp.:  967;RR skipped 10.2 (50%);VM1 aftr Trfr.:   44;PC [62262];Background: BGD 2022/Dec/07 15:36 - ;1.99 mV;2.07 mV;2.32 mV (Thermo);Init int: 9173.36;PressAdjust: L: 7100.2  R: 6462.2 ( Master Capillary )</t>
  </si>
  <si>
    <t>35_CEF-64_-0000.did</t>
  </si>
  <si>
    <t>CEF-64</t>
  </si>
  <si>
    <t xml:space="preserve"> Acid: 70.3 [°C]; LeakRate [µBar/Min]:  249 ;  0 xtra drops; P no Acid :   46;Total CO2 :  676;# Exp.:  0;CO2 after Exp.:  676;RR skipped 9.6 (50%);VM1 aftr Trfr.:   41;PC [62262];Background: BGD 2022/Dec/07 15:36 - ;1.99 mV;2.07 mV;2.32 mV (Thermo);Init int: 3334.48;PressAdjust: L: 2736.6  R: 2518.5 ( Master Capillary )</t>
  </si>
  <si>
    <t>36_CEF-95_-0000.did</t>
  </si>
  <si>
    <t>CEF-95</t>
  </si>
  <si>
    <t xml:space="preserve"> Acid: 70.0 [°C]; LeakRate [µBar/Min]:  239 ;  0 xtra drops; P no Acid :  158;Total CO2 :  879;# Exp.:  0;CO2 after Exp.:  879;RR skipped 9.4 (50%);VM1 aftr Trfr.:   41;PC [62252];Background: BGD 2022/Dec/07 15:36 - ;1.99 mV;2.07 mV;2.32 mV (Thermo);Init int: 6716.67;PressAdjust: L: 5253.3  R: 4789.9 ( Master Capillary )</t>
  </si>
  <si>
    <t>37_CEF-58_-0000.did</t>
  </si>
  <si>
    <t>CEF-58</t>
  </si>
  <si>
    <t xml:space="preserve"> Acid: 70.1 [°C]; LeakRate [µBar/Min]:  264 ;  0 xtra drops; P no Acid :   46;Total CO2 :  783;# Exp.:  0;CO2 after Exp.:  783;RR skipped 8.9 (50%);VM1 aftr Trfr.:   41;PC [62262];Background: BGD 2022/Dec/07 15:36 - ;1.99 mV;2.07 mV;2.32 mV (Thermo);Init int: 4805.12;PressAdjust: L: 3833.4  R: 3505.5 ( Master Capillary )</t>
  </si>
  <si>
    <t>38_CEF-97_-0000.did</t>
  </si>
  <si>
    <t>CEF-97</t>
  </si>
  <si>
    <t xml:space="preserve"> Acid: 70.4 [°C]; LeakRate [µBar/Min]:  190 ;  0 xtra drops; P no Acid :   63;Total CO2 :  742;# Exp.:  0;CO2 after Exp.:  742;RR skipped 8.4 (50%);VM1 aftr Trfr.:   41;PC [62252];Background: BGD 2022/Dec/07 15:36 - ;1.99 mV;2.07 mV;2.32 mV (Thermo);Init int: 4116.05;PressAdjust: L: 3317.4  R: 3042.2 ( Master Capillary )</t>
  </si>
  <si>
    <t>39_CEF-50_-0000.did</t>
  </si>
  <si>
    <t>CEF-50</t>
  </si>
  <si>
    <t xml:space="preserve"> Acid: 69.8 [°C]; LeakRate [µBar/Min]:  269 ;  0 xtra drops; P no Acid :   44;Total CO2 :  376;# Exp.:  0;CO2 after Exp.:  376;RR pressure 1.4 (100%);RR pressure 2.7 (50%);VM1 aftr Trfr.:   41;PC [62252];Background: BGD 2022/Dec/07 15:36 - ;1.99 mV;2.07 mV;2.32 mV (Thermo);Init int: 1024.12;PressAdjust: L: 829.8  R: 772.3 ( Master Capillary )</t>
  </si>
  <si>
    <t>40_CEF-104_-0000.did</t>
  </si>
  <si>
    <t>CEF-104</t>
  </si>
  <si>
    <t xml:space="preserve"> Acid: 70.3 [°C]; LeakRate [µBar/Min]:  249 ;  0 xtra drops; P no Acid :  112;Total CO2 :  473;# Exp.:  0;CO2 after Exp.:  473;RR skipped 2.6 (50%);VM1 aftr Trfr.:   41;PC [62252];Background: BGD 2022/Dec/07 15:36 - ;1.99 mV;2.07 mV;2.32 mV (Thermo);Init int: 1591.37;PressAdjust: L: 1297.3  R: 1199.8 ( Master Capillary )</t>
  </si>
  <si>
    <t>41_CEF-149_-0000.did</t>
  </si>
  <si>
    <t>CEF-149</t>
  </si>
  <si>
    <t xml:space="preserve"> Acid: 70.3 [°C]; LeakRate [µBar/Min]:  488 ;  0 xtra drops; P no Acid :   46;Total CO2 :  759;# Exp.:  0;CO2 after Exp.:  757;RR skipped 2.5 (50%);VM1 aftr Trfr.:   39;PC [62252];Background: BGD 2022/Dec/07 15:36 - ;1.99 mV;2.07 mV;2.32 mV (Thermo);Init int: 4423.03;PressAdjust: L: 2114.5  R: 1889.0 ( Master Capillary )</t>
  </si>
  <si>
    <t>42_CEF-45_-0000.did</t>
  </si>
  <si>
    <t>CEF-45</t>
  </si>
  <si>
    <t xml:space="preserve"> Acid: 69.8 [°C]; LeakRate [µBar/Min]:  269 ;  0 xtra drops; P no Acid :  127;Total CO2 :  752;# Exp.:  0;CO2 after Exp.:  752;RR pressure 6.0 (100%);RR pressure 10.9 (50%);VM1 aftr Trfr.:   41;PC [62262];Background: BGD 2022/Dec/07 15:36 - ;1.99 mV;2.07 mV;2.32 mV (Thermo);Init int: 4327.23;PressAdjust: L: 3419.9  R: 3125.9 ( Master Capillary )</t>
  </si>
  <si>
    <t xml:space="preserve"> Acid: 70.1 [°C]; LeakRate [µBar/Min]:  449 ;  0 xtra drops; P no Acid :   46;Total CO2 : 1055;# Exp.:  0;CO2 after Exp.: 1055;RR skipped 10.6 (50%);VM1 aftr Trfr.:   39;PC [62252];Background: BGD 2022/Dec/07 15:36 - ;1.99 mV;2.07 mV;2.32 mV (Thermo);Init int: 12829.43;PressAdjust: L: 9616.1  R: 8694.5 ( Master Capillary )</t>
  </si>
  <si>
    <t xml:space="preserve"> Acid: 70.3 [°C]; LeakRate [µBar/Min]:  259 ;  0 xtra drops; P no Acid :  127;Total CO2 :  598;# Exp.:  0;CO2 after Exp.:  598;RR skipped 9.6 (50%);VM1 aftr Trfr.:   44;PC [62262];Background: BGD 2022/Dec/07 15:36 - ;1.99 mV;2.07 mV;2.32 mV (Thermo);Init int: 2544.03;PressAdjust: L: 2116.5  R: 1949.9 ( Master Capillary )</t>
  </si>
  <si>
    <t xml:space="preserve"> Acid: 69.8 [°C]; LeakRate [µBar/Min]:  283 ;  0 xtra drops; P no Acid :   46;Total CO2 :  649;# Exp.:  0;CO2 after Exp.:  649;RR skipped 9.6 (50%);VM1 aftr Trfr.:   39;PC [62262];Background: BGD 2022/Dec/07 15:36 - ;1.99 mV;2.07 mV;2.32 mV (Thermo);Init int: 3085.27;PressAdjust: L: 2543.3  R: 2343.2 ( Master Capillary )</t>
  </si>
  <si>
    <t xml:space="preserve"> Acid: 70.2 [°C]; LeakRate [µBar/Min]:  274 ;  0 xtra drops; P no Acid :  141;Total CO2 : 1130;# Exp.:  0;CO2 after Exp.: 1130;RR skipped 9.3 (50%);VM1 aftr Trfr.:   44;PC [62262];Background: BGD 2022/Dec/07 15:36 - ;1.99 mV;2.07 mV;2.32 mV (Thermo);Init int: 17275.77;PressAdjust: L: 12611.6  R: 11369.7 ( Master Capillary )</t>
  </si>
  <si>
    <t>221209_JReading2022_set1_run5</t>
  </si>
  <si>
    <t>Acid: 70.1 [°C];LeakRate [µBar/Min]:  137 ; 0 xtra drops;P no Acid :   34;P gases :   83;Total CO2 :  808;# Exp.:  0;CO2 after Exp.:  808;RR pressure 6.0 (100%);RR pressure 11.0 (50%);VM1 aftr Trfr.:   34;PC [62262];Background: 1.44 mV;1.40 mV;1.64 mV (Thermo);Init int: 4676.00;PressAdjust: L: 3672.1  R: 3358.6 ( Master Capillary )</t>
  </si>
  <si>
    <t xml:space="preserve"> Acid: 69.9 [°C]; LeakRate [µBar/Min]:  234 ;  0 xtra drops; P no Acid :   90;Total CO2 :  827;# Exp.:  0;CO2 after Exp.:  827;RR skipped 10.5 (50%);VM1 aftr Trfr.:   39;PC [62262];Background: BGD 2022/Dec/09 11:49 - ;1.44 mV;1.40 mV;1.64 mV (Thermo);Init int: 5983.65;PressAdjust: L: 4714.5  R: 4298.6 ( Master Capillary )</t>
  </si>
  <si>
    <t xml:space="preserve"> Acid: 70.3 [°C]; LeakRate [µBar/Min]:  195 ;  0 xtra drops; P no Acid :  151; P gases :  434;Total CO2 : 1052;# Exp.:  0;CO2 after Exp.: 1052;RR skipped 10.1 (50%);VM1 aftr Trfr.:   39;PC [62262];Background: BGD 2022/Dec/09 11:49 - ;1.44 mV;1.40 mV;1.64 mV (Thermo);Init int: 13105.19;PressAdjust: L: 9828.0  R: 8898.7 ( Master Capillary )</t>
  </si>
  <si>
    <t>MT496</t>
  </si>
  <si>
    <t>6_MT91_-0000.did</t>
  </si>
  <si>
    <t>MT91</t>
  </si>
  <si>
    <t xml:space="preserve"> Acid: 70.0 [°C]; LeakRate [µBar/Min]:  166 ;  0 xtra drops; P no Acid :   39; P gases :   90;Total CO2 :  803;# Exp.:  0;CO2 after Exp.:  803;RR pressure 6.0 (100%);RR pressure 10.9 (50%);VM1 aftr Trfr.:   36;PC [62262];Background: BGD 2022/Dec/09 11:49 - ;1.44 mV;1.40 mV;1.64 mV (Thermo);Init int: 5502.56;PressAdjust: L: 4346.3  R: 3970.4 ( Master Capillary )</t>
  </si>
  <si>
    <t>7_MT329_-0000.did</t>
  </si>
  <si>
    <t>MT329</t>
  </si>
  <si>
    <t xml:space="preserve"> Acid: 69.8 [°C]; LeakRate [µBar/Min]:  293 ;  0 xtra drops; P no Acid :   63;Total CO2 :  901;# Exp.:  0;CO2 after Exp.:  901;RR skipped 10.3 (50%);VM1 aftr Trfr.:   39;PC [62262];Background: BGD 2022/Dec/09 11:49 - ;1.44 mV;1.40 mV;1.64 mV (Thermo);Init int: 7463.20;PressAdjust: L: 5784.8  R: 5266.4 ( Master Capillary )</t>
  </si>
  <si>
    <t>8_MT377_-0000.did</t>
  </si>
  <si>
    <t>MT377</t>
  </si>
  <si>
    <t xml:space="preserve"> Acid: 70.2 [°C]; LeakRate [µBar/Min]:  215 ;  0 xtra drops; P no Acid :  100;Total CO2 :  476;# Exp.:  0;CO2 after Exp.:  476;RR skipped 9.9 (50%);VM1 aftr Trfr.:   39;PC [62262];Background: BGD 2022/Dec/09 11:49 - ;1.44 mV;1.40 mV;1.64 mV (Thermo);Init int: 1664.43;PressAdjust: L: 1492.9  R: 1416.5 ( Master Capillary )</t>
  </si>
  <si>
    <t>MT498</t>
  </si>
  <si>
    <t>10_MT328_-0000.did</t>
  </si>
  <si>
    <t>MT328</t>
  </si>
  <si>
    <t xml:space="preserve"> Acid: 69.7 [°C]; LeakRate [µBar/Min]:  220 ;  0 xtra drops; P no Acid :  107; P gases :  503;Total CO2 :  603;# Exp.:  0;CO2 after Exp.:  603;RR pressure 1.4 (100%);RR pressure 2.7 (50%);VM1 aftr Trfr.:   39;PC [62262];Background: BGD 2022/Dec/09 11:49 - ;1.44 mV;1.40 mV;1.64 mV (Thermo);Init int: 2669.74;PressAdjust: L: 2163.5  R: 1995.2 ( Master Capillary )</t>
  </si>
  <si>
    <t>11_MT487_-0000.did</t>
  </si>
  <si>
    <t>MT487</t>
  </si>
  <si>
    <t xml:space="preserve"> Acid: 70.6 [°C]; LeakRate [µBar/Min]:  278 ;  0 xtra drops; P no Acid :   51;Total CO2 :  105;# Exp.:  0;CO2 after Exp.:  105;RR skipped 2.5 (50%);VM1 aftr Trfr.:   39;PC [62262];Background: BGD 2022/Dec/09 11:49 - ;1.44 mV;1.40 mV;1.64 mV (Thermo);Init int:  131.89;PressAdjust: L: 124.1  R: 538.8 ( Master Capillary )</t>
  </si>
  <si>
    <t>12_MT366_-0000.did</t>
  </si>
  <si>
    <t>MT366</t>
  </si>
  <si>
    <t xml:space="preserve"> Acid: 70.4 [°C]; LeakRate [µBar/Min]:  195 ;  0 xtra drops; P no Acid :   66;Total CO2 :  747;# Exp.:  0;CO2 after Exp.:  747;RR pressure 2.9 (100%);RR pressure 5.5 (50%);VM1 aftr Trfr.:   39;PC [62262];Background: BGD 2022/Dec/09 11:49 - ;1.44 mV;1.40 mV;1.64 mV (Thermo);Init int: 4432.76;PressAdjust: L: 3559.7  R: 3264.7 ( Master Capillary )</t>
  </si>
  <si>
    <t xml:space="preserve"> Acid: 70.4 [°C]; LeakRate [µBar/Min]:  381 ;  0 xtra drops; P no Acid :   44;Total CO2 :  852;# Exp.:  0;CO2 after Exp.:  852;RR skipped 5.0 (50%);VM1 aftr Trfr.:   39;PC [62262];Background: BGD 2022/Dec/09 11:49 - ;1.44 mV;1.40 mV;1.64 mV (Thermo);Init int: 6184.20;PressAdjust: L: 4802.2  R: 4390.2 ( Master Capillary )</t>
  </si>
  <si>
    <t>MT479</t>
  </si>
  <si>
    <t>sample reacted by in trap all weekend - sample lost</t>
  </si>
  <si>
    <t>15_MT343_-0000.did</t>
  </si>
  <si>
    <t>MT343</t>
  </si>
  <si>
    <t xml:space="preserve"> Acid: 70.5 [°C]; LeakRate [µBar/Min]:  298 ;  0 xtra drops; P no Acid :   41; P gases :   75;Total CO2 :  444;# Exp.:  0;CO2 after Exp.:  444;RR skipped 10.6 (50%);VM1 aftr Trfr.:   39;PC [62262];Background: BGD 2022/Dec/09 11:49 - ;1.44 mV;1.40 mV;1.64 mV (Thermo);Init int: 1442.28;PressAdjust: L: 1298.7  R: 1447.8 ( Master Capillary )</t>
  </si>
  <si>
    <t>16_MT339_-0000.did</t>
  </si>
  <si>
    <t>MT339</t>
  </si>
  <si>
    <t xml:space="preserve"> Acid: 70.2 [°C]; LeakRate [µBar/Min]:  283 ;  0 xtra drops; P no Acid :   44;Total CO2 :  649;# Exp.:  0;CO2 after Exp.:  649;RR skipped 10.5 (50%);VM1 aftr Trfr.:   39;PC [62262];Background: BGD 2022/Dec/09 11:49 - ;1.44 mV;1.40 mV;1.64 mV (Thermo);Init int: 3044.51;PressAdjust: L: 2267.5  R: 2075.8 ( Master Capillary )</t>
  </si>
  <si>
    <t>17_MT332_-0000.did</t>
  </si>
  <si>
    <t>MT332</t>
  </si>
  <si>
    <t xml:space="preserve"> Acid: 70.0 [°C]; LeakRate [µBar/Min]:  225 ;  0 xtra drops; P no Acid :   44;Total CO2 :  952;# Exp.:  0;CO2 after Exp.:  952;RR pressure 2.9 (100%);RR pressure 5.5 (50%);VM1 aftr Trfr.:   41;PC [62262];Background: BGD 2022/Dec/09 11:49 - ;1.44 mV;1.40 mV;1.64 mV (Thermo);Init int: 8545.68;PressAdjust: L: 3952.7  R: 3481.9 ( Master Capillary )</t>
  </si>
  <si>
    <t>18_MT442_-0000.did</t>
  </si>
  <si>
    <t>MT442</t>
  </si>
  <si>
    <t xml:space="preserve"> Acid: 70.2 [°C]; LeakRate [µBar/Min]:  195 ;  0 xtra drops; P no Acid :   46;Total CO2 :  598;# Exp.:  0;CO2 after Exp.:  598;RR skipped 4.9 (50%);VM1 aftr Trfr.:   41;PC [62252];Background: BGD 2022/Dec/09 11:49 - ;1.44 mV;1.40 mV;1.64 mV (Thermo);Init int: 2508.15;PressAdjust: L: 2009.3  R: 1849.4 ( Master Capillary )</t>
  </si>
  <si>
    <t>19_MT342_-0000.did</t>
  </si>
  <si>
    <t>MT342</t>
  </si>
  <si>
    <t xml:space="preserve"> Acid: 70.5 [°C]; LeakRate [µBar/Min]:  230 ;  0 xtra drops; P no Acid :   44;Total CO2 :  312;# Exp.:  0;CO2 after Exp.:  312;RR skipped 4.8 (50%);VM1 aftr Trfr.:   41;PC [62262];Background: BGD 2022/Dec/09 11:49 - ;1.44 mV;1.40 mV;1.64 mV (Thermo);Init int:  733.35;PressAdjust: L: 668.6  R: 636.8 ( Master Capillary )</t>
  </si>
  <si>
    <t>20_MT495_-0000.did</t>
  </si>
  <si>
    <t>MT495</t>
  </si>
  <si>
    <t xml:space="preserve"> Acid: 70.4 [°C]; LeakRate [µBar/Min]:  210 ;  0 xtra drops; P no Acid :   46;Total CO2 :  891;# Exp.:  0;CO2 after Exp.:  891;RR pressure 5.9 (100%);RR pressure 10.8 (50%);VM1 aftr Trfr.:   41;PC [62262];Background: BGD 2022/Dec/09 11:49 - ;1.44 mV;1.40 mV;1.64 mV (Thermo);Init int: 6706.53;PressAdjust: L: 5257.1  R: 4787.1 ( Master Capillary )</t>
  </si>
  <si>
    <t>21_MT327_-0000.did</t>
  </si>
  <si>
    <t>MT327</t>
  </si>
  <si>
    <t xml:space="preserve"> Acid: 70.6 [°C]; LeakRate [µBar/Min]:  220 ;  0 xtra drops; P no Acid :   44;Total CO2 :  945;# Exp.:  0;CO2 after Exp.:  945;RR skipped 10.2 (50%);VM1 aftr Trfr.:   41;PC [62262];Background: BGD 2022/Dec/09 11:49 - ;1.44 mV;1.40 mV;1.64 mV (Thermo);Init int: 8183.90;PressAdjust: L: 6368.3  R: 5797.5 ( Master Capillary )</t>
  </si>
  <si>
    <t>22_MT499_-0000.did</t>
  </si>
  <si>
    <t>MT499</t>
  </si>
  <si>
    <t xml:space="preserve"> Acid: 69.8 [°C]; LeakRate [µBar/Min]:  181 ;  0 xtra drops; P no Acid :   44;Total CO2 : 1120;# Exp.:  0;CO2 after Exp.: 1120;RR skipped 9.6 (50%);VM1 aftr Trfr.:   41;PC [62262];Background: BGD 2022/Dec/09 11:49 - ;1.44 mV;1.40 mV;1.64 mV (Thermo);Init int: 15954.97;PressAdjust: L: 6069.2  R: 5187.8 ( Master Capillary )</t>
  </si>
  <si>
    <t xml:space="preserve"> Acid: 70.6 [°C]; LeakRate [µBar/Min]:  225 ;  0 xtra drops; P no Acid :   44; P gases :   73;Total CO2 :  969;# Exp.:  0;CO2 after Exp.:  969;RR pressure 5.9 (100%);RR pressure 10.8 (50%);VM1 aftr Trfr.:   39;PC [62262];Background: BGD 2022/Dec/09 11:49 - ;1.44 mV;1.40 mV;1.64 mV (Thermo);Init int: 9189.41;PressAdjust: L: 7138.5  R: 6491.3 ( Master Capillary )</t>
  </si>
  <si>
    <t xml:space="preserve"> Acid: 70.0 [°C]; LeakRate [µBar/Min]:  166 ;  0 xtra drops; P no Acid :   44;Total CO2 :  783;# Exp.:  0;CO2 after Exp.:  783;RR skipped 10.1 (50%);VM1 aftr Trfr.:   41;PC [62272];Background: BGD 2022/Dec/09 11:49 - ;1.44 mV;1.40 mV;1.64 mV (Thermo);Init int: 4852.83;PressAdjust: L: 3863.5  R: 3532.7 ( Master Capillary )</t>
  </si>
  <si>
    <t>25_MT340_-0000.did</t>
  </si>
  <si>
    <t>MT340</t>
  </si>
  <si>
    <t xml:space="preserve"> Acid: 70.0 [°C]; LeakRate [µBar/Min]:  249 ;  0 xtra drops; P no Acid :   41;Total CO2 : 1225;# Exp.:  0;CO2 after Exp.: 1225;RR skipped 9.8 (50%);VM1 aftr Trfr.:   39;PC [62281];Background: BGD 2022/Dec/09 11:49 - ;1.44 mV;1.40 mV;1.64 mV (Thermo);Init int: 29287.46;PressAdjust: L: 19529.8  R: 17347.4 ( Master Capillary )</t>
  </si>
  <si>
    <t>26_MT88_-0000.did</t>
  </si>
  <si>
    <t>MT88</t>
  </si>
  <si>
    <t xml:space="preserve"> Acid: 70.3 [°C]; LeakRate [µBar/Min]:  176 ;  0 xtra drops; P no Acid :   44;Total CO2 :  884;# Exp.:  0;CO2 after Exp.:  884;RR skipped 8.4 (50%);VM1 aftr Trfr.:   39;PC [62272];Background: BGD 2022/Dec/09 11:49 - ;1.44 mV;1.40 mV;1.64 mV (Thermo);Init int: 6800.82;PressAdjust: L: 5265.7  R: 4796.1 ( Master Capillary )</t>
  </si>
  <si>
    <t>27_MT331_-0000.did</t>
  </si>
  <si>
    <t>MT331</t>
  </si>
  <si>
    <t xml:space="preserve"> Acid: 70.1 [°C]; LeakRate [µBar/Min]:  234 ;  0 xtra drops; P no Acid :   41;Total CO2 :  791;# Exp.:  0;CO2 after Exp.:  791;RR skipped 8.0 (50%);VM1 aftr Trfr.:   39;PC [62272];Background: BGD 2022/Dec/09 11:49 - ;1.44 mV;1.40 mV;1.64 mV (Thermo);Init int: 5066.06;PressAdjust: L: 4031.4  R: 3690.7 ( Master Capillary )</t>
  </si>
  <si>
    <t>28_MT376_-0000.did</t>
  </si>
  <si>
    <t>MT376</t>
  </si>
  <si>
    <t xml:space="preserve"> Acid: 70.6 [°C]; LeakRate [µBar/Min]:  190 ;  0 xtra drops; P no Acid :   44;Total CO2 :  627;# Exp.:  0;CO2 after Exp.:  627;RR pressure 5.9 (100%);RR pressure 10.8 (50%);VM1 aftr Trfr.:   39;PC [62281];Background: BGD 2022/Dec/09 11:49 - ;1.44 mV;1.40 mV;1.64 mV (Thermo);Init int: 2847.59;PressAdjust: L: 2348.4  R: 2161.0 ( Master Capillary )</t>
  </si>
  <si>
    <t>29_MT488_-0000.did</t>
  </si>
  <si>
    <t>MT488</t>
  </si>
  <si>
    <t xml:space="preserve"> Acid: 70.3 [°C]; LeakRate [µBar/Min]:  225 ;  0 xtra drops; P no Acid :   44;Total CO2 :  634;# Exp.:  0;CO2 after Exp.:  634;RR skipped 10.6 (50%);VM1 aftr Trfr.:   39;PC [62281];Background: BGD 2022/Dec/09 11:49 - ;1.44 mV;1.40 mV;1.64 mV (Thermo);Init int: 2931.64;PressAdjust: L: 2432.1  R: 2238.7 ( Master Capillary )</t>
  </si>
  <si>
    <t>30_MT380_-0000.did</t>
  </si>
  <si>
    <t>MT380</t>
  </si>
  <si>
    <t xml:space="preserve"> Acid: 69.8 [°C]; LeakRate [µBar/Min]:  186 ;  0 xtra drops; P no Acid :   44;Total CO2 : 1006;# Exp.:  0;CO2 after Exp.: 1006;RR skipped 10.3 (50%);VM1 aftr Trfr.:   39;PC [62272];Background: BGD 2022/Dec/09 11:49 - ;1.44 mV;1.40 mV;1.64 mV (Thermo);Init int: 10400.68;PressAdjust: L: 7943.6  R: 7205.3 ( Master Capillary )</t>
  </si>
  <si>
    <t>31_MT345_-0000.did</t>
  </si>
  <si>
    <t>MT345</t>
  </si>
  <si>
    <t xml:space="preserve"> Acid: 70.6 [°C]; LeakRate [µBar/Min]:  244 ;  0 xtra drops; P no Acid :   44;Total CO2 :  735;# Exp.:  0;CO2 after Exp.:  735;RR skipped 9.6 (50%);VM1 aftr Trfr.:   39;PC [62281];Background: BGD 2022/Dec/09 11:49 - ;1.44 mV;1.40 mV;1.64 mV (Thermo);Init int: 4186.03;PressAdjust: L: 3308.4  R: 3035.9 ( Master Capillary )</t>
  </si>
  <si>
    <t>32_MT370_-0000.did</t>
  </si>
  <si>
    <t>MT370</t>
  </si>
  <si>
    <t xml:space="preserve"> Acid: 69.8 [°C]; LeakRate [µBar/Min]:  186 ;  0 xtra drops; P no Acid :   44;Total CO2 :  857;# Exp.:  0;CO2 after Exp.:  857;RR skipped 9.1 (50%);VM1 aftr Trfr.:   39;PC [62281];Background: BGD 2022/Dec/09 11:49 - ;1.44 mV;1.40 mV;1.64 mV (Thermo);Init int: 6180.94;PressAdjust: L: 4844.7  R: 4416.8 ( Master Capillary )</t>
  </si>
  <si>
    <t>33_MT336_-0000.did</t>
  </si>
  <si>
    <t>MT336</t>
  </si>
  <si>
    <t xml:space="preserve"> Acid: 70.0 [°C]; LeakRate [µBar/Min]:  391 ;  0 xtra drops; P no Acid :   44;Total CO2 : 1094;# Exp.:  0;CO2 after Exp.: 1094;RR skipped 8.8 (50%);VM1 aftr Trfr.:   39;PC [62281];Background: BGD 2022/Dec/09 11:49 - ;1.44 mV;1.40 mV;1.64 mV (Thermo);Init int: 15370.92;PressAdjust: L: 6475.6  R: 5587.6 ( Master Capillary )</t>
  </si>
  <si>
    <t xml:space="preserve"> Acid: 70.3 [°C]; LeakRate [µBar/Min]:  186 ;  0 xtra drops; P no Acid :   44;Total CO2 : 1169;# Exp.:  0;CO2 after Exp.: 1169;RR pressure 5.9 (100%);RR pressure 10.8 (50%);VM1 aftr Trfr.:   41;PC [62281];Background: BGD 2022/Dec/09 11:49 - ;1.44 mV;1.40 mV;1.64 mV (Thermo);Init int: 20740.57;PressAdjust: L: 14881.9  R: 13352.5 ( Master Capillary )</t>
  </si>
  <si>
    <t>35_MT440_-0000.did</t>
  </si>
  <si>
    <t>MT440</t>
  </si>
  <si>
    <t xml:space="preserve"> Acid: 69.9 [°C]; LeakRate [µBar/Min]:  254 ;  0 xtra drops; P no Acid :   44;Total CO2 :  329;# Exp.:  0;CO2 after Exp.:  329;RR skipped 9.6 (50%);VM1 aftr Trfr.:   39;PC [62281];Background: BGD 2022/Dec/09 11:49 - ;1.44 mV;1.40 mV;1.64 mV (Thermo);Init int:  823.74;PressAdjust: L: 757.6  R: 1337.0 ( Master Capillary )</t>
  </si>
  <si>
    <t>36_MT365_-0000.did</t>
  </si>
  <si>
    <t>MT365</t>
  </si>
  <si>
    <t xml:space="preserve"> Acid: 70.4 [°C]; LeakRate [µBar/Min]:  195 ;  0 xtra drops; P no Acid :   44;Total CO2 :  913;# Exp.:  0;CO2 after Exp.:  913;RR skipped 9.6 (50%);VM1 aftr Trfr.:   39;PC [62281];Background: BGD 2022/Dec/09 11:49 - ;1.44 mV;1.40 mV;1.64 mV (Thermo);Init int: 7512.82;PressAdjust: L: 5842.0  R: 5316.8 ( Master Capillary )</t>
  </si>
  <si>
    <t>37_MT410_-0000.did</t>
  </si>
  <si>
    <t>MT410</t>
  </si>
  <si>
    <t xml:space="preserve"> Acid: 69.8 [°C]; LeakRate [µBar/Min]:  230 ;  0 xtra drops; P no Acid :   44;Total CO2 :  735;# Exp.:  0;CO2 after Exp.:  735;RR skipped 9.0 (50%);VM1 aftr Trfr.:   39;PC [62281];Background: BGD 2022/Dec/09 11:49 - ;1.44 mV;1.40 mV;1.64 mV (Thermo);Init int: 4150.93;PressAdjust: L: 3367.6  R: 3089.0 ( Master Capillary )</t>
  </si>
  <si>
    <t>38_MT368_-0000.did</t>
  </si>
  <si>
    <t>MT368</t>
  </si>
  <si>
    <t xml:space="preserve"> Acid: 70.6 [°C]; LeakRate [µBar/Min]:  176 ;  0 xtra drops; P no Acid :   44;Total CO2 :  752;# Exp.:  0;CO2 after Exp.:  752;RR skipped 8.7 (50%);VM1 aftr Trfr.:   39;PC [62281];Background: BGD 2022/Dec/09 11:49 - ;1.44 mV;1.40 mV;1.64 mV (Thermo);Init int: 4330.96;PressAdjust: L: 3482.6  R: 3190.3 ( Master Capillary )</t>
  </si>
  <si>
    <t>39_MT334_-0000.did</t>
  </si>
  <si>
    <t>MT334</t>
  </si>
  <si>
    <t>12/13/22</t>
  </si>
  <si>
    <t xml:space="preserve"> Acid: 70.0 [°C]; LeakRate [µBar/Min]:  396 ;  0 xtra drops; P no Acid :   44;Total CO2 :  632;# Exp.:  0;CO2 after Exp.:  632;RR pressure 5.9 (100%);RR pressure 10.8 (50%);VM1 aftr Trfr.:   39;PC [62281];Background: BGD 2022/Dec/09 11:49 - ;1.44 mV;1.40 mV;1.64 mV (Thermo);Init int: 2893.97;PressAdjust: L: 2401.2  R: 2212.7 ( Master Capillary )</t>
  </si>
  <si>
    <t>40_MT79_-0000.did</t>
  </si>
  <si>
    <t>MT79</t>
  </si>
  <si>
    <t xml:space="preserve"> Acid: 69.8 [°C]; LeakRate [µBar/Min]:  190 ;  0 xtra drops; P no Acid :   44;Total CO2 :  747;# Exp.:  0;CO2 after Exp.:  747;RR skipped 10.5 (50%);VM1 aftr Trfr.:   39;PC [62281];Background: BGD 2022/Dec/09 11:49 - ;1.44 mV;1.40 mV;1.64 mV (Thermo);Init int: 4267.43;PressAdjust: L: 3365.4  R: 3082.1 ( Master Capillary )</t>
  </si>
  <si>
    <t>41_MT501_-0000.did</t>
  </si>
  <si>
    <t>MT501</t>
  </si>
  <si>
    <t xml:space="preserve"> Acid: 70.5 [°C]; LeakRate [µBar/Min]:  244 ;  0 xtra drops; P no Acid :   44;Total CO2 :  127;# Exp.:  0;CO2 after Exp.:  127;RR skipped 10.2 (50%);VM1 aftr Trfr.:   39;PC [62281];Background: BGD 2022/Dec/09 11:49 - ;1.44 mV;1.40 mV;1.64 mV (Thermo);Init int:  177.67;PressAdjust: L: 169.5  R: 1397.8 ( Master Capillary )</t>
  </si>
  <si>
    <t>42_MT92_-0000.did</t>
  </si>
  <si>
    <t>MT92</t>
  </si>
  <si>
    <t xml:space="preserve"> Acid: 70.0 [°C]; LeakRate [µBar/Min]:  186 ;  0 xtra drops; P no Acid :   44;Total CO2 :  754;# Exp.:  0;CO2 after Exp.:  754;RR skipped 10.0 (50%);VM1 aftr Trfr.:   39;PC [62281];Background: BGD 2022/Dec/09 11:49 - ;1.44 mV;1.40 mV;1.64 mV (Thermo);Init int: 4395.64;PressAdjust: L: 3486.4  R: 3195.3 ( Master Capillary )</t>
  </si>
  <si>
    <t xml:space="preserve"> Acid: 69.8 [°C]; LeakRate [µBar/Min]:  381 ;  0 xtra drops; P no Acid :   44;Total CO2 :  937;# Exp.:  0;CO2 after Exp.:  937;RR skipped 9.6 (50%);VM1 aftr Trfr.:   39;PC [62281];Background: BGD 2022/Dec/09 11:49 - ;1.44 mV;1.40 mV;1.64 mV (Thermo);Init int: 8280.11;PressAdjust: L: 6420.4  R: 5845.1 ( Master Capillary )</t>
  </si>
  <si>
    <t xml:space="preserve"> Acid: 69.9 [°C]; LeakRate [µBar/Min]:  200 ;  0 xtra drops; P no Acid :   44;Total CO2 : 1106;# Exp.:  0;CO2 after Exp.: 1106;RR pressure 5.9 (100%);RR pressure 10.8 (50%);VM1 aftr Trfr.:   39;PC [62281];Background: BGD 2022/Dec/09 11:49 - ;1.44 mV;1.40 mV;1.64 mV (Thermo);Init int: 15354.48;PressAdjust: L: 11372.6  R: 10270.7 ( Master Capillary )</t>
  </si>
  <si>
    <t xml:space="preserve"> Acid: 70.2 [°C]; LeakRate [µBar/Min]:  264 ;  0 xtra drops; P no Acid :   44;Total CO2 : 1011;# Exp.:  0;CO2 after Exp.: 1008;RR skipped 9.8 (50%);VM1 aftr Trfr.:   39;PC [62281];Background: BGD 2022/Dec/09 11:49 - ;1.44 mV;1.40 mV;1.64 mV (Thermo);Init int: 10736.17;PressAdjust: L: 8264.3  R: 7505.3 ( Master Capillary )</t>
  </si>
  <si>
    <t xml:space="preserve"> Acid: 70.0 [°C]; LeakRate [µBar/Min]:  195 ;  0 xtra drops; P no Acid :   44;Total CO2 :  769;# Exp.:  0;CO2 after Exp.:  769;RR skipped 9.2 (50%);VM1 aftr Trfr.:   41;PC [62281];Background: BGD 2022/Dec/09 11:49 - ;1.44 mV;1.40 mV;1.64 mV (Thermo);Init int: 4573.40;PressAdjust: L: 3648.4  R: 3336.2 ( Master Capillary )</t>
  </si>
  <si>
    <t>221214_JReading2022_set1_run6</t>
  </si>
  <si>
    <t>12/14/22</t>
  </si>
  <si>
    <t>Acid: 70.4 [°C];LeakRate [µBar/Min]:  156 ; 0 xtra drops;P no Acid :   78;P gases :  420;Total CO2 :  935;# Exp.:  0;CO2 after Exp.:  935;RR pressure 7.4 (100%);RR pressure 13.5 (50%);VM1 aftr Trfr.:   36;PC [62262];Background: 1.52 mV;1.52 mV;1.77 mV (Thermo);Init int: 7021.14;PressAdjust: L: 5500.9  R: 5007.1 ( Master Capillary )</t>
  </si>
  <si>
    <t>GS 1</t>
  </si>
  <si>
    <t xml:space="preserve"> Acid: 69.8 [°C]; LeakRate [µBar/Min]:  283 ;  0 xtra drops; P no Acid :   39;Total CO2 :  788;# Exp.:  0;CO2 after Exp.:  788;RR skipped 12.9 (50%);VM1 aftr Trfr.:   39;PC [62262];Background: BGD 2022/Dec/14 14:42 - ;1.52 mV;1.52 mV;1.77 mV (Thermo);Init int: 5016.47;PressAdjust: L: 4011.9  R: 3668.5 ( Master Capillary )</t>
  </si>
  <si>
    <t>outlier</t>
  </si>
  <si>
    <t xml:space="preserve"> Acid: 70.2 [°C]; LeakRate [µBar/Min]:  381 ;  0 xtra drops; P no Acid :  102;Total CO2 :   44;# Exp.:  0;CO2 after Exp.:   44;RR skipped 12.6 (50%);VM1 aftr Trfr.:   41;PC [62252];Background: BGD 2022/Dec/14 14:42 - ;1.52 mV;1.52 mV;1.77 mV (Thermo);Init int:    6.58;PressAdjust: L: 10.0  R: 1796.6 ( Master Capillary )</t>
  </si>
  <si>
    <t>in trap overnight, not ran</t>
  </si>
  <si>
    <t>5_CEF-56_-0002.did</t>
  </si>
  <si>
    <t>CEF-56</t>
  </si>
  <si>
    <t>12/15/22</t>
  </si>
  <si>
    <t>Acid: 69.8 [°C];LeakRate [µBar/Min]:  171 ; 0 xtra drops;P no Acid :  117;P gases :  622;Total CO2 :  459;# Exp.:  0;CO2 after Exp.:  459;RR pressure 7.3 (100%);RR pressure 13.5 (50%);VM1 aftr Trfr.:   39;PC [62262];Background: BGD 2022/Dec/14 14:42 - ;1.52 mV;1.52 mV;1.77 mV (Thermo);Init int: 1559.20;PressAdjust: L: 1398.2  R: 1943.7 ( Master Capillary )</t>
  </si>
  <si>
    <t>data likely OK</t>
  </si>
  <si>
    <t>6_CEF-44_-0002.did</t>
  </si>
  <si>
    <t>CEF-44</t>
  </si>
  <si>
    <t xml:space="preserve"> Acid: 70.5 [°C]; LeakRate [µBar/Min]:  249 ;  0 xtra drops; P no Acid :   41;Total CO2 :  481;# Exp.:  0;CO2 after Exp.:  481;RR skipped 13.3 (50%);VM1 aftr Trfr.:   39;PC [62262];Background: BGD 2022/Dec/14 14:42 - ;1.52 mV;1.52 mV;1.77 mV (Thermo);Init int: 1644.88;PressAdjust: L: 1475.1  R: 1899.4 ( Master Capillary )</t>
  </si>
  <si>
    <t>7_CEF-140_-0002.did</t>
  </si>
  <si>
    <t>CEF-140</t>
  </si>
  <si>
    <t xml:space="preserve"> Acid: 69.9 [°C]; LeakRate [µBar/Min]:  249 ;  0 xtra drops; P no Acid :  158;Total CO2 :  415;# Exp.:  0;CO2 after Exp.:  415;RR pressure 1.3 (100%);RR pressure 2.7 (50%);VM1 aftr Trfr.:   41;PC [62262];Background: BGD 2022/Dec/14 14:42 - ;1.52 mV;1.52 mV;1.77 mV (Thermo);Init int: 1231.71;PressAdjust: L: 1002.4  R: 931.2 ( Master Capillary )</t>
  </si>
  <si>
    <t>8_CEF-142_-0002.did</t>
  </si>
  <si>
    <t>CEF-142</t>
  </si>
  <si>
    <t xml:space="preserve"> Acid: 70.2 [°C]; LeakRate [µBar/Min]:  161 ;  0 xtra drops; P no Acid :   44;Total CO2 :  434;# Exp.:  0;CO2 after Exp.:  434;RR skipped 2.5 (50%);VM1 aftr Trfr.:   41;PC [62262];Background: BGD 2022/Dec/14 14:42 - ;1.52 mV;1.52 mV;1.77 mV (Thermo);Init int: 1334.63;PressAdjust: L: 1083.1  R: 1004.8 ( Master Capillary )</t>
  </si>
  <si>
    <t>9_CEF-141_-0002.did</t>
  </si>
  <si>
    <t>CEF-141</t>
  </si>
  <si>
    <t xml:space="preserve"> Acid: 70.4 [°C]; LeakRate [µBar/Min]:  225 ;  0 xtra drops; P no Acid :  109;Total CO2 :  981;# Exp.:  0;CO2 after Exp.:  981;RR skipped 2.4 (50%);VM1 aftr Trfr.:   41;PC [62262];Background: BGD 2022/Dec/14 14:42 - ;1.52 mV;1.52 mV;1.77 mV (Thermo);Init int: 9522.25;PressAdjust: L: 3851.3  R: 3326.6 ( Master Capillary )</t>
  </si>
  <si>
    <t>10_CEF-78_-0002.did</t>
  </si>
  <si>
    <t>CEF-78</t>
  </si>
  <si>
    <t xml:space="preserve"> Acid: 69.8 [°C]; LeakRate [µBar/Min]:  156 ;  0 xtra drops; P no Acid :   44; P gases :   92;Total CO2 :  539;# Exp.:  0;CO2 after Exp.:  539;RR pressure 1.3 (100%);RR pressure 2.6 (50%);VM1 aftr Trfr.:   41;PC [62252];Background: BGD 2022/Dec/14 14:42 - ;1.52 mV;1.52 mV;1.77 mV (Thermo);Init int: 2023.15;PressAdjust: L: 1625.4  R: 1499.8 ( Master Capillary )</t>
  </si>
  <si>
    <t>11_CEF-137_-0002.did</t>
  </si>
  <si>
    <t>CEF-137</t>
  </si>
  <si>
    <t xml:space="preserve"> Acid: 69.8 [°C]; LeakRate [µBar/Min]:  244 ;  0 xtra drops; P no Acid :  107;Total CO2 :  571;# Exp.:  0;CO2 after Exp.:  573;RR skipped 2.5 (50%);VM1 aftr Trfr.:   41;PC [62272];Background: BGD 2022/Dec/14 14:42 - ;1.52 mV;1.52 mV;1.77 mV (Thermo);Init int: 2315.11;PressAdjust: L: 1889.3  R: 1745.0 ( Master Capillary )</t>
  </si>
  <si>
    <t>12_CEF-90_-0002.did</t>
  </si>
  <si>
    <t>CEF-90</t>
  </si>
  <si>
    <t>V.S.</t>
  </si>
  <si>
    <t xml:space="preserve"> Acid: 70.2 [°C]; LeakRate [µBar/Min]:  161 ;  0 xtra drops; P no Acid :   46;Total CO2 :  129;# Exp.:  0;CO2 after Exp.:  129;RR skipped 2.3 (50%);VM1 aftr Trfr.:   41;PC [62262];Background: BGD 2022/Dec/14 14:42 - ;1.52 mV;1.52 mV;1.77 mV (Thermo);Init int:  175.00;PressAdjust: L: 170.3  R: 522.6 ( Master Capillary )</t>
  </si>
  <si>
    <t>13_SHK_-0002.did</t>
  </si>
  <si>
    <t xml:space="preserve"> Acid: 70.0 [°C]; LeakRate [µBar/Min]:  269 ;  0 xtra drops; P no Acid :  171;Total CO2 :  923;# Exp.:  0;CO2 after Exp.:  923;RR pressure 1.3 (100%);RR pressure 2.7 (50%);VM1 aftr Trfr.:   41;PC [62252];Background: BGD 2022/Dec/14 14:42 - ;1.52 mV;1.52 mV;1.77 mV (Thermo);Init int: 7748.33;PressAdjust: L: 4130.0  R: 3680.1 ( Master Capillary )</t>
  </si>
  <si>
    <t>14_CEF-27_-0002.did</t>
  </si>
  <si>
    <t>CEF-27</t>
  </si>
  <si>
    <t xml:space="preserve"> Acid: 70.3 [°C]; LeakRate [µBar/Min]:  195 ;  0 xtra drops; P no Acid :   44;Total CO2 :   41;# Exp.:  0;CO2 after Exp.:   41;RR pressure 1.3 (100%);RR pressure 2.6 (50%);VM1 aftr Trfr.:   39;PC [62262];Background: BGD 2022/Dec/14 14:42 - ;1.52 mV;1.52 mV;1.77 mV (Thermo);Init int:    4.05;PressAdjust: L: 5.6  R: 535.1 ( Master Capillary )</t>
  </si>
  <si>
    <t>15_CEF-72_-0002.did</t>
  </si>
  <si>
    <t>CEF-72</t>
  </si>
  <si>
    <t xml:space="preserve"> Acid: 70.3 [°C]; LeakRate [µBar/Min]:  210 ;  0 xtra drops; P no Acid :   80;Total CO2 :  244;# Exp.:  0;CO2 after Exp.:  241;RR skipped 2.5 (50%);VM1 aftr Trfr.:   41;PC [62252];Background: BGD 2022/Dec/14 14:42 - ;1.52 mV;1.52 mV;1.77 mV (Thermo);Init int:  482.22;PressAdjust: L: 444.9  R: 537.0 ( Master Capillary )</t>
  </si>
  <si>
    <t>16_CEF-152_-0002.did</t>
  </si>
  <si>
    <t>CEF-152</t>
  </si>
  <si>
    <t xml:space="preserve"> Acid: 69.9 [°C]; LeakRate [µBar/Min]:  283 ;  0 xtra drops; P no Acid :   46;Total CO2 :  385;# Exp.:  0;CO2 after Exp.:  385;RR skipped 2.5 (50%);VM1 aftr Trfr.:   41;PC [62262];Background: BGD 2022/Dec/14 14:42 - ;1.52 mV;1.52 mV;1.77 mV (Thermo);Init int: 1058.96;PressAdjust: L: 856.0  R: 796.1 ( Master Capillary )</t>
  </si>
  <si>
    <t>17_CEF-146_-0002.did</t>
  </si>
  <si>
    <t>CEF-146</t>
  </si>
  <si>
    <t xml:space="preserve"> Acid: 69.8 [°C]; LeakRate [µBar/Min]:  459 ;  0 xtra drops; P no Acid :  444;Total CO2 :  647;# Exp.:  0;CO2 after Exp.:  647;RR skipped 2.4 (50%);VM1 aftr Trfr.:   46;PC [62252];Background: BGD 2022/Dec/14 14:42 - ;1.52 mV;1.52 mV;1.77 mV (Thermo);Init int: 2983.36;PressAdjust: L: 2411.6  R: 2229.8 ( Master Capillary )</t>
  </si>
  <si>
    <t>18_RIGO 059_-0002.did</t>
  </si>
  <si>
    <t>RIGO 059</t>
  </si>
  <si>
    <t xml:space="preserve"> Acid: 70.0 [°C]; LeakRate [µBar/Min]:  303 ;  0 xtra drops; P no Acid :   46;Total CO2 :  615;# Exp.:  0;CO2 after Exp.:  615;RR skipped 2.1 (50%);VM1 aftr Trfr.:   41;PC [62252];Background: BGD 2022/Dec/14 14:42 - ;1.52 mV;1.52 mV;1.77 mV (Thermo);Init int: 2642.86;PressAdjust: L: 2124.0  R: 1958.5 ( Master Capillary )</t>
  </si>
  <si>
    <t>19_RIGO 060_-0002.did</t>
  </si>
  <si>
    <t>RIGO 060</t>
  </si>
  <si>
    <t xml:space="preserve"> Acid: 70.3 [°C]; LeakRate [µBar/Min]:  347 ;  0 xtra drops; P no Acid :  312;Total CO2 :  527;# Exp.:  0;CO2 after Exp.:  527;RR skipped 1.9 (50%);VM1 aftr Trfr.:   44;PC [62262];Background: BGD 2022/Dec/14 14:42 - ;1.52 mV;1.52 mV;1.77 mV (Thermo);Init int: 1921.80;PressAdjust: L: 1565.8  R: 1447.8 ( Master Capillary )</t>
  </si>
  <si>
    <t>20_RIGO 063_-0002.did</t>
  </si>
  <si>
    <t>RIGO 063</t>
  </si>
  <si>
    <t xml:space="preserve"> Acid: 70.5 [°C]; LeakRate [µBar/Min]:  171 ;  0 xtra drops; P no Acid :   44;Total CO2 :  622;# Exp.:  0;CO2 after Exp.:  622;RR pressure 1.3 (100%);RR pressure 2.7 (50%);VM1 aftr Trfr.:   41;PC [62252];Background: BGD 2022/Dec/14 14:42 - ;1.52 mV;1.52 mV;1.77 mV (Thermo);Init int: 2679.96;PressAdjust: L: 2166.0  R: 1997.0 ( Master Capillary )</t>
  </si>
  <si>
    <t>21_RIGO 061_-0002.did</t>
  </si>
  <si>
    <t>RIGO 061</t>
  </si>
  <si>
    <t xml:space="preserve"> Acid: 69.8 [°C]; LeakRate [µBar/Min]:  371 ;  0 xtra drops; P no Acid :  251;Total CO2 :   51;# Exp.:  0;CO2 after Exp.:   51;RR skipped 2.5 (50%);VM1 aftr Trfr.:   46;PC [62262];Background: BGD 2022/Dec/14 14:42 - ;1.52 mV;1.52 mV;1.77 mV (Thermo);Init int:    8.25;PressAdjust: L: 9.5  R: 536.1 ( Master Capillary )</t>
  </si>
  <si>
    <t>22_RIGO 047_-0002.did</t>
  </si>
  <si>
    <t>RIGO 047</t>
  </si>
  <si>
    <t xml:space="preserve"> Acid: 70.1 [°C]; LeakRate [µBar/Min]:  147 ;  0 xtra drops; P no Acid :   46;Total CO2 :   53;# Exp.:  0;CO2 after Exp.:   53;RR skipped 2.5 (50%);VM1 aftr Trfr.:   41;PC [62252];Background: BGD 2022/Dec/14 14:42 - ;1.52 mV;1.52 mV;1.77 mV (Thermo);Init int:   20.29;PressAdjust: L: 21.2  R: 541.5 ( Master Capillary )</t>
  </si>
  <si>
    <t>23_GS1_-0002.did</t>
  </si>
  <si>
    <t xml:space="preserve"> Acid: 70.3 [°C]; LeakRate [µBar/Min]:  474 ;  0 xtra drops; P no Acid :  356;Total CO2 :  820;# Exp.:  0;CO2 after Exp.:  818;RR pressure 5.8 (100%);RR pressure 10.8 (50%);VM1 aftr Trfr.:   48;PC [62262];Background: BGD 2022/Dec/14 14:42 - ;1.52 mV;1.52 mV;1.77 mV (Thermo);Init int: 5248.35;PressAdjust: L: 4192.9  R: 3833.6 ( Master Capillary )</t>
  </si>
  <si>
    <t>24_NBS 18_-0002.did</t>
  </si>
  <si>
    <t xml:space="preserve"> Acid: 70.6 [°C]; LeakRate [µBar/Min]:  166 ;  0 xtra drops; P no Acid :   46;Total CO2 :  945;# Exp.:  0;CO2 after Exp.:  945;RR skipped 10.3 (50%);VM1 aftr Trfr.:   41;PC [62262];Background: BGD 2022/Dec/14 14:42 - ;1.52 mV;1.52 mV;1.77 mV (Thermo);Init int: 8027.34;PressAdjust: L: 6262.2  R: 5694.2 ( Master Capillary )</t>
  </si>
  <si>
    <t>25_CEF-106_-0002.did</t>
  </si>
  <si>
    <t>CEF-106</t>
  </si>
  <si>
    <t xml:space="preserve"> Acid: 70.6 [°C]; LeakRate [µBar/Min]:  440 ;  0 xtra drops; P no Acid :  437;Total CO2 :  783;# Exp.:  0;CO2 after Exp.:  783;RR skipped 9.8 (50%);VM1 aftr Trfr.:   46;PC [62262];Background: BGD 2022/Dec/14 14:42 - ;1.52 mV;1.52 mV;1.77 mV (Thermo);Init int: 4756.60;PressAdjust: L: 3835.6  R: 3515.0 ( Master Capillary )</t>
  </si>
  <si>
    <t>26_CEF-112_-0002.did</t>
  </si>
  <si>
    <t>CEF-112</t>
  </si>
  <si>
    <t xml:space="preserve"> Acid: 70.6 [°C]; LeakRate [µBar/Min]:  176 ;  0 xtra drops; P no Acid :   44;Total CO2 :  849;# Exp.:  0;CO2 after Exp.:  849;RR skipped 9.4 (50%);VM1 aftr Trfr.:   41;PC [62262];Background: BGD 2022/Dec/14 14:42 - ;1.52 mV;1.52 mV;1.77 mV (Thermo);Init int: 5875.38;PressAdjust: L: 4652.3  R: 4245.9 ( Master Capillary )</t>
  </si>
  <si>
    <t>27_CEF-38_-0002.did</t>
  </si>
  <si>
    <t>CEF-38</t>
  </si>
  <si>
    <t xml:space="preserve"> Acid: 69.8 [°C]; LeakRate [µBar/Min]:  464 ;  0 xtra drops; P no Acid :  486;Total CO2 :  534;# Exp.:  0;CO2 after Exp.:  534;RR skipped 9.0 (50%);VM1 aftr Trfr.:   48;PC [62252];Background: BGD 2022/Dec/14 14:42 - ;1.52 mV;1.52 mV;1.77 mV (Thermo);Init int: 1972.84;PressAdjust: L: 1667.6  R: 1542.3 ( Master Capillary )</t>
  </si>
  <si>
    <t>28_CEF-81_-0002.did</t>
  </si>
  <si>
    <t>CEF-81</t>
  </si>
  <si>
    <t>12/16/22</t>
  </si>
  <si>
    <t xml:space="preserve"> Acid: 69.8 [°C]; LeakRate [µBar/Min]:  166 ;  0 xtra drops; P no Acid :   46;Total CO2 :  627;# Exp.:  0;CO2 after Exp.:  627;RR skipped 9.0 (50%);VM1 aftr Trfr.:   41;PC [62252];Background: BGD 2022/Dec/14 14:42 - ;1.52 mV;1.52 mV;1.77 mV (Thermo);Init int: 2762.29;PressAdjust: L: 2297.2  R: 2119.1 ( Master Capillary )</t>
  </si>
  <si>
    <t>29_CEF-16_-0002.did</t>
  </si>
  <si>
    <t>CEF-16</t>
  </si>
  <si>
    <t xml:space="preserve"> Acid: 70.2 [°C]; LeakRate [µBar/Min]:  669 ;  0 xtra drops; P no Acid :  576;Total CO2 :  713;# Exp.:  0;CO2 after Exp.:  713;RR pressure 5.8 (100%);RR pressure 10.9 (50%);VM1 aftr Trfr.:   48;PC [62262];Background: BGD 2022/Dec/14 14:42 - ;1.52 mV;1.52 mV;1.77 mV (Thermo);Init int: 3730.51;PressAdjust: L: 3041.3  R: 2793.7 ( Master Capillary )</t>
  </si>
  <si>
    <t>30_CEF-143_-0002.did</t>
  </si>
  <si>
    <t>CEF-143</t>
  </si>
  <si>
    <t xml:space="preserve"> Acid: 69.8 [°C]; LeakRate [µBar/Min]:  171 ;  0 xtra drops; P no Acid :   46;Total CO2 :  842;# Exp.:  0;CO2 after Exp.:  842;RR skipped 10.6 (50%);VM1 aftr Trfr.:   41;PC [62262];Background: BGD 2022/Dec/14 14:42 - ;1.52 mV;1.52 mV;1.77 mV (Thermo);Init int: 5695.51;PressAdjust: L: 4481.9  R: 4090.9 ( Master Capillary )</t>
  </si>
  <si>
    <t>31_CEF-155_-0000.did</t>
  </si>
  <si>
    <t>CEF-155</t>
  </si>
  <si>
    <t>Acid: 69.9 [°C];LeakRate [µBar/Min]:  571 ; 0 xtra drops;P no Acid :  319;P gases : 1120;Total CO2 :  576;# Exp.:  0;CO2 after Exp.:  576;RR skipped 7.2 (50%);VM1 aftr Trfr.:   44;PC [62252];Background: BGD 2022/Dec/14 14:42 - ;1.52 mV;1.52 mV;1.77 mV (Thermo);Init int: 2403.94;PressAdjust: L: 2014.9  R: 1860.9 ( Master Capillary )</t>
  </si>
  <si>
    <t>32_CEF-3_-0002.did</t>
  </si>
  <si>
    <t>CEF-3</t>
  </si>
  <si>
    <t xml:space="preserve"> Acid: 70.0 [°C]; LeakRate [µBar/Min]:  151 ;  0 xtra drops; P no Acid :   48; P gases :   90;Total CO2 : 1150;# Exp.:  0;CO2 after Exp.: 1150;RR skipped 9.9 (50%);VM1 aftr Trfr.:   41;PC [62252];Background: BGD 2022/Dec/14 14:42 - ;1.52 mV;1.52 mV;1.77 mV (Thermo);Init int: 18086.42;PressAdjust: L: 13097.9  R: 11797.4 ( Master Capillary )</t>
  </si>
  <si>
    <t>33_RIGO 054_-0002.did</t>
  </si>
  <si>
    <t>RIGO 054</t>
  </si>
  <si>
    <t xml:space="preserve"> Acid: 70.1 [°C]; LeakRate [µBar/Min]:  405 ;  0 xtra drops; P no Acid :  285;Total CO2 :  637;# Exp.:  0;CO2 after Exp.:  637;RR skipped 8.8 (50%);VM1 aftr Trfr.:   44;PC [62262];Background: BGD 2022/Dec/14 14:42 - ;1.52 mV;1.52 mV;1.77 mV (Thermo);Init int: 2927.85;PressAdjust: L: 2422.7  R: 2232.1 ( Master Capillary )</t>
  </si>
  <si>
    <t>34_SHK_-0002.did</t>
  </si>
  <si>
    <t>SH K</t>
  </si>
  <si>
    <t xml:space="preserve"> Acid: 70.3 [°C]; LeakRate [µBar/Min]:  171 ;  0 xtra drops; P no Acid :   46;Total CO2 :   44;# Exp.:  0;CO2 after Exp.:   44;RR pressure 5.8 (100%);RR pressure 10.8 (50%);VM1 aftr Trfr.:   41;PC [62262];Background: BGD 2022/Dec/14 14:42 - ;1.52 mV;1.52 mV;1.77 mV (Thermo);Init int:    5.58;PressAdjust: L: 8.7  R: 1489.4 ( Master Capillary )</t>
  </si>
  <si>
    <t>35_CEF-154_-0002.did</t>
  </si>
  <si>
    <t xml:space="preserve"> Acid: 69.8 [°C]; LeakRate [µBar/Min]:  523 ;  0 xtra drops; P no Acid :  439;Total CO2 :  654;# Exp.:  0;CO2 after Exp.:  654;RR skipped 10.6 (50%);VM1 aftr Trfr.:   48;PC [62262];Background: BGD 2022/Dec/14 14:42 - ;1.52 mV;1.52 mV;1.77 mV (Thermo);Init int: 3029.91;PressAdjust: L: 2233.7  R: 2045.7 ( Master Capillary )</t>
  </si>
  <si>
    <t>36_RIGO 055_-0002.did</t>
  </si>
  <si>
    <t>RIGO 055</t>
  </si>
  <si>
    <t xml:space="preserve"> Acid: 70.1 [°C]; LeakRate [µBar/Min]:  171 ;  0 xtra drops; P no Acid :   46;Total CO2 : 1118;# Exp.:  0;CO2 after Exp.: 1118;RR skipped 10.2 (50%);VM1 aftr Trfr.:   41;PC [62252];Background: BGD 2022/Dec/14 14:42 - ;1.52 mV;1.52 mV;1.77 mV (Thermo);Init int: 15365.53;PressAdjust: L: 6072.8  R: 5211.3 ( Master Capillary )</t>
  </si>
  <si>
    <t>37_RIGO 056_-0002.did</t>
  </si>
  <si>
    <t>RIGO 056</t>
  </si>
  <si>
    <t xml:space="preserve"> Acid: 70.3 [°C]; LeakRate [µBar/Min]:  557 ;  0 xtra drops; P no Acid :  586;Total CO2 :  810;# Exp.:  0;CO2 after Exp.:  810;RR skipped 9.6 (50%);VM1 aftr Trfr.:   51;PC [62262];Background: BGD 2022/Dec/14 14:42 - ;1.52 mV;1.52 mV;1.77 mV (Thermo);Init int: 5207.60;PressAdjust: L: 4160.2  R: 3802.6 ( Master Capillary )</t>
  </si>
  <si>
    <t>38_RIGO 058_-0002.did</t>
  </si>
  <si>
    <t>RIGO 058</t>
  </si>
  <si>
    <t xml:space="preserve"> Acid: 70.4 [°C]; LeakRate [µBar/Min]:  186 ;  0 xtra drops; P no Acid :   46;Total CO2 :  249;# Exp.:  0;CO2 after Exp.:  249;RR skipped 9.1 (50%);VM1 aftr Trfr.:   41;PC [62262];Background: BGD 2022/Dec/14 14:42 - ;1.52 mV;1.52 mV;1.77 mV (Thermo);Init int:  504.18;PressAdjust: L: 467.2  R: 1258.3 ( Master Capillary )</t>
  </si>
  <si>
    <t>39_RIGO 037_-0000.did</t>
  </si>
  <si>
    <t>RIGO 037</t>
  </si>
  <si>
    <t>Acid: 70.5 [°C];LeakRate [µBar/Min]:  591 ; 0 xtra drops;P no Acid :  229;P gases : 1028;Total CO2 :  937;# Exp.:  0;CO2 after Exp.:  937;RR skipped 8.2 (50%);VM1 aftr Trfr.:   44;PC [62262];Background: BGD 2022/Dec/14 14:42 - ;1.52 mV;1.52 mV;1.77 mV (Thermo);Init int: 8202.22;PressAdjust: L: 6277.8  R: 5708.3 ( Master Capillary )</t>
  </si>
  <si>
    <t>40_RIGO 043_-0002.did</t>
  </si>
  <si>
    <t>RIGO 043</t>
  </si>
  <si>
    <t xml:space="preserve"> Acid: 69.8 [°C]; LeakRate [µBar/Min]:  161 ;  0 xtra drops; P no Acid :   48; P gases :  102;Total CO2 :  698;# Exp.:  0;CO2 after Exp.:  698;RR skipped 8.9 (50%);VM1 aftr Trfr.:   41;PC [62262];Background: BGD 2022/Dec/14 14:42 - ;1.52 mV;1.52 mV;1.77 mV (Thermo);Init int: 3578.27;PressAdjust: L: 2825.8  R: 2591.7 ( Master Capillary )</t>
  </si>
  <si>
    <t>41_RIGO 041_-0002.did</t>
  </si>
  <si>
    <t>RIGO 041</t>
  </si>
  <si>
    <t xml:space="preserve"> Acid: 70.2 [°C]; LeakRate [µBar/Min]:  503 ;  0 xtra drops; P no Acid :  363;Total CO2 :  759;# Exp.:  0;CO2 after Exp.:  759;RR pressure 5.8 (100%);RR pressure 10.7 (50%);VM1 aftr Trfr.:   46;PC [62252];Background: BGD 2022/Dec/14 14:42 - ;1.52 mV;1.52 mV;1.77 mV (Thermo);Init int: 4429.33;PressAdjust: L: 3503.8  R: 3206.6 ( Master Capillary )</t>
  </si>
  <si>
    <t>42_RIGO 025_-0002.did</t>
  </si>
  <si>
    <t>RIGO 025</t>
  </si>
  <si>
    <t xml:space="preserve"> Acid: 70.6 [°C]; LeakRate [µBar/Min]:  161 ;  0 xtra drops; P no Acid :   44;Total CO2 :  801;# Exp.:  0;CO2 after Exp.:  801;RR skipped 10.2 (50%);VM1 aftr Trfr.:   41;PC [62262];Background: BGD 2022/Dec/14 14:42 - ;1.52 mV;1.52 mV;1.77 mV (Thermo);Init int: 4992.40;PressAdjust: L: 3954.9  R: 3611.7 ( Master Capillary )</t>
  </si>
  <si>
    <t>43_GS1_-0002.did</t>
  </si>
  <si>
    <t xml:space="preserve"> Acid: 69.9 [°C]; LeakRate [µBar/Min]:  493 ;  0 xtra drops; P no Acid :  488;Total CO2 :  744;# Exp.:  0;CO2 after Exp.:  744;RR skipped 9.8 (50%);VM1 aftr Trfr.:   48;PC [62262];Background: BGD 2022/Dec/14 14:42 - ;1.52 mV;1.52 mV;1.77 mV (Thermo);Init int: 4184.05;PressAdjust: L: 3321.5  R: 3043.0 ( Master Capillary )</t>
  </si>
  <si>
    <t>44_GS1_-0002.did</t>
  </si>
  <si>
    <t xml:space="preserve"> Acid: 69.8 [°C]; LeakRate [µBar/Min]:  161 ;  0 xtra drops; P no Acid :   46;Total CO2 :  810;# Exp.:  0;CO2 after Exp.:  810;RR skipped 9.6 (50%);VM1 aftr Trfr.:   41;PC [62262];Background: BGD 2022/Dec/14 14:42 - ;1.52 mV;1.52 mV;1.77 mV (Thermo);Init int: 5159.77;PressAdjust: L: 4102.1  R: 3747.3 ( Master Capillary )</t>
  </si>
  <si>
    <t>45_NBS 18_-0002.did</t>
  </si>
  <si>
    <t xml:space="preserve"> Acid: 70.6 [°C]; LeakRate [µBar/Min]:  567 ;  0 xtra drops; P no Acid :  556;Total CO2 :  703;# Exp.:  0;CO2 after Exp.:  703;RR skipped 9.2 (50%);VM1 aftr Trfr.:   48;PC [62252];Background: BGD 2022/Dec/14 14:42 - ;1.52 mV;1.52 mV;1.77 mV (Thermo);Init int: 3655.17;PressAdjust: L: 2908.6  R: 2669.5 ( Master Capillary )</t>
  </si>
  <si>
    <t>46_NBS 18_-0002.did</t>
  </si>
  <si>
    <t xml:space="preserve"> Acid: 69.7 [°C]; LeakRate [µBar/Min]:  210 ;  0 xtra drops; P no Acid :   70;Total CO2 :  886;# Exp.:  0;CO2 after Exp.:  886;RR skipped 8.9 (50%);VM1 aftr Trfr.:   41;PC [62252];Background: BGD 2022/Dec/14 14:42 - ;1.52 mV;1.52 mV;1.77 mV (Thermo);Init int: 6691.20;PressAdjust: L: 5167.4  R: 4704.8 ( Master Capillary )</t>
  </si>
  <si>
    <t>221124_JReading2022_set1_run2</t>
  </si>
  <si>
    <t>RIGO 044</t>
  </si>
  <si>
    <t>RIGO 065</t>
  </si>
  <si>
    <t>RIGO 039</t>
  </si>
  <si>
    <t>RICW 017</t>
  </si>
  <si>
    <t>RICW 027</t>
  </si>
  <si>
    <t>RICW 026</t>
  </si>
  <si>
    <t>RICW 006</t>
  </si>
  <si>
    <t>RIGO 033</t>
  </si>
  <si>
    <t>221128_JReading2022_set1_run2_reruns</t>
  </si>
  <si>
    <t>11/28/22</t>
  </si>
  <si>
    <t>Acid: 70.0 [°C];LeakRate [µBar/Min]:  581 ; 1 xtra drops;P no Acid :   44;P gases :  102;Total CO2 :  952;# Exp.:  0;CO2 after Exp.:  952;RR pressure 6.1 (100%);RR pressure 11.3 (50%);VM1 aftr Trfr.:   41;PC [62253];Background: 1.22 mV;1.13 mV;1.21 mV (Thermo);Init int: 6690.89;PressAdjust: L: 5245.3  R: 4775.8 ( Master Capillary )</t>
  </si>
  <si>
    <t xml:space="preserve"> Acid: 70.4 [°C]; LeakRate [µBar/Min]:  479 ;  1 xtra drops; P no Acid :   48;Total CO2 :  898;# Exp.:  0;CO2 after Exp.:  898;RR skipped 10.7 (50%);VM1 aftr Trfr.:   44;PC [62253];Background: BGD 2022/Nov/28 13:26 - ;1.22 mV;1.13 mV;1.21 mV (Thermo);Init int: 6774.98;PressAdjust: L: 5281.6  R: 4811.6 ( Master Capillary )</t>
  </si>
  <si>
    <t xml:space="preserve"> Acid: 70.0 [°C]; LeakRate [µBar/Min]:  410 ;  1 xtra drops; P no Acid :   51;Total CO2 : 1059;# Exp.:  0;CO2 after Exp.: 1059;RR skipped 10.2 (50%);VM1 aftr Trfr.:   46;PC [62263];Background: BGD 2022/Nov/28 13:26 - ;1.22 mV;1.13 mV;1.21 mV (Thermo);Init int: 11963.50;PressAdjust: L: 9030.8  R: 8184.4 ( Master Capillary )</t>
  </si>
  <si>
    <t xml:space="preserve"> Acid: 70.7 [°C]; LeakRate [µBar/Min]:  332 ;  1 xtra drops; P no Acid :   51;Total CO2 :  984;# Exp.:  0;CO2 after Exp.:  986;RR skipped 9.4 (50%);VM1 aftr Trfr.:   44;PC [62263];Background: BGD 2022/Nov/28 13:26 - ;1.22 mV;1.13 mV;1.21 mV (Thermo);Init int: 8902.67;PressAdjust: L: 6819.5  R: 6191.2 ( Master Capillary )</t>
  </si>
  <si>
    <t>5_0_031_-0000.did</t>
  </si>
  <si>
    <t xml:space="preserve"> Acid: 70.9 [°C]; LeakRate [µBar/Min]:  420 ;  1 xtra drops; P no Acid :   48;Total CO2 :  886;# Exp.:  0;CO2 after Exp.:  886;RR skipped 8.8 (50%);VM1 aftr Trfr.:   44;PC [62263];Background: BGD 2022/Nov/28 13:26 - ;1.22 mV;1.13 mV;1.21 mV (Thermo);Init int: 6504.54;PressAdjust: L: 5088.1  R: 4638.7 ( Master Capillary )</t>
  </si>
  <si>
    <t>6_0_026_-0000.did</t>
  </si>
  <si>
    <t xml:space="preserve"> Acid: 70.1 [°C]; LeakRate [µBar/Min]:  430 ;  1 xtra drops; P no Acid :   51;Total CO2 :  844;# Exp.:  0;CO2 after Exp.:  844;RR pressure 6.1 (100%);RR pressure 11.3 (50%);VM1 aftr Trfr.:   44;PC [62263];Background: BGD 2022/Nov/28 13:26 - ;1.22 mV;1.13 mV;1.21 mV (Thermo);Init int: 5546.75;PressAdjust: L: 4386.3  R: 4001.3 ( Master Capillary )</t>
  </si>
  <si>
    <t>7_0_048_-0000.did</t>
  </si>
  <si>
    <t xml:space="preserve"> Acid: 70.4 [°C]; LeakRate [µBar/Min]:  420 ;  1 xtra drops; P no Acid :   51;Total CO2 : 1008;# Exp.:  0;CO2 after Exp.: 1008;RR skipped 10.7 (50%);VM1 aftr Trfr.:   46;PC [62263];Background: BGD 2022/Nov/28 13:26 - ;1.22 mV;1.13 mV;1.21 mV (Thermo);Init int: 9834.19;PressAdjust: L: 7525.7  R: 6827.0 ( Master Capillary )</t>
  </si>
  <si>
    <t>8_0_028_-0000.did</t>
  </si>
  <si>
    <t xml:space="preserve"> Acid: 70.1 [°C]; LeakRate [µBar/Min]:  313 ;  1 xtra drops; P no Acid :   51;Total CO2 :  879;# Exp.:  0;CO2 after Exp.:  879;RR skipped 10.1 (50%);VM1 aftr Trfr.:   44;PC [62263];Background: BGD 2022/Nov/28 13:26 - ;1.22 mV;1.13 mV;1.21 mV (Thermo);Init int: 6177.88;PressAdjust: L: 4896.4  R: 4468.0 ( Master Capillary )</t>
  </si>
  <si>
    <t>9_0_034_-0000.did</t>
  </si>
  <si>
    <t xml:space="preserve"> Acid: 69.9 [°C]; LeakRate [µBar/Min]:  435 ;  1 xtra drops; P no Acid :   48;Total CO2 :  942;# Exp.:  0;CO2 after Exp.:  942;RR skipped 9.6 (50%);VM1 aftr Trfr.:   46;PC [62263];Background: BGD 2022/Nov/28 13:26 - ;1.22 mV;1.13 mV;1.21 mV (Thermo);Init int: 7790.20;PressAdjust: L: 6057.6  R: 5508.8 ( Master Capillary )</t>
  </si>
  <si>
    <t>10_0_022_-0000.did</t>
  </si>
  <si>
    <t xml:space="preserve"> Acid: 70.0 [°C]; LeakRate [µBar/Min]:  288 ;  1 xtra drops; P no Acid :   51;Total CO2 :  759;# Exp.:  0;CO2 after Exp.:  759;RR skipped 9.1 (50%);VM1 aftr Trfr.:   44;PC [62253];Background: BGD 2022/Nov/28 13:26 - ;1.22 mV;1.13 mV;1.21 mV (Thermo);Init int: 4191.23;PressAdjust: L: 3327.8  R: 3049.5 ( Master Capillary )</t>
  </si>
  <si>
    <t>11_0_037_-0000.did</t>
  </si>
  <si>
    <t xml:space="preserve"> Acid: 69.8 [°C]; LeakRate [µBar/Min]:  674 ;  1 xtra drops; P no Acid :   48;Total CO2 :  984;# Exp.:  0;CO2 after Exp.:  986;RR pressure 6.1 (100%);RR pressure 11.3 (50%);VM1 aftr Trfr.:   46;PC [62263];Background: BGD 2022/Nov/28 13:26 - ;1.22 mV;1.13 mV;1.21 mV (Thermo);Init int: 9069.52;PressAdjust: L: 7019.5  R: 6381.8 ( Master Capillary )</t>
  </si>
  <si>
    <t>12_0_023_-0000.did</t>
  </si>
  <si>
    <t xml:space="preserve"> Acid: 70.0 [°C]; LeakRate [µBar/Min]:  303 ;  1 xtra drops; P no Acid :   51;Total CO2 :  823;# Exp.:  0;CO2 after Exp.:  823;RR skipped 10.6 (50%);VM1 aftr Trfr.:   44;PC [62263];Background: BGD 2022/Nov/28 13:26 - ;1.22 mV;1.13 mV;1.21 mV (Thermo);Init int: 5149.46;PressAdjust: L: 4111.0  R: 3756.5 ( Master Capillary )</t>
  </si>
  <si>
    <t>13_0_034_-0000.did</t>
  </si>
  <si>
    <t>Acid: 70.0 [°C];LeakRate [µBar/Min]:  269 ; 1 xtra drops;P no Acid :   39;P gases :   87;Total CO2 :  996;# Exp.:  0;CO2 after Exp.:  996;RR pressure 6.1 (100%);RR pressure 11.3 (50%);VM1 aftr Trfr.:   41;PC [62263];Background: BGD 2022/Nov/28 13:26 - ;1.22 mV;1.13 mV;1.21 mV (Thermo);Init int: 10066.30;PressAdjust: L: 7695.0  R: 6986.9 ( Master Capillary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</si>
</sst>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sz val="11"/>
      <name val="Calibri"/>
      <family val="2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</font>
    <font>
      <sz val="11"/>
      <name val="Calibri"/>
      <family val="2"/>
    </font>
    <font>
      <vertAlign val="superscript"/>
      <sz val="11"/>
      <color theme="0" tint="-0.499984740745262"/>
      <name val="Calibri"/>
      <family val="2"/>
    </font>
    <font>
      <i/>
      <sz val="11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5" fontId="3" fillId="0" borderId="0" xfId="0" applyNumberFormat="1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164" fontId="4" fillId="2" borderId="2" xfId="0" applyNumberFormat="1" applyFont="1" applyFill="1" applyBorder="1" applyAlignment="1">
      <alignment wrapText="1"/>
    </xf>
    <xf numFmtId="1" fontId="4" fillId="2" borderId="2" xfId="0" applyNumberFormat="1" applyFont="1" applyFill="1" applyBorder="1" applyAlignment="1">
      <alignment wrapText="1"/>
    </xf>
    <xf numFmtId="2" fontId="4" fillId="2" borderId="2" xfId="0" applyNumberFormat="1" applyFont="1" applyFill="1" applyBorder="1" applyAlignment="1">
      <alignment wrapText="1"/>
    </xf>
    <xf numFmtId="165" fontId="4" fillId="2" borderId="4" xfId="0" applyNumberFormat="1" applyFont="1" applyFill="1" applyBorder="1" applyAlignment="1">
      <alignment wrapText="1"/>
    </xf>
    <xf numFmtId="2" fontId="5" fillId="3" borderId="5" xfId="0" applyNumberFormat="1" applyFont="1" applyFill="1" applyBorder="1" applyAlignment="1">
      <alignment horizontal="center" wrapText="1"/>
    </xf>
    <xf numFmtId="2" fontId="5" fillId="3" borderId="6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7" xfId="0" applyFont="1" applyFill="1" applyBorder="1"/>
    <xf numFmtId="0" fontId="3" fillId="3" borderId="0" xfId="0" applyFont="1" applyFill="1" applyBorder="1"/>
    <xf numFmtId="49" fontId="5" fillId="3" borderId="8" xfId="0" applyNumberFormat="1" applyFont="1" applyFill="1" applyBorder="1"/>
    <xf numFmtId="14" fontId="3" fillId="3" borderId="0" xfId="0" applyNumberFormat="1" applyFont="1" applyFill="1" applyBorder="1"/>
    <xf numFmtId="21" fontId="3" fillId="3" borderId="0" xfId="0" applyNumberFormat="1" applyFont="1" applyFill="1" applyBorder="1"/>
    <xf numFmtId="164" fontId="3" fillId="3" borderId="0" xfId="0" applyNumberFormat="1" applyFont="1" applyFill="1" applyBorder="1"/>
    <xf numFmtId="1" fontId="3" fillId="3" borderId="0" xfId="0" applyNumberFormat="1" applyFont="1" applyFill="1" applyBorder="1"/>
    <xf numFmtId="2" fontId="3" fillId="3" borderId="0" xfId="0" applyNumberFormat="1" applyFont="1" applyFill="1" applyBorder="1"/>
    <xf numFmtId="165" fontId="3" fillId="3" borderId="9" xfId="0" applyNumberFormat="1" applyFont="1" applyFill="1" applyBorder="1"/>
    <xf numFmtId="2" fontId="5" fillId="3" borderId="10" xfId="0" applyNumberFormat="1" applyFont="1" applyFill="1" applyBorder="1"/>
    <xf numFmtId="2" fontId="5" fillId="3" borderId="11" xfId="0" applyNumberFormat="1" applyFont="1" applyFill="1" applyBorder="1"/>
    <xf numFmtId="165" fontId="3" fillId="3" borderId="11" xfId="0" applyNumberFormat="1" applyFont="1" applyFill="1" applyBorder="1"/>
    <xf numFmtId="0" fontId="8" fillId="0" borderId="0" xfId="0" applyFont="1"/>
    <xf numFmtId="49" fontId="9" fillId="3" borderId="8" xfId="0" applyNumberFormat="1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49" fontId="5" fillId="3" borderId="14" xfId="0" applyNumberFormat="1" applyFont="1" applyFill="1" applyBorder="1"/>
    <xf numFmtId="14" fontId="3" fillId="3" borderId="13" xfId="0" applyNumberFormat="1" applyFont="1" applyFill="1" applyBorder="1"/>
    <xf numFmtId="21" fontId="3" fillId="3" borderId="13" xfId="0" applyNumberFormat="1" applyFont="1" applyFill="1" applyBorder="1"/>
    <xf numFmtId="164" fontId="3" fillId="3" borderId="13" xfId="0" applyNumberFormat="1" applyFont="1" applyFill="1" applyBorder="1"/>
    <xf numFmtId="1" fontId="3" fillId="3" borderId="13" xfId="0" applyNumberFormat="1" applyFont="1" applyFill="1" applyBorder="1"/>
    <xf numFmtId="2" fontId="3" fillId="3" borderId="13" xfId="0" applyNumberFormat="1" applyFont="1" applyFill="1" applyBorder="1"/>
    <xf numFmtId="165" fontId="3" fillId="3" borderId="15" xfId="0" applyNumberFormat="1" applyFont="1" applyFill="1" applyBorder="1"/>
    <xf numFmtId="2" fontId="5" fillId="3" borderId="16" xfId="0" applyNumberFormat="1" applyFont="1" applyFill="1" applyBorder="1"/>
    <xf numFmtId="2" fontId="5" fillId="3" borderId="15" xfId="0" applyNumberFormat="1" applyFont="1" applyFill="1" applyBorder="1"/>
    <xf numFmtId="0" fontId="4" fillId="0" borderId="0" xfId="0" applyFont="1" applyBorder="1"/>
    <xf numFmtId="14" fontId="4" fillId="0" borderId="0" xfId="0" applyNumberFormat="1" applyFont="1" applyBorder="1"/>
    <xf numFmtId="21" fontId="4" fillId="0" borderId="0" xfId="0" applyNumberFormat="1" applyFont="1" applyBorder="1"/>
    <xf numFmtId="164" fontId="4" fillId="0" borderId="0" xfId="0" applyNumberFormat="1" applyFont="1" applyBorder="1"/>
    <xf numFmtId="1" fontId="4" fillId="0" borderId="0" xfId="0" applyNumberFormat="1" applyFont="1" applyBorder="1"/>
    <xf numFmtId="2" fontId="4" fillId="0" borderId="0" xfId="0" applyNumberFormat="1" applyFont="1" applyBorder="1"/>
    <xf numFmtId="165" fontId="4" fillId="0" borderId="0" xfId="0" applyNumberFormat="1" applyFont="1" applyFill="1" applyBorder="1"/>
    <xf numFmtId="2" fontId="4" fillId="0" borderId="0" xfId="0" applyNumberFormat="1" applyFont="1" applyFill="1" applyBorder="1"/>
    <xf numFmtId="0" fontId="10" fillId="0" borderId="0" xfId="0" applyFont="1" applyFill="1" applyBorder="1"/>
    <xf numFmtId="164" fontId="10" fillId="0" borderId="0" xfId="0" applyNumberFormat="1" applyFont="1" applyFill="1" applyBorder="1"/>
    <xf numFmtId="0" fontId="11" fillId="0" borderId="0" xfId="0" applyFont="1" applyFill="1" applyBorder="1"/>
    <xf numFmtId="1" fontId="11" fillId="0" borderId="0" xfId="0" applyNumberFormat="1" applyFont="1" applyFill="1" applyBorder="1"/>
    <xf numFmtId="2" fontId="7" fillId="0" borderId="22" xfId="0" applyNumberFormat="1" applyFont="1" applyFill="1" applyBorder="1" applyAlignment="1">
      <alignment horizontal="center" wrapText="1"/>
    </xf>
    <xf numFmtId="0" fontId="10" fillId="0" borderId="23" xfId="0" applyFont="1" applyFill="1" applyBorder="1"/>
    <xf numFmtId="2" fontId="11" fillId="0" borderId="1" xfId="0" applyNumberFormat="1" applyFont="1" applyFill="1" applyBorder="1"/>
    <xf numFmtId="2" fontId="11" fillId="0" borderId="24" xfId="0" applyNumberFormat="1" applyFont="1" applyFill="1" applyBorder="1"/>
    <xf numFmtId="2" fontId="13" fillId="0" borderId="12" xfId="0" applyNumberFormat="1" applyFont="1" applyFill="1" applyBorder="1" applyAlignment="1">
      <alignment horizontal="center" wrapText="1"/>
    </xf>
    <xf numFmtId="2" fontId="11" fillId="0" borderId="25" xfId="0" applyNumberFormat="1" applyFont="1" applyFill="1" applyBorder="1" applyAlignment="1">
      <alignment horizontal="center"/>
    </xf>
    <xf numFmtId="2" fontId="11" fillId="0" borderId="26" xfId="0" applyNumberFormat="1" applyFont="1" applyFill="1" applyBorder="1" applyAlignment="1">
      <alignment horizontal="center"/>
    </xf>
    <xf numFmtId="2" fontId="11" fillId="0" borderId="27" xfId="0" applyNumberFormat="1" applyFont="1" applyFill="1" applyBorder="1" applyAlignment="1">
      <alignment horizontal="left"/>
    </xf>
    <xf numFmtId="2" fontId="11" fillId="0" borderId="21" xfId="0" applyNumberFormat="1" applyFont="1" applyFill="1" applyBorder="1" applyAlignment="1">
      <alignment horizontal="left"/>
    </xf>
    <xf numFmtId="0" fontId="10" fillId="0" borderId="28" xfId="0" applyFont="1" applyFill="1" applyBorder="1"/>
    <xf numFmtId="11" fontId="10" fillId="0" borderId="23" xfId="0" applyNumberFormat="1" applyFont="1" applyFill="1" applyBorder="1"/>
    <xf numFmtId="164" fontId="10" fillId="0" borderId="23" xfId="0" applyNumberFormat="1" applyFont="1" applyFill="1" applyBorder="1"/>
    <xf numFmtId="0" fontId="3" fillId="0" borderId="0" xfId="0" applyFont="1" applyBorder="1"/>
    <xf numFmtId="1" fontId="7" fillId="0" borderId="20" xfId="0" applyNumberFormat="1" applyFont="1" applyFill="1" applyBorder="1"/>
    <xf numFmtId="1" fontId="13" fillId="0" borderId="27" xfId="0" applyNumberFormat="1" applyFont="1" applyFill="1" applyBorder="1"/>
    <xf numFmtId="2" fontId="11" fillId="0" borderId="20" xfId="0" applyNumberFormat="1" applyFont="1" applyFill="1" applyBorder="1"/>
    <xf numFmtId="2" fontId="11" fillId="0" borderId="21" xfId="0" applyNumberFormat="1" applyFont="1" applyFill="1" applyBorder="1"/>
    <xf numFmtId="2" fontId="11" fillId="0" borderId="27" xfId="0" applyNumberFormat="1" applyFont="1" applyFill="1" applyBorder="1"/>
    <xf numFmtId="165" fontId="11" fillId="0" borderId="20" xfId="0" applyNumberFormat="1" applyFont="1" applyFill="1" applyBorder="1"/>
    <xf numFmtId="2" fontId="14" fillId="4" borderId="29" xfId="0" applyNumberFormat="1" applyFont="1" applyFill="1" applyBorder="1"/>
    <xf numFmtId="2" fontId="14" fillId="4" borderId="30" xfId="0" applyNumberFormat="1" applyFont="1" applyFill="1" applyBorder="1"/>
    <xf numFmtId="2" fontId="7" fillId="0" borderId="21" xfId="0" applyNumberFormat="1" applyFont="1" applyFill="1" applyBorder="1"/>
    <xf numFmtId="0" fontId="10" fillId="0" borderId="31" xfId="0" applyFont="1" applyFill="1" applyBorder="1"/>
    <xf numFmtId="1" fontId="7" fillId="0" borderId="7" xfId="0" applyNumberFormat="1" applyFont="1" applyFill="1" applyBorder="1"/>
    <xf numFmtId="1" fontId="13" fillId="0" borderId="0" xfId="0" applyNumberFormat="1" applyFont="1" applyFill="1" applyBorder="1"/>
    <xf numFmtId="2" fontId="11" fillId="0" borderId="7" xfId="0" applyNumberFormat="1" applyFont="1" applyFill="1" applyBorder="1"/>
    <xf numFmtId="2" fontId="11" fillId="0" borderId="32" xfId="0" applyNumberFormat="1" applyFont="1" applyFill="1" applyBorder="1"/>
    <xf numFmtId="2" fontId="11" fillId="0" borderId="0" xfId="0" applyNumberFormat="1" applyFont="1" applyFill="1" applyBorder="1"/>
    <xf numFmtId="165" fontId="11" fillId="0" borderId="12" xfId="0" applyNumberFormat="1" applyFont="1" applyFill="1" applyBorder="1"/>
    <xf numFmtId="2" fontId="14" fillId="4" borderId="33" xfId="0" applyNumberFormat="1" applyFont="1" applyFill="1" applyBorder="1"/>
    <xf numFmtId="2" fontId="14" fillId="4" borderId="34" xfId="0" applyNumberFormat="1" applyFont="1" applyFill="1" applyBorder="1"/>
    <xf numFmtId="2" fontId="13" fillId="0" borderId="35" xfId="0" applyNumberFormat="1" applyFont="1" applyFill="1" applyBorder="1"/>
    <xf numFmtId="1" fontId="11" fillId="0" borderId="7" xfId="0" applyNumberFormat="1" applyFont="1" applyFill="1" applyBorder="1"/>
    <xf numFmtId="2" fontId="13" fillId="0" borderId="7" xfId="0" applyNumberFormat="1" applyFont="1" applyFill="1" applyBorder="1"/>
    <xf numFmtId="2" fontId="13" fillId="0" borderId="32" xfId="0" applyNumberFormat="1" applyFont="1" applyFill="1" applyBorder="1" applyAlignment="1">
      <alignment horizontal="right"/>
    </xf>
    <xf numFmtId="0" fontId="10" fillId="0" borderId="36" xfId="0" applyFont="1" applyFill="1" applyBorder="1"/>
    <xf numFmtId="1" fontId="11" fillId="0" borderId="12" xfId="0" applyNumberFormat="1" applyFont="1" applyFill="1" applyBorder="1"/>
    <xf numFmtId="1" fontId="13" fillId="0" borderId="13" xfId="0" applyNumberFormat="1" applyFont="1" applyFill="1" applyBorder="1"/>
    <xf numFmtId="2" fontId="13" fillId="0" borderId="12" xfId="0" applyNumberFormat="1" applyFont="1" applyFill="1" applyBorder="1"/>
    <xf numFmtId="164" fontId="11" fillId="0" borderId="0" xfId="0" applyNumberFormat="1" applyFont="1" applyFill="1" applyBorder="1"/>
    <xf numFmtId="2" fontId="7" fillId="0" borderId="0" xfId="0" applyNumberFormat="1" applyFont="1" applyFill="1" applyBorder="1" applyAlignment="1">
      <alignment horizontal="center" wrapText="1"/>
    </xf>
    <xf numFmtId="2" fontId="13" fillId="0" borderId="0" xfId="0" applyNumberFormat="1" applyFont="1" applyFill="1" applyBorder="1" applyAlignment="1">
      <alignment horizontal="center" wrapText="1"/>
    </xf>
    <xf numFmtId="2" fontId="10" fillId="0" borderId="17" xfId="0" applyNumberFormat="1" applyFont="1" applyFill="1" applyBorder="1" applyAlignment="1">
      <alignment horizontal="center"/>
    </xf>
    <xf numFmtId="2" fontId="10" fillId="0" borderId="18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/>
    </xf>
    <xf numFmtId="2" fontId="11" fillId="0" borderId="20" xfId="0" applyNumberFormat="1" applyFont="1" applyFill="1" applyBorder="1" applyAlignment="1">
      <alignment horizontal="center"/>
    </xf>
    <xf numFmtId="2" fontId="11" fillId="0" borderId="2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" fontId="7" fillId="0" borderId="24" xfId="0" applyNumberFormat="1" applyFont="1" applyFill="1" applyBorder="1" applyAlignment="1">
      <alignment horizontal="center"/>
    </xf>
    <xf numFmtId="2" fontId="14" fillId="0" borderId="37" xfId="0" applyNumberFormat="1" applyFont="1" applyFill="1" applyBorder="1"/>
  </cellXfs>
  <cellStyles count="1">
    <cellStyle name="Normal" xfId="0" builtinId="0"/>
  </cellStyles>
  <dxfs count="300"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 patternType="solid"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theme="0" tint="-0.499984740745262"/>
      </font>
      <fill>
        <patternFill>
          <bgColor theme="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5" tint="-0.24994659260841701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('221122'!$N$53,'221122'!$N$54)</c:f>
              <c:numCache>
                <c:formatCode>0.00</c:formatCode>
                <c:ptCount val="2"/>
                <c:pt idx="0">
                  <c:v>-0.12479999999999999</c:v>
                </c:pt>
                <c:pt idx="1">
                  <c:v>-7.2397999999999998</c:v>
                </c:pt>
              </c:numCache>
            </c:numRef>
          </c:xVal>
          <c:yVal>
            <c:numRef>
              <c:f>('221122'!$O$53,'221122'!$O$54)</c:f>
              <c:numCache>
                <c:formatCode>0.00</c:formatCode>
                <c:ptCount val="2"/>
                <c:pt idx="0">
                  <c:v>2.1616626080742112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A9-4FAA-BF52-735CF785A29A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('221122'!$P$53,'221122'!$P$54)</c:f>
              <c:numCache>
                <c:formatCode>0.00</c:formatCode>
                <c:ptCount val="2"/>
                <c:pt idx="0">
                  <c:v>-5.1150000000000002</c:v>
                </c:pt>
                <c:pt idx="1">
                  <c:v>-26.243000000000002</c:v>
                </c:pt>
              </c:numCache>
            </c:numRef>
          </c:xVal>
          <c:yVal>
            <c:numRef>
              <c:f>('221122'!$Q$53,'221122'!$Q$54)</c:f>
              <c:numCache>
                <c:formatCode>0.00</c:formatCode>
                <c:ptCount val="2"/>
                <c:pt idx="0">
                  <c:v>-1.9379345488155855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2A9-4FAA-BF52-735CF785A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217984"/>
        <c:axId val="310280360"/>
      </c:scatterChart>
      <c:valAx>
        <c:axId val="31021798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10280360"/>
        <c:crosses val="autoZero"/>
        <c:crossBetween val="midCat"/>
      </c:valAx>
      <c:valAx>
        <c:axId val="31028036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102179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('221124'!$N$53,'221124'!$N$54)</c:f>
              <c:numCache>
                <c:formatCode>0.00</c:formatCode>
                <c:ptCount val="2"/>
                <c:pt idx="0">
                  <c:v>-0.12725</c:v>
                </c:pt>
                <c:pt idx="1">
                  <c:v>-7.2604999999999995</c:v>
                </c:pt>
              </c:numCache>
            </c:numRef>
          </c:xVal>
          <c:yVal>
            <c:numRef>
              <c:f>('221124'!$O$53,'221124'!$O$54)</c:f>
              <c:numCache>
                <c:formatCode>0.00</c:formatCode>
                <c:ptCount val="2"/>
                <c:pt idx="0">
                  <c:v>2.1616626080742112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A9-4FAA-BF52-735CF785A29A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('221124'!$P$53,'221124'!$P$54)</c:f>
              <c:numCache>
                <c:formatCode>0.00</c:formatCode>
                <c:ptCount val="2"/>
                <c:pt idx="0">
                  <c:v>-5.1505000000000001</c:v>
                </c:pt>
                <c:pt idx="1">
                  <c:v>-26.205500000000001</c:v>
                </c:pt>
              </c:numCache>
            </c:numRef>
          </c:xVal>
          <c:yVal>
            <c:numRef>
              <c:f>('221124'!$Q$53,'221124'!$Q$54)</c:f>
              <c:numCache>
                <c:formatCode>0.00</c:formatCode>
                <c:ptCount val="2"/>
                <c:pt idx="0">
                  <c:v>-1.9379345488155855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2A9-4FAA-BF52-735CF785A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957072"/>
        <c:axId val="309957456"/>
      </c:scatterChart>
      <c:valAx>
        <c:axId val="3099570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09957456"/>
        <c:crosses val="autoZero"/>
        <c:crossBetween val="midCat"/>
      </c:valAx>
      <c:valAx>
        <c:axId val="30995745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099570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('221128'!$N$20,'221128'!$N$21)</c:f>
              <c:numCache>
                <c:formatCode>0.00</c:formatCode>
                <c:ptCount val="2"/>
                <c:pt idx="0">
                  <c:v>-0.17499999999999999</c:v>
                </c:pt>
                <c:pt idx="1">
                  <c:v>-7.3260000000000005</c:v>
                </c:pt>
              </c:numCache>
            </c:numRef>
          </c:xVal>
          <c:yVal>
            <c:numRef>
              <c:f>('221128'!$O$20,'221128'!$O$21)</c:f>
              <c:numCache>
                <c:formatCode>0.00</c:formatCode>
                <c:ptCount val="2"/>
                <c:pt idx="0">
                  <c:v>2.1616626080742112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A9-4FAA-BF52-735CF785A29A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('221128'!$P$20,'221128'!$P$21)</c:f>
              <c:numCache>
                <c:formatCode>0.00</c:formatCode>
                <c:ptCount val="2"/>
                <c:pt idx="0">
                  <c:v>-5.2164999999999999</c:v>
                </c:pt>
                <c:pt idx="1">
                  <c:v>-26.262999999999998</c:v>
                </c:pt>
              </c:numCache>
            </c:numRef>
          </c:xVal>
          <c:yVal>
            <c:numRef>
              <c:f>('221128'!$Q$20,'221128'!$Q$21)</c:f>
              <c:numCache>
                <c:formatCode>0.00</c:formatCode>
                <c:ptCount val="2"/>
                <c:pt idx="0">
                  <c:v>-1.9379345488155855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2A9-4FAA-BF52-735CF785A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62272"/>
        <c:axId val="350947592"/>
      </c:scatterChart>
      <c:valAx>
        <c:axId val="355762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0947592"/>
        <c:crosses val="autoZero"/>
        <c:crossBetween val="midCat"/>
      </c:valAx>
      <c:valAx>
        <c:axId val="35094759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57622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('221129'!$N$53,'221129'!$N$54)</c:f>
              <c:numCache>
                <c:formatCode>0.00</c:formatCode>
                <c:ptCount val="2"/>
                <c:pt idx="0">
                  <c:v>-0.16619999999999999</c:v>
                </c:pt>
                <c:pt idx="1">
                  <c:v>-7.3220000000000001</c:v>
                </c:pt>
              </c:numCache>
            </c:numRef>
          </c:xVal>
          <c:yVal>
            <c:numRef>
              <c:f>('221129'!$O$53,'221129'!$O$54)</c:f>
              <c:numCache>
                <c:formatCode>0.00</c:formatCode>
                <c:ptCount val="2"/>
                <c:pt idx="0">
                  <c:v>2.1616626080742112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A9-4FAA-BF52-735CF785A29A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('221129'!$P$53,'221129'!$P$54)</c:f>
              <c:numCache>
                <c:formatCode>0.00</c:formatCode>
                <c:ptCount val="2"/>
                <c:pt idx="0">
                  <c:v>-5.2207999999999997</c:v>
                </c:pt>
                <c:pt idx="1">
                  <c:v>-26.308999999999997</c:v>
                </c:pt>
              </c:numCache>
            </c:numRef>
          </c:xVal>
          <c:yVal>
            <c:numRef>
              <c:f>('221129'!$Q$53,'221129'!$Q$54)</c:f>
              <c:numCache>
                <c:formatCode>0.00</c:formatCode>
                <c:ptCount val="2"/>
                <c:pt idx="0">
                  <c:v>-1.9379345488155855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2A9-4FAA-BF52-735CF785A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896104"/>
        <c:axId val="348896488"/>
      </c:scatterChart>
      <c:valAx>
        <c:axId val="34889610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48896488"/>
        <c:crosses val="autoZero"/>
        <c:crossBetween val="midCat"/>
      </c:valAx>
      <c:valAx>
        <c:axId val="34889648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488961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('221206'!$N$52,'221206'!$N$53)</c:f>
              <c:numCache>
                <c:formatCode>0.00</c:formatCode>
                <c:ptCount val="2"/>
                <c:pt idx="0">
                  <c:v>-0.13840000000000002</c:v>
                </c:pt>
                <c:pt idx="1">
                  <c:v>-7.2753333333333332</c:v>
                </c:pt>
              </c:numCache>
            </c:numRef>
          </c:xVal>
          <c:yVal>
            <c:numRef>
              <c:f>('221206'!$O$52,'221206'!$O$53)</c:f>
              <c:numCache>
                <c:formatCode>0.00</c:formatCode>
                <c:ptCount val="2"/>
                <c:pt idx="0">
                  <c:v>2.1616626080742112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A9-4FAA-BF52-735CF785A29A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('221206'!$P$52,'221206'!$P$53)</c:f>
              <c:numCache>
                <c:formatCode>0.00</c:formatCode>
                <c:ptCount val="2"/>
                <c:pt idx="0">
                  <c:v>-5.1808000000000005</c:v>
                </c:pt>
                <c:pt idx="1">
                  <c:v>-26.272333333333336</c:v>
                </c:pt>
              </c:numCache>
            </c:numRef>
          </c:xVal>
          <c:yVal>
            <c:numRef>
              <c:f>('221206'!$Q$52,'221206'!$Q$53)</c:f>
              <c:numCache>
                <c:formatCode>0.00</c:formatCode>
                <c:ptCount val="2"/>
                <c:pt idx="0">
                  <c:v>-1.9379345488155855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2A9-4FAA-BF52-735CF785A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299200"/>
        <c:axId val="350299592"/>
      </c:scatterChart>
      <c:valAx>
        <c:axId val="35029920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0299592"/>
        <c:crosses val="autoZero"/>
        <c:crossBetween val="midCat"/>
      </c:valAx>
      <c:valAx>
        <c:axId val="35029959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029920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('221207'!$N$53,'221207'!$N$54)</c:f>
              <c:numCache>
                <c:formatCode>0.00</c:formatCode>
                <c:ptCount val="2"/>
                <c:pt idx="0">
                  <c:v>-0.15</c:v>
                </c:pt>
                <c:pt idx="1">
                  <c:v>-7.2483999999999993</c:v>
                </c:pt>
              </c:numCache>
            </c:numRef>
          </c:xVal>
          <c:yVal>
            <c:numRef>
              <c:f>('221207'!$O$53,'221207'!$O$54)</c:f>
              <c:numCache>
                <c:formatCode>0.00</c:formatCode>
                <c:ptCount val="2"/>
                <c:pt idx="0">
                  <c:v>2.1616626080742112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A9-4FAA-BF52-735CF785A29A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('221207'!$P$53,'221207'!$P$54)</c:f>
              <c:numCache>
                <c:formatCode>0.00</c:formatCode>
                <c:ptCount val="2"/>
                <c:pt idx="0">
                  <c:v>-5.1924000000000001</c:v>
                </c:pt>
                <c:pt idx="1">
                  <c:v>-26.214600000000001</c:v>
                </c:pt>
              </c:numCache>
            </c:numRef>
          </c:xVal>
          <c:yVal>
            <c:numRef>
              <c:f>('221207'!$Q$53,'221207'!$Q$54)</c:f>
              <c:numCache>
                <c:formatCode>0.00</c:formatCode>
                <c:ptCount val="2"/>
                <c:pt idx="0">
                  <c:v>-1.9379345488155855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2A9-4FAA-BF52-735CF785A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13216"/>
        <c:axId val="235413608"/>
      </c:scatterChart>
      <c:valAx>
        <c:axId val="23541321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5413608"/>
        <c:crosses val="autoZero"/>
        <c:crossBetween val="midCat"/>
      </c:valAx>
      <c:valAx>
        <c:axId val="23541360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541321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('221209'!$N$53,'221209'!$N$54)</c:f>
              <c:numCache>
                <c:formatCode>0.00</c:formatCode>
                <c:ptCount val="2"/>
                <c:pt idx="0">
                  <c:v>-0.13599999999999998</c:v>
                </c:pt>
                <c:pt idx="1">
                  <c:v>-7.2982499999999995</c:v>
                </c:pt>
              </c:numCache>
            </c:numRef>
          </c:xVal>
          <c:yVal>
            <c:numRef>
              <c:f>('221209'!$O$53,'221209'!$O$54)</c:f>
              <c:numCache>
                <c:formatCode>0.00</c:formatCode>
                <c:ptCount val="2"/>
                <c:pt idx="0">
                  <c:v>2.1616626080742112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A9-4FAA-BF52-735CF785A29A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('221209'!$P$53,'221209'!$P$54)</c:f>
              <c:numCache>
                <c:formatCode>0.00</c:formatCode>
                <c:ptCount val="2"/>
                <c:pt idx="0">
                  <c:v>-5.1995999999999993</c:v>
                </c:pt>
                <c:pt idx="1">
                  <c:v>-26.240750000000002</c:v>
                </c:pt>
              </c:numCache>
            </c:numRef>
          </c:xVal>
          <c:yVal>
            <c:numRef>
              <c:f>('221209'!$Q$53,'221209'!$Q$54)</c:f>
              <c:numCache>
                <c:formatCode>0.00</c:formatCode>
                <c:ptCount val="2"/>
                <c:pt idx="0">
                  <c:v>-1.9379345488155855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2A9-4FAA-BF52-735CF785A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990416"/>
        <c:axId val="419095312"/>
      </c:scatterChart>
      <c:valAx>
        <c:axId val="35499041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19095312"/>
        <c:crosses val="autoZero"/>
        <c:crossBetween val="midCat"/>
      </c:valAx>
      <c:valAx>
        <c:axId val="41909531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499041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Normalisation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650131233595799"/>
                  <c:y val="-2.32465733449985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66CC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('221214'!$N$53,'221214'!$N$54)</c:f>
              <c:numCache>
                <c:formatCode>0.00</c:formatCode>
                <c:ptCount val="2"/>
                <c:pt idx="0">
                  <c:v>-0.18125000000000002</c:v>
                </c:pt>
                <c:pt idx="1">
                  <c:v>-7.1769999999999996</c:v>
                </c:pt>
              </c:numCache>
            </c:numRef>
          </c:xVal>
          <c:yVal>
            <c:numRef>
              <c:f>('221214'!$O$53,'221214'!$O$54)</c:f>
              <c:numCache>
                <c:formatCode>0.00</c:formatCode>
                <c:ptCount val="2"/>
                <c:pt idx="0">
                  <c:v>2.1616626080742112</c:v>
                </c:pt>
                <c:pt idx="1">
                  <c:v>-5.01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A9-4FAA-BF52-735CF785A29A}"/>
            </c:ext>
          </c:extLst>
        </c:ser>
        <c:ser>
          <c:idx val="1"/>
          <c:order val="1"/>
          <c:tx>
            <c:v>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409689413823273"/>
                  <c:y val="0.463256415864683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9933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('221214'!$P$53,'221214'!$P$54)</c:f>
              <c:numCache>
                <c:formatCode>0.00</c:formatCode>
                <c:ptCount val="2"/>
                <c:pt idx="0">
                  <c:v>-5.226</c:v>
                </c:pt>
                <c:pt idx="1">
                  <c:v>-26.147000000000002</c:v>
                </c:pt>
              </c:numCache>
            </c:numRef>
          </c:xVal>
          <c:yVal>
            <c:numRef>
              <c:f>('221214'!$Q$53,'221214'!$Q$54)</c:f>
              <c:numCache>
                <c:formatCode>0.00</c:formatCode>
                <c:ptCount val="2"/>
                <c:pt idx="0">
                  <c:v>-1.9379345488155855</c:v>
                </c:pt>
                <c:pt idx="1">
                  <c:v>-23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2A9-4FAA-BF52-735CF785A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63056"/>
        <c:axId val="355763448"/>
      </c:scatterChart>
      <c:valAx>
        <c:axId val="35576305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5763448"/>
        <c:crosses val="autoZero"/>
        <c:crossBetween val="midCat"/>
      </c:valAx>
      <c:valAx>
        <c:axId val="35576344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576305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57</xdr:row>
      <xdr:rowOff>9527</xdr:rowOff>
    </xdr:from>
    <xdr:to>
      <xdr:col>16</xdr:col>
      <xdr:colOff>533400</xdr:colOff>
      <xdr:row>70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57</xdr:row>
      <xdr:rowOff>9527</xdr:rowOff>
    </xdr:from>
    <xdr:to>
      <xdr:col>16</xdr:col>
      <xdr:colOff>533400</xdr:colOff>
      <xdr:row>70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24</xdr:row>
      <xdr:rowOff>9527</xdr:rowOff>
    </xdr:from>
    <xdr:to>
      <xdr:col>16</xdr:col>
      <xdr:colOff>533400</xdr:colOff>
      <xdr:row>37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57</xdr:row>
      <xdr:rowOff>9527</xdr:rowOff>
    </xdr:from>
    <xdr:to>
      <xdr:col>16</xdr:col>
      <xdr:colOff>533400</xdr:colOff>
      <xdr:row>70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56</xdr:row>
      <xdr:rowOff>9527</xdr:rowOff>
    </xdr:from>
    <xdr:to>
      <xdr:col>16</xdr:col>
      <xdr:colOff>533400</xdr:colOff>
      <xdr:row>69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57</xdr:row>
      <xdr:rowOff>9527</xdr:rowOff>
    </xdr:from>
    <xdr:to>
      <xdr:col>16</xdr:col>
      <xdr:colOff>533400</xdr:colOff>
      <xdr:row>70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57</xdr:row>
      <xdr:rowOff>9527</xdr:rowOff>
    </xdr:from>
    <xdr:to>
      <xdr:col>16</xdr:col>
      <xdr:colOff>533400</xdr:colOff>
      <xdr:row>70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57</xdr:row>
      <xdr:rowOff>9527</xdr:rowOff>
    </xdr:from>
    <xdr:to>
      <xdr:col>16</xdr:col>
      <xdr:colOff>533400</xdr:colOff>
      <xdr:row>70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rmo/Isodat%20NT/Global/User/Dual%20Inlet%20System/Results/221206_JReading2022_set1_run7/221206%20correc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hermo/Isodat%20NT/Global/User/Dual%20Inlet%20System/Results/221207_JReading2022_set1_run4/221207%20correct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hermo/Isodat%20NT/Global/User/Dual%20Inlet%20System/Results/221209_JReading2022_set1_run5/221209%20correct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hermo/Isodat%20NT/Global/User/Dual%20Inlet%20System/Results/221214_JReading2022_set1_run6/221214%20correct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hermo/Isodat%20NT/Global/User/Dual%20Inlet%20System/Results/221128_JReading2022_set1_run1/221128%20correc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1206"/>
    </sheetNames>
    <sheetDataSet>
      <sheetData sheetId="0">
        <row r="52">
          <cell r="N52">
            <v>-0.13840000000000002</v>
          </cell>
          <cell r="O52">
            <v>2.1616626080742112</v>
          </cell>
          <cell r="P52">
            <v>-5.1808000000000005</v>
          </cell>
          <cell r="Q52">
            <v>-1.9379345488155855</v>
          </cell>
        </row>
        <row r="53">
          <cell r="N53">
            <v>-7.2753333333333332</v>
          </cell>
          <cell r="O53">
            <v>-5.01</v>
          </cell>
          <cell r="P53">
            <v>-26.272333333333336</v>
          </cell>
          <cell r="Q53">
            <v>-23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1207"/>
    </sheetNames>
    <sheetDataSet>
      <sheetData sheetId="0">
        <row r="53">
          <cell r="N53">
            <v>-0.15</v>
          </cell>
          <cell r="O53">
            <v>2.1616626080742112</v>
          </cell>
          <cell r="P53">
            <v>-5.1924000000000001</v>
          </cell>
          <cell r="Q53">
            <v>-1.9379345488155855</v>
          </cell>
        </row>
        <row r="54">
          <cell r="N54">
            <v>-7.2483999999999993</v>
          </cell>
          <cell r="O54">
            <v>-5.01</v>
          </cell>
          <cell r="P54">
            <v>-26.214600000000001</v>
          </cell>
          <cell r="Q54">
            <v>-23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1209"/>
    </sheetNames>
    <sheetDataSet>
      <sheetData sheetId="0">
        <row r="53">
          <cell r="N53">
            <v>-0.13599999999999998</v>
          </cell>
          <cell r="O53">
            <v>2.1616626080742112</v>
          </cell>
          <cell r="P53">
            <v>-5.1995999999999993</v>
          </cell>
          <cell r="Q53">
            <v>-1.9379345488155855</v>
          </cell>
        </row>
        <row r="54">
          <cell r="N54">
            <v>-7.2982499999999995</v>
          </cell>
          <cell r="O54">
            <v>-5.01</v>
          </cell>
          <cell r="P54">
            <v>-26.240750000000002</v>
          </cell>
          <cell r="Q54">
            <v>-23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1214"/>
    </sheetNames>
    <sheetDataSet>
      <sheetData sheetId="0">
        <row r="53">
          <cell r="N53">
            <v>-0.18125000000000002</v>
          </cell>
          <cell r="O53">
            <v>2.1616626080742112</v>
          </cell>
          <cell r="P53">
            <v>-5.226</v>
          </cell>
          <cell r="Q53">
            <v>-1.9379345488155855</v>
          </cell>
        </row>
        <row r="54">
          <cell r="N54">
            <v>-7.1769999999999996</v>
          </cell>
          <cell r="O54">
            <v>-5.01</v>
          </cell>
          <cell r="P54">
            <v>-26.147000000000002</v>
          </cell>
          <cell r="Q54">
            <v>-23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1128"/>
    </sheetNames>
    <sheetDataSet>
      <sheetData sheetId="0">
        <row r="20">
          <cell r="N20">
            <v>-0.17499999999999999</v>
          </cell>
          <cell r="O20">
            <v>2.1616626080742112</v>
          </cell>
          <cell r="P20">
            <v>-5.2164999999999999</v>
          </cell>
          <cell r="Q20">
            <v>-1.9379345488155855</v>
          </cell>
        </row>
        <row r="21">
          <cell r="N21">
            <v>-7.3260000000000005</v>
          </cell>
          <cell r="O21">
            <v>-5.01</v>
          </cell>
          <cell r="P21">
            <v>-26.262999999999998</v>
          </cell>
          <cell r="Q21">
            <v>-23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showGridLines="0" topLeftCell="A34" workbookViewId="0">
      <selection activeCell="T31" sqref="T31:U31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6.285156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7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264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 t="s">
        <v>265</v>
      </c>
      <c r="G4" s="22">
        <v>0.68496527777777771</v>
      </c>
      <c r="H4" s="19">
        <v>2</v>
      </c>
      <c r="I4" s="23">
        <v>1.4999999999999999E-2</v>
      </c>
      <c r="J4" s="19">
        <v>1</v>
      </c>
      <c r="K4" s="19">
        <v>1</v>
      </c>
      <c r="L4" s="24">
        <v>2230.2350000000001</v>
      </c>
      <c r="M4" s="24">
        <v>2282.0639999999999</v>
      </c>
      <c r="N4" s="25">
        <v>-0.11600000000000001</v>
      </c>
      <c r="O4" s="25">
        <v>3.3000000000000002E-2</v>
      </c>
      <c r="P4" s="25">
        <v>-5.1120000000000001</v>
      </c>
      <c r="Q4" s="25">
        <v>0.10100000000000001</v>
      </c>
      <c r="R4" s="19" t="s">
        <v>266</v>
      </c>
      <c r="S4" s="26">
        <f>((M4/L4)*100)-100</f>
        <v>2.3239255056081447</v>
      </c>
      <c r="T4" s="27">
        <f t="array" ref="T4">((SLOPE($O$53:$O$54,$N$53:$N$54)*N4))+(INTERCEPT($O$53:$O$54,$N$53:$N$54))</f>
        <v>2.1705326897257993</v>
      </c>
      <c r="U4" s="28">
        <f t="shared" ref="U4:U49" si="0">((SLOPE($Q$53:$Q$54,$P$53:$P$54))*P4)+(INTERCEPT($Q$53:$Q$54,$P$53:$P$54))</f>
        <v>-1.9349439109722715</v>
      </c>
    </row>
    <row r="5" spans="1:22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 t="s">
        <v>265</v>
      </c>
      <c r="G5" s="22">
        <v>0.70504629629629623</v>
      </c>
      <c r="H5" s="19">
        <v>2</v>
      </c>
      <c r="I5" s="23">
        <v>3.5000000000000003E-2</v>
      </c>
      <c r="J5" s="19">
        <v>0</v>
      </c>
      <c r="K5" s="19">
        <v>1</v>
      </c>
      <c r="L5" s="24">
        <v>6512.5870000000004</v>
      </c>
      <c r="M5" s="24">
        <v>6794.5110000000004</v>
      </c>
      <c r="N5" s="25">
        <v>-0.111</v>
      </c>
      <c r="O5" s="25">
        <v>2.5999999999999999E-2</v>
      </c>
      <c r="P5" s="25">
        <v>-5.0549999999999997</v>
      </c>
      <c r="Q5" s="25">
        <v>3.9E-2</v>
      </c>
      <c r="R5" s="19" t="s">
        <v>267</v>
      </c>
      <c r="S5" s="29">
        <f t="shared" ref="S5:S49" si="1">((M5/L5)*100)-100</f>
        <v>4.3289095408629521</v>
      </c>
      <c r="T5" s="27">
        <f t="shared" ref="T5:T49" si="2">((SLOPE($O$53:$O$54,$N$53:$N$54)*N5))+(INTERCEPT($O$53:$O$54,$N$53:$N$54))</f>
        <v>2.1755725088460198</v>
      </c>
      <c r="U5" s="28">
        <f t="shared" si="0"/>
        <v>-1.8781217919492912</v>
      </c>
      <c r="V5" s="30"/>
    </row>
    <row r="6" spans="1:22" x14ac:dyDescent="0.25">
      <c r="A6" s="18" t="s">
        <v>268</v>
      </c>
      <c r="B6" s="19">
        <v>3</v>
      </c>
      <c r="C6" s="20" t="s">
        <v>31</v>
      </c>
      <c r="D6" s="19" t="s">
        <v>25</v>
      </c>
      <c r="E6" s="19">
        <v>1</v>
      </c>
      <c r="F6" s="21" t="s">
        <v>265</v>
      </c>
      <c r="G6" s="22">
        <v>0.72614583333333327</v>
      </c>
      <c r="H6" s="19">
        <v>3</v>
      </c>
      <c r="I6" s="23">
        <v>2.3E-2</v>
      </c>
      <c r="J6" s="19">
        <v>0</v>
      </c>
      <c r="K6" s="19">
        <v>1</v>
      </c>
      <c r="L6" s="24">
        <v>3961.0059999999999</v>
      </c>
      <c r="M6" s="24">
        <v>4159.5749999999998</v>
      </c>
      <c r="N6" s="25">
        <v>-7.33</v>
      </c>
      <c r="O6" s="25">
        <v>1.6E-2</v>
      </c>
      <c r="P6" s="25">
        <v>-26.346</v>
      </c>
      <c r="Q6" s="25">
        <v>3.9E-2</v>
      </c>
      <c r="R6" s="19" t="s">
        <v>269</v>
      </c>
      <c r="S6" s="29">
        <f t="shared" si="1"/>
        <v>5.0130951581492269</v>
      </c>
      <c r="T6" s="27">
        <f t="shared" si="2"/>
        <v>-5.1009183369287836</v>
      </c>
      <c r="U6" s="28">
        <f t="shared" si="0"/>
        <v>-23.102678565953802</v>
      </c>
    </row>
    <row r="7" spans="1:22" x14ac:dyDescent="0.25">
      <c r="A7" s="18" t="s">
        <v>270</v>
      </c>
      <c r="B7" s="19">
        <v>4</v>
      </c>
      <c r="C7" s="20" t="s">
        <v>31</v>
      </c>
      <c r="D7" s="19" t="s">
        <v>25</v>
      </c>
      <c r="E7" s="19">
        <v>2</v>
      </c>
      <c r="F7" s="21" t="s">
        <v>265</v>
      </c>
      <c r="G7" s="22">
        <v>0.7492361111111111</v>
      </c>
      <c r="H7" s="19">
        <v>3</v>
      </c>
      <c r="I7" s="23">
        <v>4.2000000000000003E-2</v>
      </c>
      <c r="J7" s="19">
        <v>0</v>
      </c>
      <c r="K7" s="19">
        <v>1</v>
      </c>
      <c r="L7" s="24">
        <v>7478.4960000000001</v>
      </c>
      <c r="M7" s="24">
        <v>7818.7820000000002</v>
      </c>
      <c r="N7" s="25">
        <v>-7.2649999999999997</v>
      </c>
      <c r="O7" s="25">
        <v>2.7E-2</v>
      </c>
      <c r="P7" s="25">
        <v>-26.274999999999999</v>
      </c>
      <c r="Q7" s="25">
        <v>2.7E-2</v>
      </c>
      <c r="R7" s="19" t="s">
        <v>271</v>
      </c>
      <c r="S7" s="29">
        <f t="shared" si="1"/>
        <v>4.5501929799788741</v>
      </c>
      <c r="T7" s="27">
        <f t="shared" si="2"/>
        <v>-5.0354006883659128</v>
      </c>
      <c r="U7" s="28">
        <f t="shared" si="0"/>
        <v>-23.031900136995354</v>
      </c>
    </row>
    <row r="8" spans="1:22" x14ac:dyDescent="0.25">
      <c r="A8" s="18" t="s">
        <v>272</v>
      </c>
      <c r="B8" s="19">
        <v>5</v>
      </c>
      <c r="C8" s="20" t="s">
        <v>273</v>
      </c>
      <c r="D8" s="19" t="s">
        <v>37</v>
      </c>
      <c r="E8" s="19">
        <v>1</v>
      </c>
      <c r="F8" s="21" t="s">
        <v>265</v>
      </c>
      <c r="G8" s="22">
        <v>0.7718287037037036</v>
      </c>
      <c r="H8" s="19">
        <v>4</v>
      </c>
      <c r="I8" s="23">
        <v>1.4E-2</v>
      </c>
      <c r="J8" s="19">
        <v>0</v>
      </c>
      <c r="K8" s="19">
        <v>1</v>
      </c>
      <c r="L8" s="24">
        <v>2171.7800000000002</v>
      </c>
      <c r="M8" s="24">
        <v>2252.4560000000001</v>
      </c>
      <c r="N8" s="25">
        <v>-9.4169999999999998</v>
      </c>
      <c r="O8" s="25">
        <v>5.2999999999999999E-2</v>
      </c>
      <c r="P8" s="25">
        <v>-2.7050000000000001</v>
      </c>
      <c r="Q8" s="25">
        <v>7.5999999999999998E-2</v>
      </c>
      <c r="R8" s="19" t="s">
        <v>274</v>
      </c>
      <c r="S8" s="29">
        <f t="shared" si="1"/>
        <v>3.7147409037747678</v>
      </c>
      <c r="T8" s="27">
        <f t="shared" si="2"/>
        <v>-7.2045388377089488</v>
      </c>
      <c r="U8" s="28">
        <f t="shared" si="0"/>
        <v>0.46454451864723278</v>
      </c>
    </row>
    <row r="9" spans="1:22" x14ac:dyDescent="0.25">
      <c r="A9" s="18" t="s">
        <v>275</v>
      </c>
      <c r="B9" s="19">
        <v>6</v>
      </c>
      <c r="C9" s="20" t="s">
        <v>276</v>
      </c>
      <c r="D9" s="19" t="s">
        <v>37</v>
      </c>
      <c r="E9" s="19">
        <v>2</v>
      </c>
      <c r="F9" s="21" t="s">
        <v>265</v>
      </c>
      <c r="G9" s="22">
        <v>0.79644675925925934</v>
      </c>
      <c r="H9" s="19">
        <v>4</v>
      </c>
      <c r="I9" s="23">
        <v>2.1000000000000001E-2</v>
      </c>
      <c r="J9" s="19">
        <v>1</v>
      </c>
      <c r="K9" s="19">
        <v>1</v>
      </c>
      <c r="L9" s="24">
        <v>3225.076</v>
      </c>
      <c r="M9" s="24">
        <v>3369.5790000000002</v>
      </c>
      <c r="N9" s="25">
        <v>-7.51</v>
      </c>
      <c r="O9" s="25">
        <v>3.5000000000000003E-2</v>
      </c>
      <c r="P9" s="25">
        <v>-1.84</v>
      </c>
      <c r="Q9" s="25">
        <v>3.6999999999999998E-2</v>
      </c>
      <c r="R9" s="19" t="s">
        <v>277</v>
      </c>
      <c r="S9" s="29">
        <f t="shared" si="1"/>
        <v>4.4806075887824193</v>
      </c>
      <c r="T9" s="27">
        <f t="shared" si="2"/>
        <v>-5.2823518252567325</v>
      </c>
      <c r="U9" s="28">
        <f t="shared" si="0"/>
        <v>1.3268450968029748</v>
      </c>
      <c r="V9" s="30"/>
    </row>
    <row r="10" spans="1:22" x14ac:dyDescent="0.25">
      <c r="A10" s="18" t="s">
        <v>278</v>
      </c>
      <c r="B10" s="19">
        <v>7</v>
      </c>
      <c r="C10" s="20" t="s">
        <v>279</v>
      </c>
      <c r="D10" s="19" t="s">
        <v>37</v>
      </c>
      <c r="E10" s="19">
        <v>1</v>
      </c>
      <c r="F10" s="21" t="s">
        <v>265</v>
      </c>
      <c r="G10" s="22">
        <v>0.82303240740740735</v>
      </c>
      <c r="H10" s="19">
        <v>5</v>
      </c>
      <c r="I10" s="23">
        <v>0.02</v>
      </c>
      <c r="J10" s="19">
        <v>0</v>
      </c>
      <c r="K10" s="19">
        <v>1</v>
      </c>
      <c r="L10" s="24">
        <v>3420.913</v>
      </c>
      <c r="M10" s="24">
        <v>3625.0369999999998</v>
      </c>
      <c r="N10" s="25">
        <v>-7.63</v>
      </c>
      <c r="O10" s="25">
        <v>3.5000000000000003E-2</v>
      </c>
      <c r="P10" s="25">
        <v>-2.169</v>
      </c>
      <c r="Q10" s="25">
        <v>4.8000000000000001E-2</v>
      </c>
      <c r="R10" s="19" t="s">
        <v>280</v>
      </c>
      <c r="S10" s="29">
        <f t="shared" si="1"/>
        <v>5.9669450816200111</v>
      </c>
      <c r="T10" s="27">
        <f t="shared" si="2"/>
        <v>-5.4033074841420321</v>
      </c>
      <c r="U10" s="28">
        <f t="shared" si="0"/>
        <v>0.9988718133194614</v>
      </c>
    </row>
    <row r="11" spans="1:22" x14ac:dyDescent="0.25">
      <c r="A11" s="18" t="s">
        <v>281</v>
      </c>
      <c r="B11" s="19">
        <v>8</v>
      </c>
      <c r="C11" s="20" t="s">
        <v>282</v>
      </c>
      <c r="D11" s="19" t="s">
        <v>37</v>
      </c>
      <c r="E11" s="19">
        <v>2</v>
      </c>
      <c r="F11" s="21" t="s">
        <v>265</v>
      </c>
      <c r="G11" s="22">
        <v>0.8497569444444445</v>
      </c>
      <c r="H11" s="19">
        <v>5</v>
      </c>
      <c r="I11" s="23">
        <v>4.1000000000000002E-2</v>
      </c>
      <c r="J11" s="19">
        <v>0</v>
      </c>
      <c r="K11" s="19">
        <v>1</v>
      </c>
      <c r="L11" s="24">
        <v>7247.1220000000003</v>
      </c>
      <c r="M11" s="24">
        <v>7584.848</v>
      </c>
      <c r="N11" s="25">
        <v>-7.3630000000000004</v>
      </c>
      <c r="O11" s="25">
        <v>1.9E-2</v>
      </c>
      <c r="P11" s="25">
        <v>-1.9079999999999999</v>
      </c>
      <c r="Q11" s="25">
        <v>2.9000000000000001E-2</v>
      </c>
      <c r="R11" s="19" t="s">
        <v>283</v>
      </c>
      <c r="S11" s="29">
        <f t="shared" si="1"/>
        <v>4.6601395698871784</v>
      </c>
      <c r="T11" s="27">
        <f t="shared" si="2"/>
        <v>-5.1341811431222411</v>
      </c>
      <c r="U11" s="28">
        <f t="shared" si="0"/>
        <v>1.2590573056878414</v>
      </c>
    </row>
    <row r="12" spans="1:22" x14ac:dyDescent="0.25">
      <c r="A12" s="18" t="s">
        <v>284</v>
      </c>
      <c r="B12" s="19">
        <v>9</v>
      </c>
      <c r="C12" s="20" t="s">
        <v>285</v>
      </c>
      <c r="D12" s="19" t="s">
        <v>37</v>
      </c>
      <c r="E12" s="19">
        <v>1</v>
      </c>
      <c r="F12" s="21" t="s">
        <v>265</v>
      </c>
      <c r="G12" s="22">
        <v>0.87408564814814815</v>
      </c>
      <c r="H12" s="19">
        <v>6</v>
      </c>
      <c r="I12" s="23">
        <v>1.7000000000000001E-2</v>
      </c>
      <c r="J12" s="19">
        <v>0</v>
      </c>
      <c r="K12" s="19">
        <v>1</v>
      </c>
      <c r="L12" s="24">
        <v>2764.1509999999998</v>
      </c>
      <c r="M12" s="24">
        <v>2890.4189999999999</v>
      </c>
      <c r="N12" s="25">
        <v>-7.5410000000000004</v>
      </c>
      <c r="O12" s="25">
        <v>1.7999999999999999E-2</v>
      </c>
      <c r="P12" s="25">
        <v>-2.4409999999999998</v>
      </c>
      <c r="Q12" s="25">
        <v>4.5999999999999999E-2</v>
      </c>
      <c r="R12" s="19" t="s">
        <v>286</v>
      </c>
      <c r="S12" s="29">
        <f t="shared" si="1"/>
        <v>4.5680572443401246</v>
      </c>
      <c r="T12" s="27">
        <f t="shared" si="2"/>
        <v>-5.3135987038021018</v>
      </c>
      <c r="U12" s="28">
        <f t="shared" si="0"/>
        <v>0.72772064885892762</v>
      </c>
    </row>
    <row r="13" spans="1:22" x14ac:dyDescent="0.25">
      <c r="A13" s="18" t="s">
        <v>287</v>
      </c>
      <c r="B13" s="19">
        <v>10</v>
      </c>
      <c r="C13" s="20" t="s">
        <v>288</v>
      </c>
      <c r="D13" s="19" t="s">
        <v>37</v>
      </c>
      <c r="E13" s="19">
        <v>2</v>
      </c>
      <c r="F13" s="21" t="s">
        <v>265</v>
      </c>
      <c r="G13" s="22">
        <v>0.89805555555555561</v>
      </c>
      <c r="H13" s="19">
        <v>6</v>
      </c>
      <c r="I13" s="23">
        <v>2.3E-2</v>
      </c>
      <c r="J13" s="19">
        <v>0</v>
      </c>
      <c r="K13" s="19">
        <v>1</v>
      </c>
      <c r="L13" s="24">
        <v>4310.0209999999997</v>
      </c>
      <c r="M13" s="24">
        <v>4463.0360000000001</v>
      </c>
      <c r="N13" s="25">
        <v>-8.5719999999999992</v>
      </c>
      <c r="O13" s="25">
        <v>2.7E-2</v>
      </c>
      <c r="P13" s="25">
        <v>-2.3919999999999999</v>
      </c>
      <c r="Q13" s="25">
        <v>5.1999999999999998E-2</v>
      </c>
      <c r="R13" s="19" t="s">
        <v>289</v>
      </c>
      <c r="S13" s="29">
        <f t="shared" si="1"/>
        <v>3.5502147205315424</v>
      </c>
      <c r="T13" s="27">
        <f t="shared" si="2"/>
        <v>-6.3528094063916321</v>
      </c>
      <c r="U13" s="28">
        <f t="shared" si="0"/>
        <v>0.77656773363306808</v>
      </c>
    </row>
    <row r="14" spans="1:22" x14ac:dyDescent="0.25">
      <c r="A14" s="18" t="s">
        <v>290</v>
      </c>
      <c r="B14" s="19">
        <v>11</v>
      </c>
      <c r="C14" s="20" t="s">
        <v>291</v>
      </c>
      <c r="D14" s="19" t="s">
        <v>37</v>
      </c>
      <c r="E14" s="19">
        <v>1</v>
      </c>
      <c r="F14" s="21" t="s">
        <v>265</v>
      </c>
      <c r="G14" s="22">
        <v>0.92321759259259262</v>
      </c>
      <c r="H14" s="19">
        <v>7</v>
      </c>
      <c r="I14" s="23">
        <v>3.2000000000000001E-2</v>
      </c>
      <c r="J14" s="19">
        <v>1</v>
      </c>
      <c r="K14" s="19">
        <v>1</v>
      </c>
      <c r="L14" s="24">
        <v>5141.8069999999998</v>
      </c>
      <c r="M14" s="24">
        <v>5440.8770000000004</v>
      </c>
      <c r="N14" s="25">
        <v>-7.056</v>
      </c>
      <c r="O14" s="25">
        <v>1.2999999999999999E-2</v>
      </c>
      <c r="P14" s="25">
        <v>-2.0779999999999998</v>
      </c>
      <c r="Q14" s="25">
        <v>1.6E-2</v>
      </c>
      <c r="R14" s="19" t="s">
        <v>292</v>
      </c>
      <c r="S14" s="29">
        <f t="shared" si="1"/>
        <v>5.8164376842615866</v>
      </c>
      <c r="T14" s="27">
        <f t="shared" si="2"/>
        <v>-4.8247362491406829</v>
      </c>
      <c r="U14" s="28">
        <f t="shared" si="0"/>
        <v>1.089587827900008</v>
      </c>
    </row>
    <row r="15" spans="1:22" x14ac:dyDescent="0.25">
      <c r="A15" s="18" t="s">
        <v>293</v>
      </c>
      <c r="B15" s="19">
        <v>12</v>
      </c>
      <c r="C15" s="20" t="s">
        <v>294</v>
      </c>
      <c r="D15" s="19" t="s">
        <v>37</v>
      </c>
      <c r="E15" s="19">
        <v>2</v>
      </c>
      <c r="F15" s="21" t="s">
        <v>265</v>
      </c>
      <c r="G15" s="22">
        <v>0.95059027777777771</v>
      </c>
      <c r="H15" s="19">
        <v>7</v>
      </c>
      <c r="I15" s="23">
        <v>2.5000000000000001E-2</v>
      </c>
      <c r="J15" s="19">
        <v>0</v>
      </c>
      <c r="K15" s="19">
        <v>1</v>
      </c>
      <c r="L15" s="24">
        <v>3142.223</v>
      </c>
      <c r="M15" s="24">
        <v>3335.2579999999998</v>
      </c>
      <c r="N15" s="25">
        <v>-9.1809999999999992</v>
      </c>
      <c r="O15" s="25">
        <v>2.3E-2</v>
      </c>
      <c r="P15" s="25">
        <v>-2.1930000000000001</v>
      </c>
      <c r="Q15" s="25">
        <v>2.3E-2</v>
      </c>
      <c r="R15" s="19" t="s">
        <v>295</v>
      </c>
      <c r="S15" s="29">
        <f t="shared" si="1"/>
        <v>6.1432622700553026</v>
      </c>
      <c r="T15" s="27">
        <f t="shared" si="2"/>
        <v>-6.9666593752345261</v>
      </c>
      <c r="U15" s="28">
        <f t="shared" si="0"/>
        <v>0.97494671057294369</v>
      </c>
    </row>
    <row r="16" spans="1:22" x14ac:dyDescent="0.25">
      <c r="A16" s="18" t="s">
        <v>60</v>
      </c>
      <c r="B16" s="19">
        <v>13</v>
      </c>
      <c r="C16" s="20" t="s">
        <v>61</v>
      </c>
      <c r="D16" s="19" t="s">
        <v>62</v>
      </c>
      <c r="E16" s="19">
        <v>1</v>
      </c>
      <c r="F16" s="21" t="s">
        <v>265</v>
      </c>
      <c r="G16" s="22">
        <v>0.97394675925925922</v>
      </c>
      <c r="H16" s="19">
        <v>8</v>
      </c>
      <c r="I16" s="23">
        <v>3.3000000000000002E-2</v>
      </c>
      <c r="J16" s="19">
        <v>0</v>
      </c>
      <c r="K16" s="19">
        <v>1</v>
      </c>
      <c r="L16" s="24">
        <v>6483.3239999999996</v>
      </c>
      <c r="M16" s="24">
        <v>6771.4340000000002</v>
      </c>
      <c r="N16" s="25">
        <v>-3.1669999999999998</v>
      </c>
      <c r="O16" s="25">
        <v>1.0999999999999999E-2</v>
      </c>
      <c r="P16" s="25">
        <v>-8.0370000000000008</v>
      </c>
      <c r="Q16" s="25">
        <v>3.7999999999999999E-2</v>
      </c>
      <c r="R16" s="19" t="s">
        <v>296</v>
      </c>
      <c r="S16" s="29">
        <f t="shared" si="1"/>
        <v>4.4438624384652172</v>
      </c>
      <c r="T16" s="27">
        <f t="shared" si="2"/>
        <v>-0.90476493743293807</v>
      </c>
      <c r="U16" s="28">
        <f t="shared" si="0"/>
        <v>-4.850815808204116</v>
      </c>
    </row>
    <row r="17" spans="1:21" x14ac:dyDescent="0.25">
      <c r="A17" s="18" t="s">
        <v>297</v>
      </c>
      <c r="B17" s="19">
        <v>14</v>
      </c>
      <c r="C17" s="20" t="s">
        <v>298</v>
      </c>
      <c r="D17" s="19" t="s">
        <v>37</v>
      </c>
      <c r="E17" s="19">
        <v>2</v>
      </c>
      <c r="F17" s="21" t="s">
        <v>299</v>
      </c>
      <c r="G17" s="22">
        <v>0.47734953703703703</v>
      </c>
      <c r="H17" s="19">
        <v>8</v>
      </c>
      <c r="I17" s="23">
        <v>2.9000000000000001E-2</v>
      </c>
      <c r="J17" s="19">
        <v>1</v>
      </c>
      <c r="K17" s="19">
        <v>1</v>
      </c>
      <c r="L17" s="24">
        <v>4527.3159999999998</v>
      </c>
      <c r="M17" s="24">
        <v>4744.884</v>
      </c>
      <c r="N17" s="25">
        <v>-8.3140000000000001</v>
      </c>
      <c r="O17" s="25">
        <v>2.7E-2</v>
      </c>
      <c r="P17" s="25">
        <v>-2.125</v>
      </c>
      <c r="Q17" s="25">
        <v>2.4E-2</v>
      </c>
      <c r="R17" s="19" t="s">
        <v>300</v>
      </c>
      <c r="S17" s="29">
        <f t="shared" si="1"/>
        <v>4.8056729417606476</v>
      </c>
      <c r="T17" s="27">
        <f t="shared" si="2"/>
        <v>-6.0927547397882389</v>
      </c>
      <c r="U17" s="28">
        <f t="shared" si="0"/>
        <v>1.0427345016880771</v>
      </c>
    </row>
    <row r="18" spans="1:21" x14ac:dyDescent="0.25">
      <c r="A18" s="18" t="s">
        <v>301</v>
      </c>
      <c r="B18" s="19">
        <v>15</v>
      </c>
      <c r="C18" s="20" t="s">
        <v>302</v>
      </c>
      <c r="D18" s="19" t="s">
        <v>37</v>
      </c>
      <c r="E18" s="19">
        <v>1</v>
      </c>
      <c r="F18" s="21" t="s">
        <v>299</v>
      </c>
      <c r="G18" s="22">
        <v>0.50107638888888884</v>
      </c>
      <c r="H18" s="19">
        <v>9</v>
      </c>
      <c r="I18" s="23">
        <v>2.4E-2</v>
      </c>
      <c r="J18" s="19">
        <v>0</v>
      </c>
      <c r="K18" s="19">
        <v>1</v>
      </c>
      <c r="L18" s="24">
        <v>4299.7489999999998</v>
      </c>
      <c r="M18" s="24">
        <v>4461.0330000000004</v>
      </c>
      <c r="N18" s="25">
        <v>-9.9920000000000009</v>
      </c>
      <c r="O18" s="25">
        <v>2.4E-2</v>
      </c>
      <c r="P18" s="25">
        <v>-2.786</v>
      </c>
      <c r="Q18" s="25">
        <v>0.03</v>
      </c>
      <c r="R18" s="19" t="s">
        <v>303</v>
      </c>
      <c r="S18" s="29">
        <f t="shared" si="1"/>
        <v>3.7510096519587535</v>
      </c>
      <c r="T18" s="27">
        <f t="shared" si="2"/>
        <v>-7.784118036534343</v>
      </c>
      <c r="U18" s="28">
        <f t="shared" si="0"/>
        <v>0.38379729687773567</v>
      </c>
    </row>
    <row r="19" spans="1:21" x14ac:dyDescent="0.25">
      <c r="A19" s="18" t="s">
        <v>304</v>
      </c>
      <c r="B19" s="19">
        <v>16</v>
      </c>
      <c r="C19" s="20" t="s">
        <v>305</v>
      </c>
      <c r="D19" s="19" t="s">
        <v>37</v>
      </c>
      <c r="E19" s="19">
        <v>2</v>
      </c>
      <c r="F19" s="21" t="s">
        <v>299</v>
      </c>
      <c r="G19" s="22">
        <v>0.52307870370370368</v>
      </c>
      <c r="H19" s="19">
        <v>9</v>
      </c>
      <c r="I19" s="23">
        <v>2.4E-2</v>
      </c>
      <c r="J19" s="19">
        <v>0</v>
      </c>
      <c r="K19" s="19">
        <v>1</v>
      </c>
      <c r="L19" s="24">
        <v>4443.8320000000003</v>
      </c>
      <c r="M19" s="24">
        <v>4599.223</v>
      </c>
      <c r="N19" s="25">
        <v>-9.484</v>
      </c>
      <c r="O19" s="25">
        <v>1.9E-2</v>
      </c>
      <c r="P19" s="25">
        <v>-2.2629999999999999</v>
      </c>
      <c r="Q19" s="25">
        <v>4.9000000000000002E-2</v>
      </c>
      <c r="R19" s="19" t="s">
        <v>306</v>
      </c>
      <c r="S19" s="29">
        <f t="shared" si="1"/>
        <v>3.496779356195276</v>
      </c>
      <c r="T19" s="27">
        <f t="shared" si="2"/>
        <v>-7.2720724139199078</v>
      </c>
      <c r="U19" s="28">
        <f t="shared" si="0"/>
        <v>0.90516516089560062</v>
      </c>
    </row>
    <row r="20" spans="1:21" x14ac:dyDescent="0.25">
      <c r="A20" s="18" t="s">
        <v>307</v>
      </c>
      <c r="B20" s="19">
        <v>17</v>
      </c>
      <c r="C20" s="20" t="s">
        <v>308</v>
      </c>
      <c r="D20" s="19" t="s">
        <v>37</v>
      </c>
      <c r="E20" s="19">
        <v>1</v>
      </c>
      <c r="F20" s="21" t="s">
        <v>299</v>
      </c>
      <c r="G20" s="22">
        <v>0.55282407407407408</v>
      </c>
      <c r="H20" s="19">
        <v>10</v>
      </c>
      <c r="I20" s="23">
        <v>0.03</v>
      </c>
      <c r="J20" s="19">
        <v>1</v>
      </c>
      <c r="K20" s="19">
        <v>1</v>
      </c>
      <c r="L20" s="24">
        <v>5531.9459999999999</v>
      </c>
      <c r="M20" s="24">
        <v>5770.5649999999996</v>
      </c>
      <c r="N20" s="25">
        <v>-8.5359999999999996</v>
      </c>
      <c r="O20" s="25">
        <v>1.7000000000000001E-2</v>
      </c>
      <c r="P20" s="25">
        <v>-2.1789999999999998</v>
      </c>
      <c r="Q20" s="25">
        <v>1.0999999999999999E-2</v>
      </c>
      <c r="R20" s="19" t="s">
        <v>309</v>
      </c>
      <c r="S20" s="29">
        <f t="shared" si="1"/>
        <v>4.3134730527015108</v>
      </c>
      <c r="T20" s="27">
        <f t="shared" si="2"/>
        <v>-6.3165227087260423</v>
      </c>
      <c r="U20" s="28">
        <f t="shared" si="0"/>
        <v>0.98890302050841239</v>
      </c>
    </row>
    <row r="21" spans="1:21" x14ac:dyDescent="0.25">
      <c r="A21" s="18" t="s">
        <v>310</v>
      </c>
      <c r="B21" s="19">
        <v>18</v>
      </c>
      <c r="C21" s="20" t="s">
        <v>311</v>
      </c>
      <c r="D21" s="19" t="s">
        <v>37</v>
      </c>
      <c r="E21" s="19">
        <v>2</v>
      </c>
      <c r="F21" s="21" t="s">
        <v>299</v>
      </c>
      <c r="G21" s="22">
        <v>0.57831018518518518</v>
      </c>
      <c r="H21" s="19">
        <v>10</v>
      </c>
      <c r="I21" s="23">
        <v>2.4E-2</v>
      </c>
      <c r="J21" s="19">
        <v>0</v>
      </c>
      <c r="K21" s="19">
        <v>1</v>
      </c>
      <c r="L21" s="24">
        <v>3797.51</v>
      </c>
      <c r="M21" s="24">
        <v>3989.4029999999998</v>
      </c>
      <c r="N21" s="25">
        <v>-9.3109999999999999</v>
      </c>
      <c r="O21" s="25">
        <v>2.1999999999999999E-2</v>
      </c>
      <c r="P21" s="25">
        <v>-2.3879999999999999</v>
      </c>
      <c r="Q21" s="25">
        <v>3.5999999999999997E-2</v>
      </c>
      <c r="R21" s="19" t="s">
        <v>312</v>
      </c>
      <c r="S21" s="29">
        <f t="shared" si="1"/>
        <v>5.053126917374783</v>
      </c>
      <c r="T21" s="27">
        <f t="shared" si="2"/>
        <v>-7.0976946723602676</v>
      </c>
      <c r="U21" s="28">
        <f t="shared" si="0"/>
        <v>0.78055525075748777</v>
      </c>
    </row>
    <row r="22" spans="1:21" x14ac:dyDescent="0.25">
      <c r="A22" s="18" t="s">
        <v>313</v>
      </c>
      <c r="B22" s="19">
        <v>19</v>
      </c>
      <c r="C22" s="20" t="s">
        <v>314</v>
      </c>
      <c r="D22" s="19" t="s">
        <v>37</v>
      </c>
      <c r="E22" s="19">
        <v>1</v>
      </c>
      <c r="F22" s="21" t="s">
        <v>299</v>
      </c>
      <c r="G22" s="22">
        <v>0.6002777777777778</v>
      </c>
      <c r="H22" s="19">
        <v>11</v>
      </c>
      <c r="I22" s="23">
        <v>2.4E-2</v>
      </c>
      <c r="J22" s="19">
        <v>0</v>
      </c>
      <c r="K22" s="19">
        <v>1</v>
      </c>
      <c r="L22" s="24">
        <v>3879.7510000000002</v>
      </c>
      <c r="M22" s="24">
        <v>4026.4960000000001</v>
      </c>
      <c r="N22" s="25">
        <v>-8.8279999999999994</v>
      </c>
      <c r="O22" s="25">
        <v>2.5000000000000001E-2</v>
      </c>
      <c r="P22" s="25">
        <v>-2.5049999999999999</v>
      </c>
      <c r="Q22" s="25">
        <v>5.8000000000000003E-2</v>
      </c>
      <c r="R22" s="19" t="s">
        <v>315</v>
      </c>
      <c r="S22" s="29">
        <f t="shared" si="1"/>
        <v>3.7823303608917058</v>
      </c>
      <c r="T22" s="27">
        <f t="shared" si="2"/>
        <v>-6.610848145346937</v>
      </c>
      <c r="U22" s="28">
        <f t="shared" si="0"/>
        <v>0.66392037486821387</v>
      </c>
    </row>
    <row r="23" spans="1:21" x14ac:dyDescent="0.25">
      <c r="A23" s="18" t="s">
        <v>316</v>
      </c>
      <c r="B23" s="19">
        <v>20</v>
      </c>
      <c r="C23" s="20" t="s">
        <v>317</v>
      </c>
      <c r="D23" s="19" t="s">
        <v>37</v>
      </c>
      <c r="E23" s="19">
        <v>2</v>
      </c>
      <c r="F23" s="21" t="s">
        <v>299</v>
      </c>
      <c r="G23" s="22">
        <v>0.62138888888888888</v>
      </c>
      <c r="H23" s="19">
        <v>11</v>
      </c>
      <c r="I23" s="23">
        <v>2.1000000000000001E-2</v>
      </c>
      <c r="J23" s="19">
        <v>0</v>
      </c>
      <c r="K23" s="19">
        <v>1</v>
      </c>
      <c r="L23" s="24">
        <v>3682.09</v>
      </c>
      <c r="M23" s="24">
        <v>3884.8960000000002</v>
      </c>
      <c r="N23" s="25">
        <v>-9.6519999999999992</v>
      </c>
      <c r="O23" s="25">
        <v>6.0000000000000001E-3</v>
      </c>
      <c r="P23" s="25">
        <v>-2.5299999999999998</v>
      </c>
      <c r="Q23" s="25">
        <v>4.4999999999999998E-2</v>
      </c>
      <c r="R23" s="19" t="s">
        <v>318</v>
      </c>
      <c r="S23" s="29">
        <f t="shared" si="1"/>
        <v>5.5079044781632263</v>
      </c>
      <c r="T23" s="27">
        <f t="shared" si="2"/>
        <v>-7.4414103363593256</v>
      </c>
      <c r="U23" s="28">
        <f t="shared" si="0"/>
        <v>0.63899839284059112</v>
      </c>
    </row>
    <row r="24" spans="1:21" x14ac:dyDescent="0.25">
      <c r="A24" s="18" t="s">
        <v>319</v>
      </c>
      <c r="B24" s="19">
        <v>21</v>
      </c>
      <c r="C24" s="20" t="s">
        <v>320</v>
      </c>
      <c r="D24" s="19" t="s">
        <v>37</v>
      </c>
      <c r="E24" s="19">
        <v>1</v>
      </c>
      <c r="F24" s="21" t="s">
        <v>299</v>
      </c>
      <c r="G24" s="22">
        <v>0.64495370370370375</v>
      </c>
      <c r="H24" s="19">
        <v>12</v>
      </c>
      <c r="I24" s="23">
        <v>0.02</v>
      </c>
      <c r="J24" s="19">
        <v>1</v>
      </c>
      <c r="K24" s="19">
        <v>1</v>
      </c>
      <c r="L24" s="24">
        <v>3407.3939999999998</v>
      </c>
      <c r="M24" s="24">
        <v>3610.9160000000002</v>
      </c>
      <c r="N24" s="25">
        <v>-6.81</v>
      </c>
      <c r="O24" s="25">
        <v>4.3999999999999997E-2</v>
      </c>
      <c r="P24" s="25">
        <v>-2.2010000000000001</v>
      </c>
      <c r="Q24" s="25">
        <v>6.2E-2</v>
      </c>
      <c r="R24" s="19" t="s">
        <v>321</v>
      </c>
      <c r="S24" s="29">
        <f t="shared" si="1"/>
        <v>5.972951763136308</v>
      </c>
      <c r="T24" s="27">
        <f t="shared" si="2"/>
        <v>-4.5767771484258191</v>
      </c>
      <c r="U24" s="28">
        <f t="shared" si="0"/>
        <v>0.9669716763241043</v>
      </c>
    </row>
    <row r="25" spans="1:21" x14ac:dyDescent="0.25">
      <c r="A25" s="18" t="s">
        <v>322</v>
      </c>
      <c r="B25" s="19">
        <v>22</v>
      </c>
      <c r="C25" s="20" t="s">
        <v>323</v>
      </c>
      <c r="D25" s="19" t="s">
        <v>37</v>
      </c>
      <c r="E25" s="19">
        <v>2</v>
      </c>
      <c r="F25" s="21" t="s">
        <v>299</v>
      </c>
      <c r="G25" s="22">
        <v>0.6678587962962963</v>
      </c>
      <c r="H25" s="19">
        <v>12</v>
      </c>
      <c r="I25" s="23">
        <v>3.3000000000000002E-2</v>
      </c>
      <c r="J25" s="19">
        <v>0</v>
      </c>
      <c r="K25" s="19">
        <v>1</v>
      </c>
      <c r="L25" s="24">
        <v>5810.7950000000001</v>
      </c>
      <c r="M25" s="24">
        <v>6080.34</v>
      </c>
      <c r="N25" s="25">
        <v>-10.411</v>
      </c>
      <c r="O25" s="25">
        <v>1.6E-2</v>
      </c>
      <c r="P25" s="25">
        <v>-2.4249999999999998</v>
      </c>
      <c r="Q25" s="25">
        <v>3.5000000000000003E-2</v>
      </c>
      <c r="R25" s="19" t="s">
        <v>324</v>
      </c>
      <c r="S25" s="29">
        <f t="shared" si="1"/>
        <v>4.6386940169116428</v>
      </c>
      <c r="T25" s="27">
        <f t="shared" si="2"/>
        <v>-8.2064548788088452</v>
      </c>
      <c r="U25" s="28">
        <f t="shared" si="0"/>
        <v>0.74367071735660639</v>
      </c>
    </row>
    <row r="26" spans="1:21" x14ac:dyDescent="0.25">
      <c r="A26" s="18" t="s">
        <v>91</v>
      </c>
      <c r="B26" s="19">
        <v>23</v>
      </c>
      <c r="C26" s="20" t="s">
        <v>24</v>
      </c>
      <c r="D26" s="19" t="s">
        <v>25</v>
      </c>
      <c r="E26" s="19">
        <v>1</v>
      </c>
      <c r="F26" s="21" t="s">
        <v>299</v>
      </c>
      <c r="G26" s="22">
        <v>0.69611111111111112</v>
      </c>
      <c r="H26" s="19">
        <v>13</v>
      </c>
      <c r="I26" s="23">
        <v>2.5999999999999999E-2</v>
      </c>
      <c r="J26" s="19">
        <v>0</v>
      </c>
      <c r="K26" s="19">
        <v>1</v>
      </c>
      <c r="L26" s="24">
        <v>5009.34</v>
      </c>
      <c r="M26" s="24">
        <v>5242.7139999999999</v>
      </c>
      <c r="N26" s="25">
        <v>-0.13800000000000001</v>
      </c>
      <c r="O26" s="25">
        <v>1.7000000000000001E-2</v>
      </c>
      <c r="P26" s="25">
        <v>-5.1539999999999999</v>
      </c>
      <c r="Q26" s="25">
        <v>4.4999999999999998E-2</v>
      </c>
      <c r="R26" s="19" t="s">
        <v>325</v>
      </c>
      <c r="S26" s="29">
        <f t="shared" si="1"/>
        <v>4.6587774038096939</v>
      </c>
      <c r="T26" s="27">
        <f t="shared" si="2"/>
        <v>2.1483574855968275</v>
      </c>
      <c r="U26" s="28">
        <f t="shared" si="0"/>
        <v>-1.9768128407786767</v>
      </c>
    </row>
    <row r="27" spans="1:21" x14ac:dyDescent="0.25">
      <c r="A27" s="18" t="s">
        <v>326</v>
      </c>
      <c r="B27" s="19">
        <v>24</v>
      </c>
      <c r="C27" s="20" t="s">
        <v>31</v>
      </c>
      <c r="D27" s="19" t="s">
        <v>25</v>
      </c>
      <c r="E27" s="19">
        <v>2</v>
      </c>
      <c r="F27" s="21" t="s">
        <v>299</v>
      </c>
      <c r="G27" s="22">
        <v>0.7171643518518519</v>
      </c>
      <c r="H27" s="19">
        <v>13</v>
      </c>
      <c r="I27" s="23">
        <v>2.3E-2</v>
      </c>
      <c r="J27" s="19">
        <v>0</v>
      </c>
      <c r="K27" s="19">
        <v>1</v>
      </c>
      <c r="L27" s="24">
        <v>3751.3609999999999</v>
      </c>
      <c r="M27" s="24">
        <v>3954.3389999999999</v>
      </c>
      <c r="N27" s="25">
        <v>-7.2949999999999999</v>
      </c>
      <c r="O27" s="25">
        <v>0.03</v>
      </c>
      <c r="P27" s="25">
        <v>-26.317</v>
      </c>
      <c r="Q27" s="25">
        <v>4.1000000000000002E-2</v>
      </c>
      <c r="R27" s="19" t="s">
        <v>327</v>
      </c>
      <c r="S27" s="29">
        <f t="shared" si="1"/>
        <v>5.4107829131880436</v>
      </c>
      <c r="T27" s="27">
        <f t="shared" si="2"/>
        <v>-5.0656396030872379</v>
      </c>
      <c r="U27" s="28">
        <f t="shared" si="0"/>
        <v>-23.073769066801759</v>
      </c>
    </row>
    <row r="28" spans="1:21" x14ac:dyDescent="0.25">
      <c r="A28" s="18" t="s">
        <v>328</v>
      </c>
      <c r="B28" s="19">
        <v>25</v>
      </c>
      <c r="C28" s="20" t="s">
        <v>329</v>
      </c>
      <c r="D28" s="19" t="s">
        <v>37</v>
      </c>
      <c r="E28" s="19">
        <v>1</v>
      </c>
      <c r="F28" s="21" t="s">
        <v>299</v>
      </c>
      <c r="G28" s="22">
        <v>0.7406018518518519</v>
      </c>
      <c r="H28" s="19">
        <v>14</v>
      </c>
      <c r="I28" s="23">
        <v>3.4000000000000002E-2</v>
      </c>
      <c r="J28" s="19">
        <v>0</v>
      </c>
      <c r="K28" s="19">
        <v>1</v>
      </c>
      <c r="L28" s="24">
        <v>6500.4650000000001</v>
      </c>
      <c r="M28" s="24">
        <v>6811.8450000000003</v>
      </c>
      <c r="N28" s="25">
        <v>-9.202</v>
      </c>
      <c r="O28" s="25">
        <v>1.6E-2</v>
      </c>
      <c r="P28" s="25">
        <v>-2.2829999999999999</v>
      </c>
      <c r="Q28" s="25">
        <v>2.7E-2</v>
      </c>
      <c r="R28" s="19" t="s">
        <v>330</v>
      </c>
      <c r="S28" s="29">
        <f t="shared" si="1"/>
        <v>4.7901188607276595</v>
      </c>
      <c r="T28" s="27">
        <f t="shared" si="2"/>
        <v>-6.9878266155394542</v>
      </c>
      <c r="U28" s="28">
        <f t="shared" si="0"/>
        <v>0.8852275752735026</v>
      </c>
    </row>
    <row r="29" spans="1:21" x14ac:dyDescent="0.25">
      <c r="A29" s="18" t="s">
        <v>331</v>
      </c>
      <c r="B29" s="19">
        <v>26</v>
      </c>
      <c r="C29" s="20" t="s">
        <v>332</v>
      </c>
      <c r="D29" s="19" t="s">
        <v>37</v>
      </c>
      <c r="E29" s="19">
        <v>2</v>
      </c>
      <c r="F29" s="21" t="s">
        <v>299</v>
      </c>
      <c r="G29" s="22">
        <v>0.76672453703703702</v>
      </c>
      <c r="H29" s="19">
        <v>14</v>
      </c>
      <c r="I29" s="23">
        <v>1.7999999999999999E-2</v>
      </c>
      <c r="J29" s="19">
        <v>1</v>
      </c>
      <c r="K29" s="19">
        <v>1</v>
      </c>
      <c r="L29" s="24">
        <v>2251.2130000000002</v>
      </c>
      <c r="M29" s="24">
        <v>2311.6990000000001</v>
      </c>
      <c r="N29" s="25">
        <v>-9.6150000000000002</v>
      </c>
      <c r="O29" s="25">
        <v>1.7000000000000001E-2</v>
      </c>
      <c r="P29" s="25">
        <v>-2.9220000000000002</v>
      </c>
      <c r="Q29" s="25">
        <v>5.8000000000000003E-2</v>
      </c>
      <c r="R29" s="19" t="s">
        <v>333</v>
      </c>
      <c r="S29" s="29">
        <f t="shared" si="1"/>
        <v>2.6868181731359897</v>
      </c>
      <c r="T29" s="27">
        <f t="shared" si="2"/>
        <v>-7.4041156748696935</v>
      </c>
      <c r="U29" s="28">
        <f t="shared" si="0"/>
        <v>0.24822171464746878</v>
      </c>
    </row>
    <row r="30" spans="1:21" x14ac:dyDescent="0.25">
      <c r="A30" s="18" t="s">
        <v>334</v>
      </c>
      <c r="B30" s="19">
        <v>27</v>
      </c>
      <c r="C30" s="20" t="s">
        <v>335</v>
      </c>
      <c r="D30" s="19" t="s">
        <v>37</v>
      </c>
      <c r="E30" s="19">
        <v>1</v>
      </c>
      <c r="F30" s="21" t="s">
        <v>299</v>
      </c>
      <c r="G30" s="22">
        <v>0.79032407407407401</v>
      </c>
      <c r="H30" s="19">
        <v>15</v>
      </c>
      <c r="I30" s="23">
        <v>3.2000000000000001E-2</v>
      </c>
      <c r="J30" s="19">
        <v>0</v>
      </c>
      <c r="K30" s="19">
        <v>1</v>
      </c>
      <c r="L30" s="24">
        <v>5916.6970000000001</v>
      </c>
      <c r="M30" s="24">
        <v>6189.3220000000001</v>
      </c>
      <c r="N30" s="25">
        <v>-6.1280000000000001</v>
      </c>
      <c r="O30" s="25">
        <v>1.2E-2</v>
      </c>
      <c r="P30" s="25">
        <v>-1.4910000000000001</v>
      </c>
      <c r="Q30" s="25">
        <v>3.3000000000000002E-2</v>
      </c>
      <c r="R30" s="19" t="s">
        <v>336</v>
      </c>
      <c r="S30" s="29">
        <f t="shared" si="1"/>
        <v>4.607722856181411</v>
      </c>
      <c r="T30" s="27">
        <f t="shared" si="2"/>
        <v>-3.8893458204277014</v>
      </c>
      <c r="U30" s="28">
        <f t="shared" si="0"/>
        <v>1.6747559659085862</v>
      </c>
    </row>
    <row r="31" spans="1:21" x14ac:dyDescent="0.25">
      <c r="A31" s="18" t="s">
        <v>337</v>
      </c>
      <c r="B31" s="19">
        <v>28</v>
      </c>
      <c r="C31" s="20" t="s">
        <v>338</v>
      </c>
      <c r="D31" s="19" t="s">
        <v>37</v>
      </c>
      <c r="E31" s="19">
        <v>2</v>
      </c>
      <c r="F31" s="21" t="s">
        <v>299</v>
      </c>
      <c r="G31" s="22">
        <v>0.81565972222222216</v>
      </c>
      <c r="H31" s="19">
        <v>15</v>
      </c>
      <c r="I31" s="23">
        <v>3.0000000000000001E-3</v>
      </c>
      <c r="J31" s="19">
        <v>1</v>
      </c>
      <c r="K31" s="19">
        <v>1</v>
      </c>
      <c r="L31" s="24">
        <v>184.99799999999999</v>
      </c>
      <c r="M31" s="24">
        <v>559.673</v>
      </c>
      <c r="N31" s="25">
        <v>-14.05</v>
      </c>
      <c r="O31" s="25">
        <v>0.33700000000000002</v>
      </c>
      <c r="P31" s="25">
        <v>-8.3550000000000004</v>
      </c>
      <c r="Q31" s="25">
        <v>0.63200000000000001</v>
      </c>
      <c r="R31" s="19" t="s">
        <v>339</v>
      </c>
      <c r="S31" s="29">
        <f t="shared" si="1"/>
        <v>202.52921653207062</v>
      </c>
      <c r="T31" s="27"/>
      <c r="U31" s="28"/>
    </row>
    <row r="32" spans="1:21" x14ac:dyDescent="0.25">
      <c r="A32" s="18" t="s">
        <v>340</v>
      </c>
      <c r="B32" s="19">
        <v>29</v>
      </c>
      <c r="C32" s="20" t="s">
        <v>341</v>
      </c>
      <c r="D32" s="19" t="s">
        <v>37</v>
      </c>
      <c r="E32" s="19">
        <v>1</v>
      </c>
      <c r="F32" s="21" t="s">
        <v>299</v>
      </c>
      <c r="G32" s="22">
        <v>0.84142361111111119</v>
      </c>
      <c r="H32" s="19">
        <v>16</v>
      </c>
      <c r="I32" s="23">
        <v>2.4E-2</v>
      </c>
      <c r="J32" s="19">
        <v>1</v>
      </c>
      <c r="K32" s="19">
        <v>1</v>
      </c>
      <c r="L32" s="24">
        <v>3630.299</v>
      </c>
      <c r="M32" s="24">
        <v>3847.6950000000002</v>
      </c>
      <c r="N32" s="25">
        <v>-6.3120000000000003</v>
      </c>
      <c r="O32" s="25">
        <v>3.1E-2</v>
      </c>
      <c r="P32" s="25">
        <v>-1.704</v>
      </c>
      <c r="Q32" s="25">
        <v>6.7000000000000004E-2</v>
      </c>
      <c r="R32" s="19" t="s">
        <v>342</v>
      </c>
      <c r="S32" s="29">
        <f t="shared" si="1"/>
        <v>5.988377265894627</v>
      </c>
      <c r="T32" s="27">
        <f t="shared" si="2"/>
        <v>-4.0748111640518276</v>
      </c>
      <c r="U32" s="28">
        <f t="shared" si="0"/>
        <v>1.4624206790332419</v>
      </c>
    </row>
    <row r="33" spans="1:21" x14ac:dyDescent="0.25">
      <c r="A33" s="18" t="s">
        <v>343</v>
      </c>
      <c r="B33" s="19">
        <v>30</v>
      </c>
      <c r="C33" s="20" t="s">
        <v>344</v>
      </c>
      <c r="D33" s="19" t="s">
        <v>37</v>
      </c>
      <c r="E33" s="19">
        <v>2</v>
      </c>
      <c r="F33" s="21" t="s">
        <v>299</v>
      </c>
      <c r="G33" s="22">
        <v>0.86277777777777775</v>
      </c>
      <c r="H33" s="19">
        <v>16</v>
      </c>
      <c r="I33" s="23">
        <v>2.8000000000000001E-2</v>
      </c>
      <c r="J33" s="19">
        <v>0</v>
      </c>
      <c r="K33" s="19">
        <v>1</v>
      </c>
      <c r="L33" s="24">
        <v>4446.1629999999996</v>
      </c>
      <c r="M33" s="24">
        <v>4667.1040000000003</v>
      </c>
      <c r="N33" s="25">
        <v>-5.2629999999999999</v>
      </c>
      <c r="O33" s="25">
        <v>0.01</v>
      </c>
      <c r="P33" s="25">
        <v>-1.548</v>
      </c>
      <c r="Q33" s="25">
        <v>4.1000000000000002E-2</v>
      </c>
      <c r="R33" s="19" t="s">
        <v>345</v>
      </c>
      <c r="S33" s="29">
        <f t="shared" si="1"/>
        <v>4.9692510148638576</v>
      </c>
      <c r="T33" s="27">
        <f t="shared" si="2"/>
        <v>-3.0174571126295016</v>
      </c>
      <c r="U33" s="28">
        <f t="shared" si="0"/>
        <v>1.6179338468856068</v>
      </c>
    </row>
    <row r="34" spans="1:21" x14ac:dyDescent="0.25">
      <c r="A34" s="18" t="s">
        <v>346</v>
      </c>
      <c r="B34" s="19">
        <v>31</v>
      </c>
      <c r="C34" s="20" t="s">
        <v>347</v>
      </c>
      <c r="D34" s="19" t="s">
        <v>37</v>
      </c>
      <c r="E34" s="19">
        <v>1</v>
      </c>
      <c r="F34" s="21" t="s">
        <v>299</v>
      </c>
      <c r="G34" s="22">
        <v>0.88856481481481486</v>
      </c>
      <c r="H34" s="19">
        <v>17</v>
      </c>
      <c r="I34" s="23">
        <v>3.1E-2</v>
      </c>
      <c r="J34" s="19">
        <v>0</v>
      </c>
      <c r="K34" s="19">
        <v>1</v>
      </c>
      <c r="L34" s="24">
        <v>5446.0780000000004</v>
      </c>
      <c r="M34" s="24">
        <v>5681.9359999999997</v>
      </c>
      <c r="N34" s="25">
        <v>-6.9240000000000004</v>
      </c>
      <c r="O34" s="25">
        <v>2.1999999999999999E-2</v>
      </c>
      <c r="P34" s="25">
        <v>-1.8460000000000001</v>
      </c>
      <c r="Q34" s="25">
        <v>3.2000000000000001E-2</v>
      </c>
      <c r="R34" s="19" t="s">
        <v>348</v>
      </c>
      <c r="S34" s="29">
        <f t="shared" si="1"/>
        <v>4.3307863016284216</v>
      </c>
      <c r="T34" s="27">
        <f t="shared" si="2"/>
        <v>-4.691685024366854</v>
      </c>
      <c r="U34" s="28">
        <f t="shared" si="0"/>
        <v>1.3208638211163453</v>
      </c>
    </row>
    <row r="35" spans="1:21" x14ac:dyDescent="0.25">
      <c r="A35" s="18" t="s">
        <v>349</v>
      </c>
      <c r="B35" s="19">
        <v>32</v>
      </c>
      <c r="C35" s="20" t="s">
        <v>350</v>
      </c>
      <c r="D35" s="19" t="s">
        <v>37</v>
      </c>
      <c r="E35" s="19">
        <v>2</v>
      </c>
      <c r="F35" s="21" t="s">
        <v>299</v>
      </c>
      <c r="G35" s="22">
        <v>0.91018518518518521</v>
      </c>
      <c r="H35" s="19">
        <v>17</v>
      </c>
      <c r="I35" s="23">
        <v>2.5999999999999999E-2</v>
      </c>
      <c r="J35" s="19">
        <v>0</v>
      </c>
      <c r="K35" s="19">
        <v>1</v>
      </c>
      <c r="L35" s="24">
        <v>3710.8130000000001</v>
      </c>
      <c r="M35" s="24">
        <v>3913.5149999999999</v>
      </c>
      <c r="N35" s="25">
        <v>-9.6020000000000003</v>
      </c>
      <c r="O35" s="25">
        <v>1.6E-2</v>
      </c>
      <c r="P35" s="25">
        <v>-2.9569999999999999</v>
      </c>
      <c r="Q35" s="25">
        <v>5.8000000000000003E-2</v>
      </c>
      <c r="R35" s="19" t="s">
        <v>351</v>
      </c>
      <c r="S35" s="29">
        <f t="shared" si="1"/>
        <v>5.4624687366353442</v>
      </c>
      <c r="T35" s="27">
        <f t="shared" si="2"/>
        <v>-7.39101214515712</v>
      </c>
      <c r="U35" s="28">
        <f t="shared" si="0"/>
        <v>0.21333093980879703</v>
      </c>
    </row>
    <row r="36" spans="1:21" x14ac:dyDescent="0.25">
      <c r="A36" s="18" t="s">
        <v>352</v>
      </c>
      <c r="B36" s="19">
        <v>33</v>
      </c>
      <c r="C36" s="20" t="s">
        <v>353</v>
      </c>
      <c r="D36" s="19" t="s">
        <v>37</v>
      </c>
      <c r="E36" s="19">
        <v>1</v>
      </c>
      <c r="F36" s="21" t="s">
        <v>299</v>
      </c>
      <c r="G36" s="22">
        <v>0.93366898148148147</v>
      </c>
      <c r="H36" s="19">
        <v>18</v>
      </c>
      <c r="I36" s="23">
        <v>2.1999999999999999E-2</v>
      </c>
      <c r="J36" s="19">
        <v>0</v>
      </c>
      <c r="K36" s="19">
        <v>1</v>
      </c>
      <c r="L36" s="24">
        <v>3949.5949999999998</v>
      </c>
      <c r="M36" s="24">
        <v>4163.482</v>
      </c>
      <c r="N36" s="25">
        <v>-6.3129999999999997</v>
      </c>
      <c r="O36" s="25">
        <v>2.1000000000000001E-2</v>
      </c>
      <c r="P36" s="25">
        <v>-1.6240000000000001</v>
      </c>
      <c r="Q36" s="25">
        <v>4.5999999999999999E-2</v>
      </c>
      <c r="R36" s="19" t="s">
        <v>354</v>
      </c>
      <c r="S36" s="29">
        <f t="shared" si="1"/>
        <v>5.4154160110087162</v>
      </c>
      <c r="T36" s="27">
        <f t="shared" si="2"/>
        <v>-4.0758191278758709</v>
      </c>
      <c r="U36" s="28">
        <f t="shared" si="0"/>
        <v>1.542171021521634</v>
      </c>
    </row>
    <row r="37" spans="1:21" x14ac:dyDescent="0.25">
      <c r="A37" s="18" t="s">
        <v>122</v>
      </c>
      <c r="B37" s="19">
        <v>34</v>
      </c>
      <c r="C37" s="20" t="s">
        <v>61</v>
      </c>
      <c r="D37" s="19" t="s">
        <v>62</v>
      </c>
      <c r="E37" s="19">
        <v>2</v>
      </c>
      <c r="F37" s="21" t="s">
        <v>299</v>
      </c>
      <c r="G37" s="22">
        <v>0.95695601851851853</v>
      </c>
      <c r="H37" s="19">
        <v>18</v>
      </c>
      <c r="I37" s="23">
        <v>3.9E-2</v>
      </c>
      <c r="J37" s="19">
        <v>1</v>
      </c>
      <c r="K37" s="19">
        <v>1</v>
      </c>
      <c r="L37" s="24">
        <v>7763.4560000000001</v>
      </c>
      <c r="M37" s="24">
        <v>8114.5630000000001</v>
      </c>
      <c r="N37" s="25">
        <v>-3.141</v>
      </c>
      <c r="O37" s="25">
        <v>3.4000000000000002E-2</v>
      </c>
      <c r="P37" s="25">
        <v>-7.96</v>
      </c>
      <c r="Q37" s="25">
        <v>3.2000000000000001E-2</v>
      </c>
      <c r="R37" s="19" t="s">
        <v>355</v>
      </c>
      <c r="S37" s="29">
        <f t="shared" si="1"/>
        <v>4.522560570962213</v>
      </c>
      <c r="T37" s="27">
        <f t="shared" si="2"/>
        <v>-0.87855787800779028</v>
      </c>
      <c r="U37" s="28">
        <f t="shared" si="0"/>
        <v>-4.7740561035590376</v>
      </c>
    </row>
    <row r="38" spans="1:21" x14ac:dyDescent="0.25">
      <c r="A38" s="18" t="s">
        <v>356</v>
      </c>
      <c r="B38" s="19">
        <v>35</v>
      </c>
      <c r="C38" s="20" t="s">
        <v>357</v>
      </c>
      <c r="D38" s="19" t="s">
        <v>37</v>
      </c>
      <c r="E38" s="19">
        <v>1</v>
      </c>
      <c r="F38" s="21" t="s">
        <v>299</v>
      </c>
      <c r="G38" s="22">
        <v>0.98225694444444445</v>
      </c>
      <c r="H38" s="19">
        <v>19</v>
      </c>
      <c r="I38" s="23">
        <v>3.5000000000000003E-2</v>
      </c>
      <c r="J38" s="19">
        <v>0</v>
      </c>
      <c r="K38" s="19">
        <v>1</v>
      </c>
      <c r="L38" s="24">
        <v>6284.5460000000003</v>
      </c>
      <c r="M38" s="24">
        <v>6546.7060000000001</v>
      </c>
      <c r="N38" s="25">
        <v>-7.3979999999999997</v>
      </c>
      <c r="O38" s="25">
        <v>1.9E-2</v>
      </c>
      <c r="P38" s="25">
        <v>-1.7789999999999999</v>
      </c>
      <c r="Q38" s="25">
        <v>3.5999999999999997E-2</v>
      </c>
      <c r="R38" s="19" t="s">
        <v>358</v>
      </c>
      <c r="S38" s="29">
        <f t="shared" si="1"/>
        <v>4.1715026033702287</v>
      </c>
      <c r="T38" s="27">
        <f t="shared" si="2"/>
        <v>-5.1694598769637858</v>
      </c>
      <c r="U38" s="28">
        <f t="shared" si="0"/>
        <v>1.3876547329503741</v>
      </c>
    </row>
    <row r="39" spans="1:21" x14ac:dyDescent="0.25">
      <c r="A39" s="18" t="s">
        <v>359</v>
      </c>
      <c r="B39" s="19">
        <v>36</v>
      </c>
      <c r="C39" s="20" t="s">
        <v>360</v>
      </c>
      <c r="D39" s="19" t="s">
        <v>37</v>
      </c>
      <c r="E39" s="19">
        <v>2</v>
      </c>
      <c r="F39" s="21" t="s">
        <v>172</v>
      </c>
      <c r="G39" s="22">
        <v>3.1249999999999997E-3</v>
      </c>
      <c r="H39" s="19">
        <v>19</v>
      </c>
      <c r="I39" s="23">
        <v>3.3000000000000002E-2</v>
      </c>
      <c r="J39" s="19">
        <v>0</v>
      </c>
      <c r="K39" s="19">
        <v>1</v>
      </c>
      <c r="L39" s="24">
        <v>5916.0129999999999</v>
      </c>
      <c r="M39" s="24">
        <v>6202.2539999999999</v>
      </c>
      <c r="N39" s="25">
        <v>-7.4329999999999998</v>
      </c>
      <c r="O39" s="25">
        <v>2.9000000000000001E-2</v>
      </c>
      <c r="P39" s="25">
        <v>-2.0659999999999998</v>
      </c>
      <c r="Q39" s="25">
        <v>2.4E-2</v>
      </c>
      <c r="R39" s="19" t="s">
        <v>361</v>
      </c>
      <c r="S39" s="29">
        <f t="shared" si="1"/>
        <v>4.8384105984892187</v>
      </c>
      <c r="T39" s="27">
        <f t="shared" si="2"/>
        <v>-5.2047386108053324</v>
      </c>
      <c r="U39" s="28">
        <f t="shared" si="0"/>
        <v>1.1015503792732666</v>
      </c>
    </row>
    <row r="40" spans="1:21" x14ac:dyDescent="0.25">
      <c r="A40" s="18" t="s">
        <v>362</v>
      </c>
      <c r="B40" s="19">
        <v>37</v>
      </c>
      <c r="C40" s="20" t="s">
        <v>363</v>
      </c>
      <c r="D40" s="19" t="s">
        <v>37</v>
      </c>
      <c r="E40" s="19">
        <v>1</v>
      </c>
      <c r="F40" s="21" t="s">
        <v>172</v>
      </c>
      <c r="G40" s="22">
        <v>2.8391203703703707E-2</v>
      </c>
      <c r="H40" s="19">
        <v>20</v>
      </c>
      <c r="I40" s="23">
        <v>1.4E-2</v>
      </c>
      <c r="J40" s="19">
        <v>0</v>
      </c>
      <c r="K40" s="19">
        <v>1</v>
      </c>
      <c r="L40" s="24">
        <v>1956.7650000000001</v>
      </c>
      <c r="M40" s="24">
        <v>1998.405</v>
      </c>
      <c r="N40" s="25">
        <v>-7.6909999999999998</v>
      </c>
      <c r="O40" s="25">
        <v>0.02</v>
      </c>
      <c r="P40" s="25">
        <v>-2.2010000000000001</v>
      </c>
      <c r="Q40" s="25">
        <v>6.8000000000000005E-2</v>
      </c>
      <c r="R40" s="19" t="s">
        <v>364</v>
      </c>
      <c r="S40" s="29">
        <f t="shared" si="1"/>
        <v>2.1280020850740868</v>
      </c>
      <c r="T40" s="27">
        <f t="shared" si="2"/>
        <v>-5.4647932774087256</v>
      </c>
      <c r="U40" s="28">
        <f t="shared" si="0"/>
        <v>0.9669716763241043</v>
      </c>
    </row>
    <row r="41" spans="1:21" x14ac:dyDescent="0.25">
      <c r="A41" s="18" t="s">
        <v>365</v>
      </c>
      <c r="B41" s="19">
        <v>38</v>
      </c>
      <c r="C41" s="20" t="s">
        <v>366</v>
      </c>
      <c r="D41" s="19" t="s">
        <v>37</v>
      </c>
      <c r="E41" s="19">
        <v>2</v>
      </c>
      <c r="F41" s="21" t="s">
        <v>172</v>
      </c>
      <c r="G41" s="22">
        <v>4.987268518518518E-2</v>
      </c>
      <c r="H41" s="19">
        <v>20</v>
      </c>
      <c r="I41" s="23">
        <v>4.2999999999999997E-2</v>
      </c>
      <c r="J41" s="19">
        <v>0</v>
      </c>
      <c r="K41" s="19">
        <v>1</v>
      </c>
      <c r="L41" s="24">
        <v>7559.232</v>
      </c>
      <c r="M41" s="24">
        <v>7879.232</v>
      </c>
      <c r="N41" s="25">
        <v>-8.7989999999999995</v>
      </c>
      <c r="O41" s="25">
        <v>2.3E-2</v>
      </c>
      <c r="P41" s="25">
        <v>-2.4409999999999998</v>
      </c>
      <c r="Q41" s="25">
        <v>2.4E-2</v>
      </c>
      <c r="R41" s="19" t="s">
        <v>367</v>
      </c>
      <c r="S41" s="29">
        <f t="shared" si="1"/>
        <v>4.2332342756512702</v>
      </c>
      <c r="T41" s="27">
        <f t="shared" si="2"/>
        <v>-6.581617194449656</v>
      </c>
      <c r="U41" s="28">
        <f t="shared" si="0"/>
        <v>0.72772064885892762</v>
      </c>
    </row>
    <row r="42" spans="1:21" x14ac:dyDescent="0.25">
      <c r="A42" s="18" t="s">
        <v>368</v>
      </c>
      <c r="B42" s="19">
        <v>39</v>
      </c>
      <c r="C42" s="20" t="s">
        <v>369</v>
      </c>
      <c r="D42" s="19" t="s">
        <v>37</v>
      </c>
      <c r="E42" s="19">
        <v>1</v>
      </c>
      <c r="F42" s="21" t="s">
        <v>172</v>
      </c>
      <c r="G42" s="22">
        <v>7.5624999999999998E-2</v>
      </c>
      <c r="H42" s="19">
        <v>21</v>
      </c>
      <c r="I42" s="23">
        <v>2.1999999999999999E-2</v>
      </c>
      <c r="J42" s="19">
        <v>1</v>
      </c>
      <c r="K42" s="19">
        <v>1</v>
      </c>
      <c r="L42" s="24">
        <v>3634.0839999999998</v>
      </c>
      <c r="M42" s="24">
        <v>3850.4470000000001</v>
      </c>
      <c r="N42" s="25">
        <v>-8.0890000000000004</v>
      </c>
      <c r="O42" s="25">
        <v>4.3999999999999997E-2</v>
      </c>
      <c r="P42" s="25">
        <v>-1.9830000000000001</v>
      </c>
      <c r="Q42" s="25">
        <v>0.05</v>
      </c>
      <c r="R42" s="19" t="s">
        <v>370</v>
      </c>
      <c r="S42" s="29">
        <f t="shared" si="1"/>
        <v>5.9537148838606981</v>
      </c>
      <c r="T42" s="27">
        <f t="shared" si="2"/>
        <v>-5.8659628793783032</v>
      </c>
      <c r="U42" s="28">
        <f t="shared" si="0"/>
        <v>1.1842913596049736</v>
      </c>
    </row>
    <row r="43" spans="1:21" x14ac:dyDescent="0.25">
      <c r="A43" s="18" t="s">
        <v>371</v>
      </c>
      <c r="B43" s="19">
        <v>40</v>
      </c>
      <c r="C43" s="20" t="s">
        <v>372</v>
      </c>
      <c r="D43" s="19" t="s">
        <v>37</v>
      </c>
      <c r="E43" s="19">
        <v>2</v>
      </c>
      <c r="F43" s="21" t="s">
        <v>172</v>
      </c>
      <c r="G43" s="22">
        <v>9.8807870370370365E-2</v>
      </c>
      <c r="H43" s="19">
        <v>21</v>
      </c>
      <c r="I43" s="23">
        <v>0.02</v>
      </c>
      <c r="J43" s="19">
        <v>0</v>
      </c>
      <c r="K43" s="19">
        <v>1</v>
      </c>
      <c r="L43" s="24">
        <v>3151.806</v>
      </c>
      <c r="M43" s="24">
        <v>3293.8409999999999</v>
      </c>
      <c r="N43" s="25">
        <v>-8.5530000000000008</v>
      </c>
      <c r="O43" s="25">
        <v>2.1000000000000001E-2</v>
      </c>
      <c r="P43" s="25">
        <v>-2.3849999999999998</v>
      </c>
      <c r="Q43" s="25">
        <v>8.1000000000000003E-2</v>
      </c>
      <c r="R43" s="19" t="s">
        <v>373</v>
      </c>
      <c r="S43" s="29">
        <f t="shared" si="1"/>
        <v>4.5064639130707889</v>
      </c>
      <c r="T43" s="27">
        <f t="shared" si="2"/>
        <v>-6.3336580937347939</v>
      </c>
      <c r="U43" s="28">
        <f t="shared" si="0"/>
        <v>0.78354588860080243</v>
      </c>
    </row>
    <row r="44" spans="1:21" x14ac:dyDescent="0.25">
      <c r="A44" s="18" t="s">
        <v>374</v>
      </c>
      <c r="B44" s="19">
        <v>41</v>
      </c>
      <c r="C44" s="20" t="s">
        <v>375</v>
      </c>
      <c r="D44" s="19" t="s">
        <v>37</v>
      </c>
      <c r="E44" s="19">
        <v>1</v>
      </c>
      <c r="F44" s="21" t="s">
        <v>172</v>
      </c>
      <c r="G44" s="22">
        <v>0.12528935185185186</v>
      </c>
      <c r="H44" s="19">
        <v>22</v>
      </c>
      <c r="I44" s="23">
        <v>1.7000000000000001E-2</v>
      </c>
      <c r="J44" s="19">
        <v>0</v>
      </c>
      <c r="K44" s="19">
        <v>1</v>
      </c>
      <c r="L44" s="24">
        <v>2997.9479999999999</v>
      </c>
      <c r="M44" s="24">
        <v>3101.058</v>
      </c>
      <c r="N44" s="25">
        <v>-6.5419999999999998</v>
      </c>
      <c r="O44" s="25">
        <v>8.0000000000000002E-3</v>
      </c>
      <c r="P44" s="25">
        <v>-1.8560000000000001</v>
      </c>
      <c r="Q44" s="25">
        <v>8.6999999999999994E-2</v>
      </c>
      <c r="R44" s="19" t="s">
        <v>376</v>
      </c>
      <c r="S44" s="29">
        <f t="shared" si="1"/>
        <v>3.439352517121705</v>
      </c>
      <c r="T44" s="27">
        <f>((SLOPE($O$53:$O$54,$N$53:$N$54)*N44))+(INTERCEPT($O$53:$O$54,$N$53:$N$54))</f>
        <v>-4.3066428435819839</v>
      </c>
      <c r="U44" s="28">
        <f>((SLOPE($Q$53:$Q$54,$P$53:$P$54))*P44)+(INTERCEPT($Q$53:$Q$54,$P$53:$P$54))</f>
        <v>1.3108950283052963</v>
      </c>
    </row>
    <row r="45" spans="1:21" x14ac:dyDescent="0.25">
      <c r="A45" s="18" t="s">
        <v>377</v>
      </c>
      <c r="B45" s="19">
        <v>42</v>
      </c>
      <c r="C45" s="20" t="s">
        <v>378</v>
      </c>
      <c r="D45" s="19" t="s">
        <v>37</v>
      </c>
      <c r="E45" s="19">
        <v>2</v>
      </c>
      <c r="F45" s="21" t="s">
        <v>172</v>
      </c>
      <c r="G45" s="22">
        <v>0.14837962962962961</v>
      </c>
      <c r="H45" s="19">
        <v>22</v>
      </c>
      <c r="I45" s="23">
        <v>2.9000000000000001E-2</v>
      </c>
      <c r="J45" s="19">
        <v>0</v>
      </c>
      <c r="K45" s="19">
        <v>1</v>
      </c>
      <c r="L45" s="24">
        <v>4650.1639999999998</v>
      </c>
      <c r="M45" s="24">
        <v>4825.4059999999999</v>
      </c>
      <c r="N45" s="25">
        <v>-7.7910000000000004</v>
      </c>
      <c r="O45" s="25">
        <v>2.9000000000000001E-2</v>
      </c>
      <c r="P45" s="25">
        <v>-2.266</v>
      </c>
      <c r="Q45" s="25">
        <v>2.4E-2</v>
      </c>
      <c r="R45" s="19" t="s">
        <v>379</v>
      </c>
      <c r="S45" s="29">
        <f t="shared" si="1"/>
        <v>3.7685122503206401</v>
      </c>
      <c r="T45" s="27">
        <f t="shared" si="2"/>
        <v>-5.5655896598131429</v>
      </c>
      <c r="U45" s="28">
        <f t="shared" si="0"/>
        <v>0.90217452305228552</v>
      </c>
    </row>
    <row r="46" spans="1:21" x14ac:dyDescent="0.25">
      <c r="A46" s="18" t="s">
        <v>380</v>
      </c>
      <c r="B46" s="19">
        <v>43</v>
      </c>
      <c r="C46" s="20" t="s">
        <v>24</v>
      </c>
      <c r="D46" s="19" t="s">
        <v>25</v>
      </c>
      <c r="E46" s="19">
        <v>1</v>
      </c>
      <c r="F46" s="21" t="s">
        <v>172</v>
      </c>
      <c r="G46" s="22">
        <v>0.17630787037037035</v>
      </c>
      <c r="H46" s="19">
        <v>23</v>
      </c>
      <c r="I46" s="23">
        <v>2.4E-2</v>
      </c>
      <c r="J46" s="19">
        <v>0</v>
      </c>
      <c r="K46" s="19">
        <v>1</v>
      </c>
      <c r="L46" s="24">
        <v>4548.1509999999998</v>
      </c>
      <c r="M46" s="24">
        <v>4767.7269999999999</v>
      </c>
      <c r="N46" s="25">
        <v>-0.14399999999999999</v>
      </c>
      <c r="O46" s="25">
        <v>3.1E-2</v>
      </c>
      <c r="P46" s="25">
        <v>-5.1849999999999996</v>
      </c>
      <c r="Q46" s="25">
        <v>4.5999999999999999E-2</v>
      </c>
      <c r="R46" s="19" t="s">
        <v>381</v>
      </c>
      <c r="S46" s="29">
        <f t="shared" si="1"/>
        <v>4.8278080477099508</v>
      </c>
      <c r="T46" s="27">
        <f>((SLOPE($O$53:$O$54,$N$53:$N$54)*N46))+(INTERCEPT($O$53:$O$54,$N$53:$N$54))</f>
        <v>2.1423097026525628</v>
      </c>
      <c r="U46" s="28">
        <f>((SLOPE($Q$53:$Q$54,$P$53:$P$54))*P46)+(INTERCEPT($Q$53:$Q$54,$P$53:$P$54))</f>
        <v>-2.0077160984929288</v>
      </c>
    </row>
    <row r="47" spans="1:21" x14ac:dyDescent="0.25">
      <c r="A47" s="18" t="s">
        <v>382</v>
      </c>
      <c r="B47" s="19">
        <v>44</v>
      </c>
      <c r="C47" s="20" t="s">
        <v>24</v>
      </c>
      <c r="D47" s="19" t="s">
        <v>25</v>
      </c>
      <c r="E47" s="19">
        <v>2</v>
      </c>
      <c r="F47" s="21" t="s">
        <v>172</v>
      </c>
      <c r="G47" s="22">
        <v>0.20250000000000001</v>
      </c>
      <c r="H47" s="19">
        <v>23</v>
      </c>
      <c r="I47" s="23">
        <v>3.2000000000000001E-2</v>
      </c>
      <c r="J47" s="19">
        <v>1</v>
      </c>
      <c r="K47" s="19">
        <v>1</v>
      </c>
      <c r="L47" s="24">
        <v>6103.241</v>
      </c>
      <c r="M47" s="24">
        <v>6363.0110000000004</v>
      </c>
      <c r="N47" s="25">
        <v>-0.115</v>
      </c>
      <c r="O47" s="25">
        <v>7.0000000000000001E-3</v>
      </c>
      <c r="P47" s="25">
        <v>-5.069</v>
      </c>
      <c r="Q47" s="25">
        <v>3.1E-2</v>
      </c>
      <c r="R47" s="19" t="s">
        <v>383</v>
      </c>
      <c r="S47" s="29">
        <f t="shared" si="1"/>
        <v>4.2562631886894309</v>
      </c>
      <c r="T47" s="27">
        <f t="shared" si="2"/>
        <v>2.1715406535498434</v>
      </c>
      <c r="U47" s="28">
        <f t="shared" si="0"/>
        <v>-1.8920781018847599</v>
      </c>
    </row>
    <row r="48" spans="1:21" x14ac:dyDescent="0.25">
      <c r="A48" s="18" t="s">
        <v>384</v>
      </c>
      <c r="B48" s="19">
        <v>45</v>
      </c>
      <c r="C48" s="20" t="s">
        <v>31</v>
      </c>
      <c r="D48" s="19" t="s">
        <v>25</v>
      </c>
      <c r="E48" s="19">
        <v>1</v>
      </c>
      <c r="F48" s="21" t="s">
        <v>172</v>
      </c>
      <c r="G48" s="22">
        <v>0.22711805555555556</v>
      </c>
      <c r="H48" s="19">
        <v>24</v>
      </c>
      <c r="I48" s="23">
        <v>3.3000000000000002E-2</v>
      </c>
      <c r="J48" s="19">
        <v>0</v>
      </c>
      <c r="K48" s="19">
        <v>1</v>
      </c>
      <c r="L48" s="24">
        <v>5842.43</v>
      </c>
      <c r="M48" s="24">
        <v>6096.1319999999996</v>
      </c>
      <c r="N48" s="25">
        <v>-7.2249999999999996</v>
      </c>
      <c r="O48" s="25">
        <v>2.1000000000000001E-2</v>
      </c>
      <c r="P48" s="25">
        <v>-26.155999999999999</v>
      </c>
      <c r="Q48" s="25">
        <v>2.5000000000000001E-2</v>
      </c>
      <c r="R48" s="19" t="s">
        <v>385</v>
      </c>
      <c r="S48" s="29">
        <f t="shared" si="1"/>
        <v>4.3424054716958409</v>
      </c>
      <c r="T48" s="27">
        <f t="shared" si="2"/>
        <v>-4.9950821354041466</v>
      </c>
      <c r="U48" s="28">
        <f t="shared" si="0"/>
        <v>-22.913271502543868</v>
      </c>
    </row>
    <row r="49" spans="1:23" x14ac:dyDescent="0.25">
      <c r="A49" s="32" t="s">
        <v>386</v>
      </c>
      <c r="B49" s="33">
        <v>46</v>
      </c>
      <c r="C49" s="34" t="s">
        <v>31</v>
      </c>
      <c r="D49" s="33" t="s">
        <v>25</v>
      </c>
      <c r="E49" s="33">
        <v>2</v>
      </c>
      <c r="F49" s="35" t="s">
        <v>172</v>
      </c>
      <c r="G49" s="36">
        <v>0.24898148148148147</v>
      </c>
      <c r="H49" s="33">
        <v>24</v>
      </c>
      <c r="I49" s="37">
        <v>0.03</v>
      </c>
      <c r="J49" s="33">
        <v>0</v>
      </c>
      <c r="K49" s="33">
        <v>1</v>
      </c>
      <c r="L49" s="38">
        <v>4265.5829999999996</v>
      </c>
      <c r="M49" s="38">
        <v>4484.5060000000003</v>
      </c>
      <c r="N49" s="39">
        <v>-7.0839999999999996</v>
      </c>
      <c r="O49" s="39">
        <v>2.1000000000000001E-2</v>
      </c>
      <c r="P49" s="39">
        <v>-26.120999999999999</v>
      </c>
      <c r="Q49" s="39">
        <v>0.05</v>
      </c>
      <c r="R49" s="33" t="s">
        <v>387</v>
      </c>
      <c r="S49" s="40">
        <f t="shared" si="1"/>
        <v>5.1323113393878543</v>
      </c>
      <c r="T49" s="41">
        <f t="shared" si="2"/>
        <v>-4.8529592362139198</v>
      </c>
      <c r="U49" s="42">
        <f t="shared" si="0"/>
        <v>-22.878380727705199</v>
      </c>
    </row>
    <row r="50" spans="1:23" x14ac:dyDescent="0.25">
      <c r="A50" s="43"/>
      <c r="B50" s="43"/>
      <c r="C50" s="43"/>
      <c r="D50" s="43"/>
      <c r="E50" s="43"/>
      <c r="F50" s="44"/>
      <c r="G50" s="45"/>
      <c r="H50" s="43"/>
      <c r="I50" s="46"/>
      <c r="J50" s="43"/>
      <c r="K50" s="43"/>
      <c r="L50" s="47"/>
      <c r="M50" s="47"/>
      <c r="N50" s="48"/>
      <c r="O50" s="48"/>
      <c r="P50" s="48"/>
      <c r="Q50" s="48"/>
      <c r="R50" s="43"/>
      <c r="S50" s="49"/>
      <c r="T50" s="50"/>
      <c r="U50" s="50"/>
    </row>
    <row r="51" spans="1:23" ht="30.75" thickBot="1" x14ac:dyDescent="0.3">
      <c r="A51" s="51"/>
      <c r="B51" s="51"/>
      <c r="C51" s="97" t="s">
        <v>156</v>
      </c>
      <c r="D51" s="98"/>
      <c r="E51" s="98"/>
      <c r="F51" s="97" t="s">
        <v>157</v>
      </c>
      <c r="G51" s="98"/>
      <c r="H51" s="99"/>
      <c r="I51" s="52"/>
      <c r="J51" s="53"/>
      <c r="K51" s="53"/>
      <c r="L51" s="54"/>
      <c r="M51" s="54"/>
      <c r="N51" s="100" t="s">
        <v>156</v>
      </c>
      <c r="O51" s="101"/>
      <c r="P51" s="100" t="s">
        <v>157</v>
      </c>
      <c r="Q51" s="101"/>
      <c r="R51" s="53"/>
      <c r="S51" s="55" t="s">
        <v>158</v>
      </c>
    </row>
    <row r="52" spans="1:23" ht="19.5" customHeight="1" x14ac:dyDescent="0.25">
      <c r="A52" s="43"/>
      <c r="B52" s="56" t="s">
        <v>159</v>
      </c>
      <c r="C52" s="56" t="s">
        <v>160</v>
      </c>
      <c r="D52" s="56" t="s">
        <v>161</v>
      </c>
      <c r="E52" s="56" t="s">
        <v>162</v>
      </c>
      <c r="F52" s="56" t="s">
        <v>160</v>
      </c>
      <c r="G52" s="56" t="s">
        <v>161</v>
      </c>
      <c r="H52" s="56" t="s">
        <v>162</v>
      </c>
      <c r="I52" s="52"/>
      <c r="J52" s="53"/>
      <c r="L52" s="102" t="s">
        <v>163</v>
      </c>
      <c r="M52" s="103"/>
      <c r="N52" s="57" t="s">
        <v>164</v>
      </c>
      <c r="O52" s="58" t="s">
        <v>165</v>
      </c>
      <c r="P52" s="57" t="s">
        <v>164</v>
      </c>
      <c r="Q52" s="58" t="s">
        <v>165</v>
      </c>
      <c r="R52" s="53"/>
      <c r="S52" s="59" t="s">
        <v>166</v>
      </c>
      <c r="T52" s="60" t="s">
        <v>164</v>
      </c>
      <c r="U52" s="61"/>
      <c r="V52" s="62" t="s">
        <v>167</v>
      </c>
      <c r="W52" s="63"/>
    </row>
    <row r="53" spans="1:23" x14ac:dyDescent="0.25">
      <c r="A53" s="64" t="s">
        <v>168</v>
      </c>
      <c r="B53" s="56" t="s">
        <v>24</v>
      </c>
      <c r="C53" s="65">
        <f t="array" ref="C53">SLOPE((IF($C$4:$C$49="GS1",N4:N49)),(IF($C$4:$C$49="GS1",L4:L49)))</f>
        <v>1.4026591473750114E-6</v>
      </c>
      <c r="D53" s="66">
        <f t="array" ref="D53">INTERCEPT((IF($C$4:$C$49="GS1",N4:N49)),(IF($C$4:$C$49="GS1",L4:L49)))</f>
        <v>-0.13164597364931199</v>
      </c>
      <c r="E53" s="66">
        <f t="array" ref="E53">((CORREL((IF($C$4:$C$49="GS1",N4:N49)),(IF($C$4:$C$49="GS1",L4:L49))))^2)</f>
        <v>2.453840373962082E-2</v>
      </c>
      <c r="F53" s="65" t="e">
        <f t="array" ref="F53">SLOPE((IF($C$4:$C$49="GS1",P4:P49)),(IF($C$4:$C$49="NBS 19",L4:L49)))</f>
        <v>#DIV/0!</v>
      </c>
      <c r="G53" s="66">
        <f t="array" ref="G53">INTERCEPT((IF($C$4:$C$49="GS1",P4:P49)),(IF($C$4:$C$49="GS1",L4:L49)))</f>
        <v>-5.1859725347474797</v>
      </c>
      <c r="H53" s="66">
        <f t="array" ref="H53">((CORREL((IF($C$4:$C$49="GS1",P4:P49)),(IF($C$4:$C$49="GS1",L4:L49))))^2)</f>
        <v>0.19689501842533322</v>
      </c>
      <c r="I53" s="52"/>
      <c r="J53" s="53"/>
      <c r="K53" s="67"/>
      <c r="L53" s="68" t="s">
        <v>24</v>
      </c>
      <c r="M53" s="69" t="s">
        <v>169</v>
      </c>
      <c r="N53" s="70">
        <f t="array" ref="N53">AVERAGEIF($C$4:$C$49,"GS1",N4:N49)</f>
        <v>-0.12479999999999999</v>
      </c>
      <c r="O53" s="71">
        <v>2.1616626080742112</v>
      </c>
      <c r="P53" s="72">
        <f t="array" ref="P53">AVERAGEIF($C$4:$C$49,"GS1",P4:P49)</f>
        <v>-5.1150000000000002</v>
      </c>
      <c r="Q53" s="71">
        <v>-1.9379345488155855</v>
      </c>
      <c r="R53" s="53"/>
      <c r="S53" s="73" t="s">
        <v>169</v>
      </c>
      <c r="T53" s="74">
        <f t="array" ref="T53">AVERAGEIF($C$4:$C$49,"SHK",$T$4:$T$49)</f>
        <v>-0.89166140772036417</v>
      </c>
      <c r="U53" s="75">
        <f t="array" ref="U53">AVERAGEIF($C$4:$C$49,"SHK",$U$4:$U$49)</f>
        <v>-4.8124359558815772</v>
      </c>
      <c r="V53" s="76">
        <v>-0.88932057597129643</v>
      </c>
      <c r="W53" s="76">
        <v>-4.8476083861835813</v>
      </c>
    </row>
    <row r="54" spans="1:23" ht="15.75" thickBot="1" x14ac:dyDescent="0.3">
      <c r="A54" s="77"/>
      <c r="B54" s="56" t="s">
        <v>31</v>
      </c>
      <c r="C54" s="65">
        <f t="array" ref="C54">SLOPE((IF($C$4:$C$49="NBS 18",N4:N49)),(IF($C$4:$C$49="NBS 18",L4:L49)))</f>
        <v>-1.7679195931417907E-7</v>
      </c>
      <c r="D54" s="66">
        <f t="array" ref="D54">INTERCEPT((IF($C$4:$C$49="NBS 18",N4:N49)),(IF($C$4:$C$49="NBS 18",L4:L49)))</f>
        <v>-7.2389054724287023</v>
      </c>
      <c r="E54" s="66">
        <f t="array" ref="E54">((CORREL((IF($C$4:$C$49="NBS 18",N4:N49)),(IF($C$4:$C$49="NBS 18",L4:L49))))^2)</f>
        <v>8.6187088018266629E-6</v>
      </c>
      <c r="F54" s="65">
        <f t="array" ref="F54">SLOPE((IF($C$4:$C$49="NBS 18",P4:P49)),(IF($C$4:$C$49="NBS 18",L4:L49)))</f>
        <v>1.0366424748910213E-5</v>
      </c>
      <c r="G54" s="66">
        <f t="array" ref="G54">INTERCEPT((IF($C$4:$C$49="NBS 18",P4:P49)),(IF($C$4:$C$49="NBS 18",L4:L49)))</f>
        <v>-26.295451778857203</v>
      </c>
      <c r="H54" s="66">
        <f t="array" ref="H54">((CORREL((IF($C$4:$C$49="NBS 18",P4:P49)),(IF($C$4:$C$49="NBS 18",L4:L49))))^2)</f>
        <v>2.7197736840678572E-2</v>
      </c>
      <c r="I54" s="52"/>
      <c r="J54" s="53"/>
      <c r="K54" s="53"/>
      <c r="L54" s="78" t="s">
        <v>31</v>
      </c>
      <c r="M54" s="79" t="s">
        <v>169</v>
      </c>
      <c r="N54" s="80">
        <f>AVERAGEIF($C$4:$C$49,"NBS 18",N4:N49)</f>
        <v>-7.2397999999999998</v>
      </c>
      <c r="O54" s="81">
        <v>-5.01</v>
      </c>
      <c r="P54" s="82">
        <f>AVERAGEIF($C$4:$C$49,"NBS 18",P4:P49)</f>
        <v>-26.243000000000002</v>
      </c>
      <c r="Q54" s="81">
        <v>-23</v>
      </c>
      <c r="R54" s="53"/>
      <c r="S54" s="83" t="s">
        <v>170</v>
      </c>
      <c r="T54" s="84">
        <f t="array" ref="T54">_xlfn.STDEV.S(IF($C$4:$C$49="SHK",$T$4:$T$49))</f>
        <v>1.8531189434480819E-2</v>
      </c>
      <c r="U54" s="85">
        <f t="array" ref="U54">_xlfn.STDEV.S(IF($C$4:$C$49="SHK",$U$4:$U$49))</f>
        <v>5.4277307676411403E-2</v>
      </c>
      <c r="V54" s="86">
        <v>2.2597373663425065E-2</v>
      </c>
      <c r="W54" s="86">
        <v>2.9684038996465795E-2</v>
      </c>
    </row>
    <row r="55" spans="1:23" x14ac:dyDescent="0.25">
      <c r="A55" s="64" t="s">
        <v>171</v>
      </c>
      <c r="B55" s="56" t="s">
        <v>24</v>
      </c>
      <c r="C55" s="65">
        <f t="array" ref="C55">SLOPE((IF($C$4:$C$49="GS1",N4:N49)),(IF($C$4:$C$49="GS1",B4:B49)))</f>
        <v>-3.7480172218445483E-4</v>
      </c>
      <c r="D55" s="66">
        <f t="array" ref="D55">INTERCEPT((IF($C$4:$C$49="GS1",N4:N49)),(IF($C$4:$C$49="GS1",B4:B49)))</f>
        <v>-0.11632948107863131</v>
      </c>
      <c r="E55" s="66" t="e">
        <f t="array" ref="E55">((CORREL((IF($C$4:$C$49="GS1",N4:N49)),(IF($C$4:$C$49="GS",B4:B49))))^2)</f>
        <v>#DIV/0!</v>
      </c>
      <c r="F55" s="65">
        <f t="array" ref="F55">SLOPE((IF($C$4:$C$49="GS1",P4:P49)),(IF($C$4:$C$49="GS1",B4:B49)))</f>
        <v>-9.9705415816904301E-4</v>
      </c>
      <c r="G55" s="66">
        <f t="array" ref="G55">INTERCEPT((IF($C$4:$C$49="GS1",P4:P49)),(IF($C$4:$C$49="GS1",B4:B49)))</f>
        <v>-5.0924665760253802</v>
      </c>
      <c r="H55" s="66">
        <f t="array" ref="H55">((CORREL((IF($C$4:$C$49="GS1",P4:P49)),(IF($C$4:$C$49="GS1",B4:B49))))^2)</f>
        <v>0.14447680869236898</v>
      </c>
      <c r="I55" s="52"/>
      <c r="J55" s="53"/>
      <c r="K55" s="53"/>
      <c r="L55" s="87" t="s">
        <v>24</v>
      </c>
      <c r="M55" s="79" t="s">
        <v>170</v>
      </c>
      <c r="N55" s="88">
        <f t="array" ref="N55">_xlfn.STDEV.S(IF($C$4:$C$49="GS1",N4:N49))</f>
        <v>1.5056560032092318E-2</v>
      </c>
      <c r="O55" s="89">
        <v>3.3000141382977584E-2</v>
      </c>
      <c r="P55" s="88">
        <f t="array" ref="P55">_xlfn.STDEV.S(IF($C$4:$C$49="GS1",P4:P49))</f>
        <v>5.510444628158416E-2</v>
      </c>
      <c r="Q55" s="89">
        <v>5.5896050767380925E-2</v>
      </c>
      <c r="R55" s="53"/>
    </row>
    <row r="56" spans="1:23" x14ac:dyDescent="0.25">
      <c r="A56" s="90"/>
      <c r="B56" s="56" t="s">
        <v>31</v>
      </c>
      <c r="C56" s="65">
        <f t="array" ref="C56">SLOPE((IF($C$4:$C$49="NBS 18",N4:N49)),(IF($C$4:$C$49="NBS 18",B4:B49)))</f>
        <v>3.4764332653523743E-3</v>
      </c>
      <c r="D56" s="66">
        <f t="array" ref="D56">INTERCEPT((IF($C$4:$C$49="NBS 18",N4:N49)),(IF($C$4:$C$49="NBS 18",B4:B49)))</f>
        <v>-7.3246249716745977</v>
      </c>
      <c r="E56" s="66">
        <f t="array" ref="E56">((CORREL((IF($C$4:$C$49="NBS 18",N4:N49)),(IF($C$4:$C$49="NBS 18",B4:B49))))^2)</f>
        <v>0.58752438327333312</v>
      </c>
      <c r="F56" s="65">
        <f t="array" ref="F56">SLOPE((IF($C$4:$C$49="NBS 18",P4:P49)),(IF($C$4:$C$49="NBS 18",B4:B49)))</f>
        <v>4.1434398368456991E-3</v>
      </c>
      <c r="G56" s="66">
        <f t="array" ref="G56">INTERCEPT((IF($C$4:$C$49="NBS 18",P4:P49)),(IF($C$4:$C$49="NBS 18",B4:B49)))</f>
        <v>-26.344099932019038</v>
      </c>
      <c r="H56" s="66">
        <f t="array" ref="H56">((CORREL((IF($C$4:$C$49="NBS 18",P4:P49)),(IF($C$4:$C$49="NBS 18",B4:B49))))^2)</f>
        <v>0.76601584769953923</v>
      </c>
      <c r="I56" s="52"/>
      <c r="J56" s="53"/>
      <c r="K56" s="53"/>
      <c r="L56" s="91" t="s">
        <v>31</v>
      </c>
      <c r="M56" s="92" t="s">
        <v>170</v>
      </c>
      <c r="N56" s="93">
        <f t="array" ref="N56">_xlfn.STDEV.S(IF($C$4:$C$49="NBS 18",N4:N49))</f>
        <v>9.5276964687168897E-2</v>
      </c>
      <c r="O56" s="86">
        <v>0.04</v>
      </c>
      <c r="P56" s="93">
        <f t="array" ref="P56">_xlfn.STDEV.S(IF($C$4:$C$49="NBS 18",P4:P49))</f>
        <v>9.9450992956330614E-2</v>
      </c>
      <c r="Q56" s="86">
        <v>0.1</v>
      </c>
      <c r="R56" s="53"/>
    </row>
    <row r="57" spans="1:23" x14ac:dyDescent="0.25">
      <c r="A57" s="51"/>
      <c r="B57" s="51"/>
      <c r="C57" s="51"/>
      <c r="D57" s="51"/>
      <c r="E57" s="51"/>
      <c r="F57" s="51"/>
      <c r="G57" s="51"/>
      <c r="H57" s="51"/>
      <c r="I57" s="52"/>
      <c r="J57" s="53"/>
      <c r="K57" s="53"/>
      <c r="L57" s="54"/>
      <c r="M57" s="54"/>
      <c r="N57" s="82"/>
      <c r="R57" s="82"/>
    </row>
    <row r="58" spans="1:23" x14ac:dyDescent="0.25">
      <c r="A58" s="53"/>
      <c r="B58" s="53"/>
      <c r="C58" s="53"/>
      <c r="D58" s="53"/>
      <c r="E58" s="53"/>
      <c r="F58" s="53"/>
      <c r="G58" s="53"/>
      <c r="H58" s="53"/>
      <c r="I58" s="94"/>
      <c r="J58" s="53"/>
      <c r="K58" s="53"/>
      <c r="L58" s="54"/>
      <c r="M58" s="54"/>
      <c r="N58" s="82"/>
      <c r="R58" s="95"/>
    </row>
    <row r="59" spans="1:23" x14ac:dyDescent="0.25">
      <c r="A59" s="53"/>
      <c r="B59" s="53"/>
      <c r="C59" s="53"/>
      <c r="D59" s="53"/>
      <c r="E59" s="53"/>
      <c r="F59" s="53"/>
      <c r="G59" s="53"/>
      <c r="H59" s="53"/>
      <c r="I59" s="94"/>
      <c r="J59" s="53"/>
      <c r="K59" s="53"/>
      <c r="L59" s="54"/>
      <c r="M59" s="54"/>
      <c r="N59" s="82"/>
      <c r="R59" s="96"/>
    </row>
    <row r="60" spans="1:23" x14ac:dyDescent="0.25">
      <c r="A60" s="53"/>
      <c r="B60" s="53"/>
      <c r="C60" s="53"/>
      <c r="D60" s="53"/>
      <c r="E60" s="53"/>
      <c r="F60" s="53"/>
      <c r="G60" s="53"/>
      <c r="H60" s="53"/>
      <c r="I60" s="94"/>
      <c r="J60" s="53"/>
      <c r="K60" s="53"/>
      <c r="L60" s="54"/>
      <c r="M60" s="54"/>
      <c r="N60" s="82"/>
      <c r="O60" s="82"/>
      <c r="R60" s="67"/>
    </row>
    <row r="61" spans="1:23" x14ac:dyDescent="0.25">
      <c r="A61" s="53"/>
      <c r="B61" s="53"/>
      <c r="C61" s="53"/>
      <c r="D61" s="53"/>
      <c r="E61" s="53"/>
      <c r="F61" s="53"/>
      <c r="G61" s="53"/>
      <c r="H61" s="53"/>
      <c r="I61" s="94"/>
      <c r="J61" s="53"/>
      <c r="K61" s="53"/>
      <c r="L61" s="54"/>
      <c r="M61" s="54"/>
      <c r="N61" s="82"/>
      <c r="O61" s="82"/>
      <c r="R61" s="67"/>
    </row>
    <row r="62" spans="1:23" x14ac:dyDescent="0.25">
      <c r="A62" s="53"/>
      <c r="B62" s="53"/>
      <c r="C62" s="53"/>
      <c r="D62" s="53"/>
      <c r="E62" s="53"/>
      <c r="F62" s="53"/>
      <c r="G62" s="53"/>
      <c r="H62" s="53"/>
      <c r="I62" s="94"/>
      <c r="J62" s="53"/>
      <c r="K62" s="53"/>
      <c r="L62" s="54"/>
      <c r="M62" s="54"/>
      <c r="N62" s="82"/>
      <c r="O62" s="82"/>
      <c r="P62" s="82"/>
      <c r="Q62" s="82"/>
      <c r="R62" s="53"/>
    </row>
    <row r="63" spans="1:23" x14ac:dyDescent="0.25">
      <c r="A63" s="53"/>
      <c r="B63" s="53"/>
      <c r="C63" s="53"/>
      <c r="D63" s="53"/>
      <c r="E63" s="53"/>
      <c r="F63" s="53"/>
      <c r="G63" s="53"/>
      <c r="H63" s="53"/>
      <c r="I63" s="94"/>
      <c r="J63" s="53"/>
      <c r="K63" s="53"/>
      <c r="L63" s="54"/>
      <c r="M63" s="54"/>
      <c r="N63" s="82"/>
      <c r="O63" s="82"/>
      <c r="P63" s="82"/>
      <c r="Q63" s="82"/>
      <c r="R63" s="53"/>
    </row>
    <row r="64" spans="1:23" x14ac:dyDescent="0.25">
      <c r="A64" s="53"/>
      <c r="B64" s="53"/>
      <c r="C64" s="53"/>
      <c r="D64" s="53"/>
      <c r="E64" s="53"/>
      <c r="F64" s="53"/>
      <c r="G64" s="53"/>
      <c r="H64" s="53"/>
      <c r="I64" s="94"/>
      <c r="J64" s="53"/>
      <c r="K64" s="53"/>
      <c r="L64" s="54"/>
      <c r="M64" s="54"/>
      <c r="N64" s="82"/>
      <c r="O64" s="82"/>
      <c r="P64" s="82"/>
      <c r="Q64" s="82"/>
      <c r="R64" s="53"/>
    </row>
    <row r="65" spans="1:23" x14ac:dyDescent="0.25">
      <c r="A65" s="53"/>
      <c r="B65" s="53"/>
      <c r="C65" s="53"/>
      <c r="D65" s="53"/>
      <c r="E65" s="53"/>
      <c r="F65" s="53"/>
      <c r="G65" s="53"/>
      <c r="H65" s="53"/>
      <c r="I65" s="94"/>
      <c r="J65" s="53"/>
      <c r="K65" s="53"/>
      <c r="L65" s="54"/>
      <c r="M65" s="54"/>
      <c r="N65" s="82"/>
      <c r="O65" s="82"/>
      <c r="P65" s="82"/>
      <c r="Q65" s="82"/>
      <c r="R65" s="53"/>
    </row>
    <row r="66" spans="1:23" x14ac:dyDescent="0.25">
      <c r="A66" s="53"/>
      <c r="B66" s="53"/>
      <c r="C66" s="53"/>
      <c r="D66" s="53"/>
      <c r="E66" s="53"/>
      <c r="F66" s="53"/>
      <c r="G66" s="53"/>
      <c r="H66" s="53"/>
      <c r="I66" s="94"/>
      <c r="J66" s="53"/>
      <c r="K66" s="53"/>
      <c r="L66" s="54"/>
      <c r="M66" s="54"/>
      <c r="N66" s="82"/>
      <c r="O66" s="82"/>
      <c r="P66" s="82"/>
      <c r="Q66" s="82"/>
      <c r="R66" s="53"/>
    </row>
    <row r="67" spans="1:23" s="7" customFormat="1" x14ac:dyDescent="0.25">
      <c r="A67" s="53"/>
      <c r="B67" s="53"/>
      <c r="C67" s="53"/>
      <c r="D67" s="53"/>
      <c r="E67" s="53"/>
      <c r="F67" s="53"/>
      <c r="G67" s="53"/>
      <c r="H67" s="53"/>
      <c r="I67" s="94"/>
      <c r="J67" s="53"/>
      <c r="K67" s="53"/>
      <c r="L67" s="54"/>
      <c r="M67" s="54"/>
      <c r="N67" s="82"/>
      <c r="O67" s="82"/>
      <c r="P67" s="82"/>
      <c r="Q67" s="82"/>
      <c r="R67" s="53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3"/>
      <c r="G68" s="53"/>
      <c r="H68" s="53"/>
      <c r="I68" s="94"/>
      <c r="J68" s="53"/>
      <c r="K68" s="53"/>
      <c r="L68" s="54"/>
      <c r="M68" s="54"/>
      <c r="N68" s="82"/>
      <c r="O68" s="82"/>
      <c r="P68" s="82"/>
      <c r="Q68" s="82"/>
      <c r="R68" s="53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3"/>
      <c r="G69" s="53"/>
      <c r="H69" s="53"/>
      <c r="I69" s="94"/>
      <c r="J69" s="53"/>
      <c r="K69" s="53"/>
      <c r="L69" s="54"/>
      <c r="M69" s="54"/>
      <c r="N69" s="82"/>
      <c r="O69" s="82"/>
      <c r="P69" s="82"/>
      <c r="Q69" s="82"/>
      <c r="R69" s="53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3"/>
      <c r="G70" s="53"/>
      <c r="H70" s="53"/>
      <c r="I70" s="94"/>
      <c r="J70" s="53"/>
      <c r="K70" s="53"/>
      <c r="L70" s="54"/>
      <c r="M70" s="54"/>
      <c r="N70" s="82"/>
      <c r="O70" s="82"/>
      <c r="P70" s="82"/>
      <c r="Q70" s="82"/>
      <c r="R70" s="53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3"/>
      <c r="G71" s="53"/>
      <c r="H71" s="53"/>
      <c r="I71" s="94"/>
      <c r="J71" s="53"/>
      <c r="K71" s="53"/>
      <c r="L71" s="54"/>
      <c r="M71" s="54"/>
      <c r="N71" s="82"/>
      <c r="O71" s="82"/>
      <c r="P71" s="82"/>
      <c r="Q71" s="82"/>
      <c r="R71" s="53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3"/>
      <c r="G72" s="53"/>
      <c r="H72" s="53"/>
      <c r="I72" s="94"/>
      <c r="J72" s="53"/>
      <c r="K72" s="53"/>
      <c r="L72" s="54"/>
      <c r="M72" s="54"/>
      <c r="N72" s="82"/>
      <c r="O72" s="82"/>
      <c r="P72" s="82"/>
      <c r="Q72" s="82"/>
      <c r="R72" s="53"/>
      <c r="T72" s="6"/>
      <c r="U72" s="6"/>
      <c r="V72" s="3"/>
      <c r="W72" s="3"/>
    </row>
    <row r="73" spans="1:23" s="7" customFormat="1" x14ac:dyDescent="0.25">
      <c r="A73" s="3"/>
      <c r="B73" s="3"/>
      <c r="C73" s="3"/>
      <c r="D73" s="3"/>
      <c r="E73" s="3"/>
      <c r="F73" s="53"/>
      <c r="G73" s="53"/>
      <c r="H73" s="53"/>
      <c r="I73" s="94"/>
      <c r="J73" s="53"/>
      <c r="K73" s="53"/>
      <c r="L73" s="54"/>
      <c r="M73" s="54"/>
      <c r="N73" s="82"/>
      <c r="O73" s="82"/>
      <c r="P73" s="82"/>
      <c r="Q73" s="82"/>
      <c r="R73" s="53"/>
      <c r="T73" s="6"/>
      <c r="U73" s="6"/>
      <c r="V73" s="3"/>
      <c r="W73" s="3"/>
    </row>
    <row r="74" spans="1:23" s="7" customFormat="1" x14ac:dyDescent="0.25">
      <c r="A74" s="53"/>
      <c r="B74" s="53"/>
      <c r="C74" s="53"/>
      <c r="D74" s="53"/>
      <c r="E74" s="53"/>
      <c r="F74" s="53"/>
      <c r="G74" s="53"/>
      <c r="H74" s="53"/>
      <c r="I74" s="94"/>
      <c r="J74" s="53"/>
      <c r="K74" s="53"/>
      <c r="L74" s="54"/>
      <c r="M74" s="54"/>
      <c r="N74" s="82"/>
      <c r="O74" s="82"/>
      <c r="P74" s="82"/>
      <c r="Q74" s="82"/>
      <c r="R74" s="53"/>
      <c r="T74" s="6"/>
      <c r="U74" s="6"/>
      <c r="V74" s="3"/>
      <c r="W74" s="3"/>
    </row>
    <row r="75" spans="1:23" s="7" customFormat="1" x14ac:dyDescent="0.25">
      <c r="A75" s="53"/>
      <c r="B75" s="53"/>
      <c r="C75" s="53"/>
      <c r="D75" s="53"/>
      <c r="E75" s="53"/>
      <c r="F75" s="53"/>
      <c r="G75" s="53"/>
      <c r="H75" s="53"/>
      <c r="I75" s="94"/>
      <c r="J75" s="53"/>
      <c r="K75" s="53"/>
      <c r="L75" s="54"/>
      <c r="M75" s="54"/>
      <c r="N75" s="82"/>
      <c r="O75" s="82"/>
      <c r="P75" s="82"/>
      <c r="Q75" s="82"/>
      <c r="R75" s="53"/>
      <c r="T75" s="6"/>
      <c r="U75" s="6"/>
      <c r="V75" s="3"/>
      <c r="W75" s="3"/>
    </row>
    <row r="76" spans="1:23" s="7" customFormat="1" x14ac:dyDescent="0.25">
      <c r="A76" s="53"/>
      <c r="B76" s="53"/>
      <c r="C76" s="53"/>
      <c r="D76" s="53"/>
      <c r="E76" s="53"/>
      <c r="F76" s="53"/>
      <c r="G76" s="53"/>
      <c r="H76" s="53"/>
      <c r="I76" s="94"/>
      <c r="J76" s="53"/>
      <c r="K76" s="53"/>
      <c r="L76" s="54"/>
      <c r="M76" s="54"/>
      <c r="N76" s="82"/>
      <c r="O76" s="82"/>
      <c r="P76" s="82"/>
      <c r="Q76" s="82"/>
      <c r="R76" s="53"/>
      <c r="T76" s="6"/>
      <c r="U76" s="6"/>
      <c r="V76" s="3"/>
      <c r="W76" s="3"/>
    </row>
    <row r="77" spans="1:23" s="7" customFormat="1" x14ac:dyDescent="0.25">
      <c r="A77" s="53"/>
      <c r="B77" s="53"/>
      <c r="C77" s="53"/>
      <c r="D77" s="53"/>
      <c r="E77" s="53"/>
      <c r="F77" s="53"/>
      <c r="G77" s="53"/>
      <c r="H77" s="53"/>
      <c r="I77" s="94"/>
      <c r="J77" s="53"/>
      <c r="K77" s="53"/>
      <c r="L77" s="54"/>
      <c r="M77" s="54"/>
      <c r="N77" s="82"/>
      <c r="O77" s="82"/>
      <c r="P77" s="82"/>
      <c r="Q77" s="82"/>
      <c r="R77" s="53"/>
      <c r="T77" s="6"/>
      <c r="U77" s="6"/>
      <c r="V77" s="3"/>
      <c r="W77" s="3"/>
    </row>
    <row r="78" spans="1:23" s="7" customFormat="1" x14ac:dyDescent="0.25">
      <c r="A78" s="53"/>
      <c r="B78" s="53"/>
      <c r="C78" s="53"/>
      <c r="D78" s="53"/>
      <c r="E78" s="53"/>
      <c r="F78" s="53"/>
      <c r="G78" s="53"/>
      <c r="H78" s="53"/>
      <c r="I78" s="94"/>
      <c r="J78" s="53"/>
      <c r="K78" s="53"/>
      <c r="L78" s="54"/>
      <c r="M78" s="54"/>
      <c r="N78" s="82"/>
      <c r="O78" s="82"/>
      <c r="P78" s="82"/>
      <c r="Q78" s="82"/>
      <c r="R78" s="53"/>
      <c r="T78" s="6"/>
      <c r="U78" s="6"/>
      <c r="V78" s="3"/>
      <c r="W78" s="3"/>
    </row>
    <row r="79" spans="1:23" s="7" customFormat="1" x14ac:dyDescent="0.25">
      <c r="A79" s="53"/>
      <c r="B79" s="53"/>
      <c r="C79" s="53"/>
      <c r="D79" s="53"/>
      <c r="E79" s="53"/>
      <c r="F79" s="53"/>
      <c r="G79" s="53"/>
      <c r="H79" s="53"/>
      <c r="I79" s="94"/>
      <c r="J79" s="53"/>
      <c r="K79" s="53"/>
      <c r="L79" s="54"/>
      <c r="M79" s="54"/>
      <c r="N79" s="82"/>
      <c r="O79" s="82"/>
      <c r="P79" s="82"/>
      <c r="Q79" s="82"/>
      <c r="R79" s="53"/>
      <c r="T79" s="6"/>
      <c r="U79" s="6"/>
      <c r="V79" s="3"/>
      <c r="W79" s="3"/>
    </row>
    <row r="80" spans="1:23" s="7" customFormat="1" x14ac:dyDescent="0.25">
      <c r="A80" s="53"/>
      <c r="B80" s="53"/>
      <c r="C80" s="53"/>
      <c r="D80" s="53"/>
      <c r="E80" s="53"/>
      <c r="F80" s="53"/>
      <c r="G80" s="53"/>
      <c r="H80" s="53"/>
      <c r="I80" s="94"/>
      <c r="J80" s="53"/>
      <c r="K80" s="53"/>
      <c r="L80" s="54"/>
      <c r="M80" s="54"/>
      <c r="N80" s="82"/>
      <c r="O80" s="82"/>
      <c r="P80" s="82"/>
      <c r="Q80" s="82"/>
      <c r="R80" s="53"/>
      <c r="T80" s="6"/>
      <c r="U80" s="6"/>
      <c r="V80" s="3"/>
      <c r="W80" s="3"/>
    </row>
    <row r="81" spans="1:23" s="7" customFormat="1" x14ac:dyDescent="0.25">
      <c r="A81" s="53"/>
      <c r="B81" s="53"/>
      <c r="C81" s="53"/>
      <c r="D81" s="53"/>
      <c r="E81" s="53"/>
      <c r="F81" s="53"/>
      <c r="G81" s="53"/>
      <c r="H81" s="53"/>
      <c r="I81" s="94"/>
      <c r="J81" s="53"/>
      <c r="K81" s="53"/>
      <c r="L81" s="54"/>
      <c r="M81" s="54"/>
      <c r="N81" s="82"/>
      <c r="O81" s="82"/>
      <c r="P81" s="82"/>
      <c r="Q81" s="82"/>
      <c r="R81" s="53"/>
      <c r="T81" s="6"/>
      <c r="U81" s="6"/>
      <c r="V81" s="3"/>
      <c r="W81" s="3"/>
    </row>
    <row r="82" spans="1:23" s="7" customFormat="1" x14ac:dyDescent="0.25">
      <c r="A82" s="53"/>
      <c r="B82" s="53"/>
      <c r="C82" s="53"/>
      <c r="D82" s="53"/>
      <c r="E82" s="53"/>
      <c r="F82" s="53"/>
      <c r="G82" s="53"/>
      <c r="H82" s="53"/>
      <c r="I82" s="94"/>
      <c r="J82" s="53"/>
      <c r="K82" s="53"/>
      <c r="L82" s="54"/>
      <c r="M82" s="54"/>
      <c r="N82" s="82"/>
      <c r="O82" s="82"/>
      <c r="P82" s="82"/>
      <c r="Q82" s="82"/>
      <c r="R82" s="53"/>
      <c r="T82" s="6"/>
      <c r="U82" s="6"/>
      <c r="V82" s="3"/>
      <c r="W82" s="3"/>
    </row>
    <row r="83" spans="1:23" s="7" customFormat="1" x14ac:dyDescent="0.25">
      <c r="A83" s="53"/>
      <c r="B83" s="53"/>
      <c r="C83" s="53"/>
      <c r="D83" s="53"/>
      <c r="E83" s="53"/>
      <c r="F83" s="53"/>
      <c r="G83" s="53"/>
      <c r="H83" s="53"/>
      <c r="I83" s="94"/>
      <c r="J83" s="53"/>
      <c r="K83" s="53"/>
      <c r="L83" s="54"/>
      <c r="M83" s="54"/>
      <c r="N83" s="82"/>
      <c r="O83" s="82"/>
      <c r="P83" s="82"/>
      <c r="Q83" s="82"/>
      <c r="R83" s="53"/>
      <c r="T83" s="6"/>
      <c r="U83" s="6"/>
      <c r="V83" s="3"/>
      <c r="W83" s="3"/>
    </row>
    <row r="84" spans="1:23" s="7" customFormat="1" x14ac:dyDescent="0.25">
      <c r="A84" s="53"/>
      <c r="B84" s="53"/>
      <c r="C84" s="53"/>
      <c r="D84" s="53"/>
      <c r="E84" s="53"/>
      <c r="F84" s="53"/>
      <c r="G84" s="53"/>
      <c r="H84" s="53"/>
      <c r="I84" s="94"/>
      <c r="J84" s="53"/>
      <c r="K84" s="53"/>
      <c r="L84" s="54"/>
      <c r="M84" s="54"/>
      <c r="N84" s="82"/>
      <c r="O84" s="82"/>
      <c r="P84" s="82"/>
      <c r="Q84" s="82"/>
      <c r="R84" s="53"/>
      <c r="T84" s="6"/>
      <c r="U84" s="6"/>
      <c r="V84" s="3"/>
      <c r="W84" s="3"/>
    </row>
    <row r="85" spans="1:23" s="7" customFormat="1" x14ac:dyDescent="0.25">
      <c r="A85" s="53"/>
      <c r="B85" s="53"/>
      <c r="C85" s="53"/>
      <c r="D85" s="53"/>
      <c r="E85" s="53"/>
      <c r="F85" s="53"/>
      <c r="G85" s="53"/>
      <c r="H85" s="53"/>
      <c r="I85" s="94"/>
      <c r="J85" s="53"/>
      <c r="K85" s="53"/>
      <c r="L85" s="54"/>
      <c r="M85" s="54"/>
      <c r="N85" s="82"/>
      <c r="O85" s="82"/>
      <c r="P85" s="82"/>
      <c r="Q85" s="82"/>
      <c r="R85" s="53"/>
      <c r="T85" s="6"/>
      <c r="U85" s="6"/>
      <c r="V85" s="3"/>
      <c r="W85" s="3"/>
    </row>
    <row r="86" spans="1:23" s="7" customFormat="1" x14ac:dyDescent="0.25">
      <c r="A86" s="53"/>
      <c r="B86" s="53"/>
      <c r="C86" s="53"/>
      <c r="D86" s="53"/>
      <c r="E86" s="53"/>
      <c r="F86" s="53"/>
      <c r="G86" s="53"/>
      <c r="H86" s="53"/>
      <c r="I86" s="94"/>
      <c r="J86" s="53"/>
      <c r="K86" s="53"/>
      <c r="L86" s="54"/>
      <c r="M86" s="54"/>
      <c r="N86" s="82"/>
      <c r="O86" s="82"/>
      <c r="P86" s="82"/>
      <c r="Q86" s="82"/>
      <c r="R86" s="53"/>
      <c r="T86" s="6"/>
      <c r="U86" s="6"/>
      <c r="V86" s="3"/>
      <c r="W86" s="3"/>
    </row>
    <row r="87" spans="1:23" s="7" customFormat="1" x14ac:dyDescent="0.25">
      <c r="A87" s="53"/>
      <c r="B87" s="53"/>
      <c r="C87" s="53"/>
      <c r="D87" s="53"/>
      <c r="E87" s="53"/>
      <c r="F87" s="53"/>
      <c r="G87" s="53"/>
      <c r="H87" s="53"/>
      <c r="I87" s="94"/>
      <c r="J87" s="53"/>
      <c r="K87" s="53"/>
      <c r="L87" s="54"/>
      <c r="M87" s="54"/>
      <c r="N87" s="82"/>
      <c r="O87" s="82"/>
      <c r="P87" s="82"/>
      <c r="Q87" s="82"/>
      <c r="R87" s="53"/>
      <c r="T87" s="6"/>
      <c r="U87" s="6"/>
      <c r="V87" s="3"/>
      <c r="W87" s="3"/>
    </row>
    <row r="88" spans="1:23" s="7" customFormat="1" x14ac:dyDescent="0.25">
      <c r="A88" s="53"/>
      <c r="B88" s="53"/>
      <c r="C88" s="53"/>
      <c r="D88" s="53"/>
      <c r="E88" s="53"/>
      <c r="F88" s="53"/>
      <c r="G88" s="53"/>
      <c r="H88" s="53"/>
      <c r="I88" s="94"/>
      <c r="J88" s="53"/>
      <c r="K88" s="53"/>
      <c r="L88" s="54"/>
      <c r="M88" s="54"/>
      <c r="N88" s="82"/>
      <c r="O88" s="82"/>
      <c r="P88" s="82"/>
      <c r="Q88" s="82"/>
      <c r="R88" s="53"/>
      <c r="T88" s="6"/>
      <c r="U88" s="6"/>
      <c r="V88" s="3"/>
      <c r="W88" s="3"/>
    </row>
    <row r="89" spans="1:23" s="7" customFormat="1" x14ac:dyDescent="0.25">
      <c r="A89" s="53"/>
      <c r="B89" s="53"/>
      <c r="C89" s="53"/>
      <c r="D89" s="53"/>
      <c r="E89" s="53"/>
      <c r="F89" s="53"/>
      <c r="G89" s="53"/>
      <c r="H89" s="53"/>
      <c r="I89" s="94"/>
      <c r="J89" s="53"/>
      <c r="K89" s="53"/>
      <c r="L89" s="54"/>
      <c r="M89" s="54"/>
      <c r="N89" s="82"/>
      <c r="O89" s="82"/>
      <c r="P89" s="82"/>
      <c r="Q89" s="82"/>
      <c r="R89" s="53"/>
      <c r="T89" s="6"/>
      <c r="U89" s="6"/>
      <c r="V89" s="3"/>
      <c r="W89" s="3"/>
    </row>
    <row r="90" spans="1:23" s="7" customFormat="1" x14ac:dyDescent="0.25">
      <c r="A90" s="53"/>
      <c r="B90" s="53"/>
      <c r="C90" s="53"/>
      <c r="D90" s="53"/>
      <c r="E90" s="53"/>
      <c r="F90" s="53"/>
      <c r="G90" s="53"/>
      <c r="H90" s="53"/>
      <c r="I90" s="94"/>
      <c r="J90" s="53"/>
      <c r="K90" s="53"/>
      <c r="L90" s="54"/>
      <c r="M90" s="54"/>
      <c r="N90" s="82"/>
      <c r="O90" s="82"/>
      <c r="P90" s="82"/>
      <c r="Q90" s="82"/>
      <c r="R90" s="53"/>
      <c r="T90" s="6"/>
      <c r="U90" s="6"/>
      <c r="V90" s="3"/>
      <c r="W90" s="3"/>
    </row>
    <row r="91" spans="1:23" s="7" customFormat="1" x14ac:dyDescent="0.25">
      <c r="A91" s="53"/>
      <c r="B91" s="53"/>
      <c r="C91" s="53"/>
      <c r="D91" s="53"/>
      <c r="E91" s="53"/>
      <c r="F91" s="53"/>
      <c r="G91" s="53"/>
      <c r="H91" s="53"/>
      <c r="I91" s="94"/>
      <c r="J91" s="53"/>
      <c r="K91" s="53"/>
      <c r="L91" s="54"/>
      <c r="M91" s="54"/>
      <c r="N91" s="82"/>
      <c r="O91" s="82"/>
      <c r="P91" s="82"/>
      <c r="Q91" s="82"/>
      <c r="R91" s="53"/>
      <c r="T91" s="6"/>
      <c r="U91" s="6"/>
      <c r="V91" s="3"/>
      <c r="W91" s="3"/>
    </row>
    <row r="92" spans="1:23" s="7" customFormat="1" x14ac:dyDescent="0.25">
      <c r="A92" s="53"/>
      <c r="B92" s="53"/>
      <c r="C92" s="53"/>
      <c r="D92" s="53"/>
      <c r="E92" s="53"/>
      <c r="F92" s="53"/>
      <c r="G92" s="53"/>
      <c r="H92" s="53"/>
      <c r="I92" s="94"/>
      <c r="J92" s="53"/>
      <c r="K92" s="53"/>
      <c r="L92" s="54"/>
      <c r="M92" s="54"/>
      <c r="N92" s="82"/>
      <c r="O92" s="82"/>
      <c r="P92" s="82"/>
      <c r="Q92" s="82"/>
      <c r="R92" s="53"/>
      <c r="T92" s="6"/>
      <c r="U92" s="6"/>
      <c r="V92" s="3"/>
      <c r="W92" s="3"/>
    </row>
    <row r="93" spans="1:23" s="7" customFormat="1" x14ac:dyDescent="0.25">
      <c r="A93" s="53"/>
      <c r="B93" s="53"/>
      <c r="C93" s="53"/>
      <c r="D93" s="53"/>
      <c r="E93" s="53"/>
      <c r="F93" s="53"/>
      <c r="G93" s="53"/>
      <c r="H93" s="53"/>
      <c r="I93" s="94"/>
      <c r="J93" s="53"/>
      <c r="K93" s="53"/>
      <c r="L93" s="54"/>
      <c r="M93" s="54"/>
      <c r="N93" s="82"/>
      <c r="O93" s="82"/>
      <c r="P93" s="82"/>
      <c r="Q93" s="82"/>
      <c r="R93" s="53"/>
      <c r="T93" s="6"/>
      <c r="U93" s="6"/>
      <c r="V93" s="3"/>
      <c r="W93" s="3"/>
    </row>
  </sheetData>
  <mergeCells count="5">
    <mergeCell ref="C51:E51"/>
    <mergeCell ref="F51:H51"/>
    <mergeCell ref="N51:O51"/>
    <mergeCell ref="P51:Q51"/>
    <mergeCell ref="L52:M52"/>
  </mergeCells>
  <conditionalFormatting sqref="A47:R49 A4:U4 A5:R45 S5:U49">
    <cfRule type="expression" dxfId="299" priority="22">
      <formula>$B4=0</formula>
    </cfRule>
    <cfRule type="expression" dxfId="298" priority="23">
      <formula>$S4&gt;15&amp;$S4&lt;30</formula>
    </cfRule>
    <cfRule type="expression" dxfId="297" priority="24">
      <formula>$S4&gt;29</formula>
    </cfRule>
    <cfRule type="expression" dxfId="296" priority="25">
      <formula>$C4="NBS 18"</formula>
    </cfRule>
    <cfRule type="expression" dxfId="295" priority="26">
      <formula>$C4="Atlantis II"</formula>
    </cfRule>
    <cfRule type="expression" dxfId="294" priority="27">
      <formula>$C4="SHK"</formula>
    </cfRule>
    <cfRule type="expression" dxfId="293" priority="28">
      <formula>$C4="SC1"</formula>
    </cfRule>
    <cfRule type="expression" dxfId="292" priority="29">
      <formula>$C4="jcp"</formula>
    </cfRule>
    <cfRule type="expression" dxfId="291" priority="30">
      <formula>$C4="GS1"</formula>
    </cfRule>
    <cfRule type="expression" dxfId="290" priority="31">
      <formula>$C4="nbs 19"</formula>
    </cfRule>
  </conditionalFormatting>
  <conditionalFormatting sqref="H53:H56">
    <cfRule type="cellIs" priority="21" operator="greaterThan">
      <formula>0.6</formula>
    </cfRule>
  </conditionalFormatting>
  <conditionalFormatting sqref="A46:Q46">
    <cfRule type="expression" dxfId="289" priority="11">
      <formula>$B46=0</formula>
    </cfRule>
    <cfRule type="expression" dxfId="288" priority="12">
      <formula>$S46&gt;15&amp;$S46&lt;30</formula>
    </cfRule>
    <cfRule type="expression" dxfId="287" priority="13">
      <formula>$S46&gt;29</formula>
    </cfRule>
    <cfRule type="expression" dxfId="286" priority="14">
      <formula>$C46="NBS 18"</formula>
    </cfRule>
    <cfRule type="expression" dxfId="285" priority="15">
      <formula>$C46="Atlantis II"</formula>
    </cfRule>
    <cfRule type="expression" dxfId="284" priority="16">
      <formula>$C46="SHK"</formula>
    </cfRule>
    <cfRule type="expression" dxfId="283" priority="17">
      <formula>$C46="SC1"</formula>
    </cfRule>
    <cfRule type="expression" dxfId="282" priority="18">
      <formula>$C46="jcp"</formula>
    </cfRule>
    <cfRule type="expression" dxfId="281" priority="19">
      <formula>$C46="GS1"</formula>
    </cfRule>
    <cfRule type="expression" dxfId="280" priority="20">
      <formula>$C46="nbs 19"</formula>
    </cfRule>
  </conditionalFormatting>
  <conditionalFormatting sqref="R46">
    <cfRule type="expression" dxfId="279" priority="1">
      <formula>$B46=0</formula>
    </cfRule>
    <cfRule type="expression" dxfId="278" priority="2">
      <formula>$S46&gt;15&amp;$S46&lt;30</formula>
    </cfRule>
    <cfRule type="expression" dxfId="277" priority="3">
      <formula>$S46&gt;29</formula>
    </cfRule>
    <cfRule type="expression" dxfId="276" priority="4">
      <formula>$C46="NBS 18"</formula>
    </cfRule>
    <cfRule type="expression" dxfId="275" priority="5">
      <formula>$C46="Atlantis II"</formula>
    </cfRule>
    <cfRule type="expression" dxfId="274" priority="6">
      <formula>$C46="SHK"</formula>
    </cfRule>
    <cfRule type="expression" dxfId="273" priority="7">
      <formula>$C46="SC1"</formula>
    </cfRule>
    <cfRule type="expression" dxfId="272" priority="8">
      <formula>$C46="jcp"</formula>
    </cfRule>
    <cfRule type="expression" dxfId="271" priority="9">
      <formula>$C46="GS1"</formula>
    </cfRule>
    <cfRule type="expression" dxfId="270" priority="10">
      <formula>$C46="nbs 19"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showGridLines="0" topLeftCell="A22" workbookViewId="0">
      <selection activeCell="C7" sqref="C7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6.285156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7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857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 t="s">
        <v>172</v>
      </c>
      <c r="G4" s="22">
        <v>0.52222222222222225</v>
      </c>
      <c r="H4" s="19">
        <v>2</v>
      </c>
      <c r="I4" s="23">
        <v>4.1000000000000002E-2</v>
      </c>
      <c r="J4" s="19">
        <v>1</v>
      </c>
      <c r="K4" s="19">
        <v>1</v>
      </c>
      <c r="L4" s="24">
        <v>5913.7259999999997</v>
      </c>
      <c r="M4" s="24">
        <v>6184.8459999999995</v>
      </c>
      <c r="N4" s="25">
        <v>-0.113</v>
      </c>
      <c r="O4" s="25">
        <v>3.4000000000000002E-2</v>
      </c>
      <c r="P4" s="25">
        <v>-5.165</v>
      </c>
      <c r="Q4" s="25">
        <v>5.6000000000000001E-2</v>
      </c>
      <c r="R4" s="19" t="s">
        <v>173</v>
      </c>
      <c r="S4" s="26">
        <f>((M4/L4)*100)-100</f>
        <v>4.5845884641933026</v>
      </c>
      <c r="T4" s="27">
        <f t="shared" ref="T4:T49" si="0">((SLOPE($O$53:$O$54,$N$53:$N$54)*N4))+(INTERCEPT($O$53:$O$54,$N$53:$N$54))</f>
        <v>2.1759893444377285</v>
      </c>
      <c r="U4" s="28">
        <f t="shared" ref="U4:U49" si="1">((SLOPE($Q$53:$Q$54,$P$53:$P$54))*P4)+(INTERCEPT($Q$53:$Q$54,$P$53:$P$54))</f>
        <v>-1.9524394145976869</v>
      </c>
    </row>
    <row r="5" spans="1:22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 t="s">
        <v>172</v>
      </c>
      <c r="G5" s="22">
        <v>0.54363425925925923</v>
      </c>
      <c r="H5" s="19">
        <v>2</v>
      </c>
      <c r="I5" s="23">
        <v>3.5000000000000003E-2</v>
      </c>
      <c r="J5" s="19">
        <v>0</v>
      </c>
      <c r="K5" s="19">
        <v>1</v>
      </c>
      <c r="L5" s="24">
        <v>6670.6930000000002</v>
      </c>
      <c r="M5" s="24">
        <v>6940.03</v>
      </c>
      <c r="N5" s="25">
        <v>-0.12</v>
      </c>
      <c r="O5" s="25">
        <v>1.7999999999999999E-2</v>
      </c>
      <c r="P5" s="25">
        <v>-5.1260000000000003</v>
      </c>
      <c r="Q5" s="25">
        <v>3.4000000000000002E-2</v>
      </c>
      <c r="R5" s="19" t="s">
        <v>174</v>
      </c>
      <c r="S5" s="29">
        <f t="shared" ref="S5:S49" si="2">((M5/L5)*100)-100</f>
        <v>4.037616481525987</v>
      </c>
      <c r="T5" s="27">
        <f t="shared" si="0"/>
        <v>2.1689516493819658</v>
      </c>
      <c r="U5" s="28">
        <f t="shared" si="1"/>
        <v>-1.9134263273216865</v>
      </c>
      <c r="V5" s="30"/>
    </row>
    <row r="6" spans="1:22" x14ac:dyDescent="0.25">
      <c r="A6" s="18" t="s">
        <v>30</v>
      </c>
      <c r="B6" s="19">
        <v>3</v>
      </c>
      <c r="C6" s="20" t="s">
        <v>497</v>
      </c>
      <c r="D6" s="19" t="s">
        <v>25</v>
      </c>
      <c r="E6" s="19">
        <v>1</v>
      </c>
      <c r="F6" s="21" t="s">
        <v>172</v>
      </c>
      <c r="G6" s="22">
        <v>0.56265046296296295</v>
      </c>
      <c r="H6" s="19">
        <v>3</v>
      </c>
      <c r="I6" s="23">
        <v>4.2999999999999997E-2</v>
      </c>
      <c r="J6" s="19">
        <v>0</v>
      </c>
      <c r="K6" s="19">
        <v>1</v>
      </c>
      <c r="L6" s="24">
        <v>12.643000000000001</v>
      </c>
      <c r="M6" s="24">
        <v>1480.6279999999999</v>
      </c>
      <c r="N6" s="25">
        <v>-17.806000000000001</v>
      </c>
      <c r="O6" s="25">
        <v>0.71199999999999997</v>
      </c>
      <c r="P6" s="25">
        <v>-19.805</v>
      </c>
      <c r="Q6" s="25">
        <v>1.405</v>
      </c>
      <c r="R6" s="19" t="s">
        <v>175</v>
      </c>
      <c r="S6" s="29">
        <f t="shared" si="2"/>
        <v>11611.049592659969</v>
      </c>
      <c r="T6" s="27"/>
      <c r="U6" s="28"/>
    </row>
    <row r="7" spans="1:22" x14ac:dyDescent="0.25">
      <c r="A7" s="18" t="s">
        <v>176</v>
      </c>
      <c r="B7" s="19">
        <v>1</v>
      </c>
      <c r="C7" s="20" t="s">
        <v>31</v>
      </c>
      <c r="D7" s="19" t="s">
        <v>25</v>
      </c>
      <c r="E7" s="19">
        <v>2</v>
      </c>
      <c r="F7" s="21" t="s">
        <v>177</v>
      </c>
      <c r="G7" s="22">
        <v>0.44127314814814816</v>
      </c>
      <c r="H7" s="19">
        <v>3</v>
      </c>
      <c r="I7" s="23">
        <v>3.3000000000000002E-2</v>
      </c>
      <c r="J7" s="19">
        <v>1</v>
      </c>
      <c r="K7" s="19">
        <v>1</v>
      </c>
      <c r="L7" s="24">
        <v>5280.4250000000002</v>
      </c>
      <c r="M7" s="24">
        <v>5466.1959999999999</v>
      </c>
      <c r="N7" s="25">
        <v>-7.24</v>
      </c>
      <c r="O7" s="25">
        <v>2.8000000000000001E-2</v>
      </c>
      <c r="P7" s="25">
        <v>-26.215</v>
      </c>
      <c r="Q7" s="25">
        <v>8.0000000000000002E-3</v>
      </c>
      <c r="R7" s="19" t="s">
        <v>178</v>
      </c>
      <c r="S7" s="29">
        <f t="shared" si="2"/>
        <v>3.5181069705563459</v>
      </c>
      <c r="T7" s="27">
        <f t="shared" si="0"/>
        <v>-4.9893896073366966</v>
      </c>
      <c r="U7" s="28">
        <f t="shared" si="1"/>
        <v>-23.009503187926207</v>
      </c>
      <c r="V7" s="30"/>
    </row>
    <row r="8" spans="1:22" x14ac:dyDescent="0.25">
      <c r="A8" s="18" t="s">
        <v>179</v>
      </c>
      <c r="B8" s="19">
        <v>5</v>
      </c>
      <c r="C8" s="20" t="s">
        <v>180</v>
      </c>
      <c r="D8" s="19" t="s">
        <v>37</v>
      </c>
      <c r="E8" s="19">
        <v>1</v>
      </c>
      <c r="F8" s="21" t="s">
        <v>172</v>
      </c>
      <c r="G8" s="22">
        <v>0.6010416666666667</v>
      </c>
      <c r="H8" s="19">
        <v>4</v>
      </c>
      <c r="I8" s="23">
        <v>0.02</v>
      </c>
      <c r="J8" s="19">
        <v>0</v>
      </c>
      <c r="K8" s="19">
        <v>1</v>
      </c>
      <c r="L8" s="24">
        <v>2652.395</v>
      </c>
      <c r="M8" s="24">
        <v>2761.174</v>
      </c>
      <c r="N8" s="25">
        <v>-8.7840000000000007</v>
      </c>
      <c r="O8" s="25">
        <v>3.5999999999999997E-2</v>
      </c>
      <c r="P8" s="25">
        <v>-2.21</v>
      </c>
      <c r="Q8" s="25">
        <v>0.05</v>
      </c>
      <c r="R8" s="19" t="s">
        <v>181</v>
      </c>
      <c r="S8" s="29">
        <f t="shared" si="2"/>
        <v>4.1011614031846619</v>
      </c>
      <c r="T8" s="27">
        <f t="shared" si="0"/>
        <v>-6.5417040596363609</v>
      </c>
      <c r="U8" s="28">
        <f t="shared" si="1"/>
        <v>1.0035521982377422</v>
      </c>
      <c r="V8" s="30"/>
    </row>
    <row r="9" spans="1:22" x14ac:dyDescent="0.25">
      <c r="A9" s="18" t="s">
        <v>182</v>
      </c>
      <c r="B9" s="19">
        <v>2</v>
      </c>
      <c r="C9" s="20" t="s">
        <v>183</v>
      </c>
      <c r="D9" s="19" t="s">
        <v>37</v>
      </c>
      <c r="E9" s="19">
        <v>2</v>
      </c>
      <c r="F9" s="21" t="s">
        <v>177</v>
      </c>
      <c r="G9" s="22">
        <v>0.46703703703703708</v>
      </c>
      <c r="H9" s="19">
        <v>4</v>
      </c>
      <c r="I9" s="23">
        <v>3.4000000000000002E-2</v>
      </c>
      <c r="J9" s="19">
        <v>0</v>
      </c>
      <c r="K9" s="19">
        <v>1</v>
      </c>
      <c r="L9" s="24">
        <v>6485.6170000000002</v>
      </c>
      <c r="M9" s="24">
        <v>6708.6139999999996</v>
      </c>
      <c r="N9" s="25">
        <v>-5.899</v>
      </c>
      <c r="O9" s="25">
        <v>2.1000000000000001E-2</v>
      </c>
      <c r="P9" s="25">
        <v>-1.7330000000000001</v>
      </c>
      <c r="Q9" s="25">
        <v>1.6E-2</v>
      </c>
      <c r="R9" s="19" t="s">
        <v>184</v>
      </c>
      <c r="S9" s="29">
        <f t="shared" si="2"/>
        <v>3.4383313106524724</v>
      </c>
      <c r="T9" s="27">
        <f t="shared" si="0"/>
        <v>-3.64116831165415</v>
      </c>
      <c r="U9" s="28">
        <f t="shared" si="1"/>
        <v>1.4807122656903646</v>
      </c>
      <c r="V9" s="30"/>
    </row>
    <row r="10" spans="1:22" x14ac:dyDescent="0.25">
      <c r="A10" s="18" t="s">
        <v>185</v>
      </c>
      <c r="B10" s="19">
        <v>7</v>
      </c>
      <c r="C10" s="20" t="s">
        <v>186</v>
      </c>
      <c r="D10" s="19" t="s">
        <v>37</v>
      </c>
      <c r="E10" s="19">
        <v>1</v>
      </c>
      <c r="F10" s="21" t="s">
        <v>172</v>
      </c>
      <c r="G10" s="22">
        <v>0.63547453703703705</v>
      </c>
      <c r="H10" s="19">
        <v>5</v>
      </c>
      <c r="I10" s="23">
        <v>3.7999999999999999E-2</v>
      </c>
      <c r="J10" s="19">
        <v>0</v>
      </c>
      <c r="K10" s="19">
        <v>1</v>
      </c>
      <c r="L10" s="24">
        <v>7119.54</v>
      </c>
      <c r="M10" s="24">
        <v>7432.9170000000004</v>
      </c>
      <c r="N10" s="25">
        <v>-8.0449999999999999</v>
      </c>
      <c r="O10" s="25">
        <v>2.5000000000000001E-2</v>
      </c>
      <c r="P10" s="25">
        <v>-2.1949999999999998</v>
      </c>
      <c r="Q10" s="25">
        <v>2.9000000000000001E-2</v>
      </c>
      <c r="R10" s="19" t="s">
        <v>187</v>
      </c>
      <c r="S10" s="29">
        <f t="shared" si="2"/>
        <v>4.4016467356037055</v>
      </c>
      <c r="T10" s="27">
        <f t="shared" si="0"/>
        <v>-5.7987245387494095</v>
      </c>
      <c r="U10" s="28">
        <f t="shared" si="1"/>
        <v>1.0185572318054348</v>
      </c>
    </row>
    <row r="11" spans="1:22" x14ac:dyDescent="0.25">
      <c r="A11" s="18" t="s">
        <v>188</v>
      </c>
      <c r="B11" s="19">
        <v>3</v>
      </c>
      <c r="C11" s="20" t="s">
        <v>189</v>
      </c>
      <c r="D11" s="19" t="s">
        <v>37</v>
      </c>
      <c r="E11" s="19">
        <v>2</v>
      </c>
      <c r="F11" s="21" t="s">
        <v>177</v>
      </c>
      <c r="G11" s="22">
        <v>0.48929398148148145</v>
      </c>
      <c r="H11" s="19">
        <v>5</v>
      </c>
      <c r="I11" s="23">
        <v>4.9000000000000002E-2</v>
      </c>
      <c r="J11" s="19">
        <v>0</v>
      </c>
      <c r="K11" s="19">
        <v>1</v>
      </c>
      <c r="L11" s="24">
        <v>9354.1290000000008</v>
      </c>
      <c r="M11" s="24">
        <v>9732.9220000000005</v>
      </c>
      <c r="N11" s="25">
        <v>-10.372999999999999</v>
      </c>
      <c r="O11" s="25">
        <v>1.6E-2</v>
      </c>
      <c r="P11" s="25">
        <v>-2.8420000000000001</v>
      </c>
      <c r="Q11" s="25">
        <v>2.1999999999999999E-2</v>
      </c>
      <c r="R11" s="19" t="s">
        <v>190</v>
      </c>
      <c r="S11" s="29">
        <f t="shared" si="2"/>
        <v>4.0494737671460399</v>
      </c>
      <c r="T11" s="27">
        <f t="shared" si="0"/>
        <v>-8.1392608372945006</v>
      </c>
      <c r="U11" s="28">
        <f t="shared" si="1"/>
        <v>0.37134011725229676</v>
      </c>
      <c r="V11" s="30"/>
    </row>
    <row r="12" spans="1:22" x14ac:dyDescent="0.25">
      <c r="A12" s="18" t="s">
        <v>191</v>
      </c>
      <c r="B12" s="19">
        <v>9</v>
      </c>
      <c r="C12" s="20" t="s">
        <v>192</v>
      </c>
      <c r="D12" s="19" t="s">
        <v>37</v>
      </c>
      <c r="E12" s="19">
        <v>1</v>
      </c>
      <c r="F12" s="21" t="s">
        <v>172</v>
      </c>
      <c r="G12" s="22">
        <v>0.6686805555555555</v>
      </c>
      <c r="H12" s="19">
        <v>6</v>
      </c>
      <c r="I12" s="23">
        <v>3.2000000000000001E-2</v>
      </c>
      <c r="J12" s="19">
        <v>0</v>
      </c>
      <c r="K12" s="19">
        <v>1</v>
      </c>
      <c r="L12" s="24">
        <v>5569.9459999999999</v>
      </c>
      <c r="M12" s="24">
        <v>5806.99</v>
      </c>
      <c r="N12" s="25">
        <v>-8.7530000000000001</v>
      </c>
      <c r="O12" s="25">
        <v>2.7E-2</v>
      </c>
      <c r="P12" s="25">
        <v>-2.4580000000000002</v>
      </c>
      <c r="Q12" s="25">
        <v>4.2999999999999997E-2</v>
      </c>
      <c r="R12" s="19" t="s">
        <v>193</v>
      </c>
      <c r="S12" s="29">
        <f t="shared" si="2"/>
        <v>4.2557683683109246</v>
      </c>
      <c r="T12" s="27">
        <f t="shared" si="0"/>
        <v>-6.5105371243894119</v>
      </c>
      <c r="U12" s="28">
        <f t="shared" si="1"/>
        <v>0.7554689765852256</v>
      </c>
    </row>
    <row r="13" spans="1:22" x14ac:dyDescent="0.25">
      <c r="A13" s="18"/>
      <c r="B13" s="19">
        <v>10</v>
      </c>
      <c r="C13" s="20" t="s">
        <v>858</v>
      </c>
      <c r="D13" s="19"/>
      <c r="E13" s="19"/>
      <c r="F13" s="21"/>
      <c r="G13" s="22"/>
      <c r="H13" s="19"/>
      <c r="I13" s="23"/>
      <c r="J13" s="19"/>
      <c r="K13" s="19"/>
      <c r="L13" s="24"/>
      <c r="M13" s="24"/>
      <c r="N13" s="25"/>
      <c r="O13" s="25"/>
      <c r="P13" s="25"/>
      <c r="Q13" s="25"/>
      <c r="R13" s="19"/>
      <c r="S13" s="29"/>
      <c r="T13" s="27"/>
      <c r="U13" s="28"/>
      <c r="V13" s="30" t="s">
        <v>53</v>
      </c>
    </row>
    <row r="14" spans="1:22" x14ac:dyDescent="0.25">
      <c r="A14" s="18" t="s">
        <v>194</v>
      </c>
      <c r="B14" s="19">
        <v>11</v>
      </c>
      <c r="C14" s="20" t="s">
        <v>195</v>
      </c>
      <c r="D14" s="19" t="s">
        <v>37</v>
      </c>
      <c r="E14" s="19">
        <v>1</v>
      </c>
      <c r="F14" s="21" t="s">
        <v>172</v>
      </c>
      <c r="G14" s="22">
        <v>0.70344907407407409</v>
      </c>
      <c r="H14" s="19">
        <v>7</v>
      </c>
      <c r="I14" s="23">
        <v>3.1E-2</v>
      </c>
      <c r="J14" s="19">
        <v>1</v>
      </c>
      <c r="K14" s="19">
        <v>1</v>
      </c>
      <c r="L14" s="24">
        <v>5264.3559999999998</v>
      </c>
      <c r="M14" s="24">
        <v>5499.65</v>
      </c>
      <c r="N14" s="25">
        <v>-9.14</v>
      </c>
      <c r="O14" s="25">
        <v>8.0000000000000002E-3</v>
      </c>
      <c r="P14" s="25">
        <v>-2.3519999999999999</v>
      </c>
      <c r="Q14" s="25">
        <v>4.9000000000000002E-2</v>
      </c>
      <c r="R14" s="19" t="s">
        <v>196</v>
      </c>
      <c r="S14" s="29">
        <f t="shared" si="2"/>
        <v>4.4695685474158751</v>
      </c>
      <c r="T14" s="27">
        <f t="shared" si="0"/>
        <v>-6.8996211224722952</v>
      </c>
      <c r="U14" s="28">
        <f t="shared" si="1"/>
        <v>0.86150454713025315</v>
      </c>
    </row>
    <row r="15" spans="1:22" x14ac:dyDescent="0.25">
      <c r="A15" s="18"/>
      <c r="B15" s="19">
        <v>12</v>
      </c>
      <c r="C15" s="20" t="s">
        <v>859</v>
      </c>
      <c r="D15" s="19"/>
      <c r="E15" s="19"/>
      <c r="F15" s="21"/>
      <c r="G15" s="22"/>
      <c r="H15" s="19"/>
      <c r="I15" s="23"/>
      <c r="J15" s="19"/>
      <c r="K15" s="19"/>
      <c r="L15" s="24"/>
      <c r="M15" s="24"/>
      <c r="N15" s="25"/>
      <c r="O15" s="25"/>
      <c r="P15" s="25"/>
      <c r="Q15" s="25"/>
      <c r="R15" s="19"/>
      <c r="S15" s="29"/>
      <c r="T15" s="27"/>
      <c r="U15" s="28"/>
      <c r="V15" s="30" t="s">
        <v>53</v>
      </c>
    </row>
    <row r="16" spans="1:22" x14ac:dyDescent="0.25">
      <c r="A16" s="18" t="s">
        <v>60</v>
      </c>
      <c r="B16" s="19">
        <v>13</v>
      </c>
      <c r="C16" s="20" t="s">
        <v>61</v>
      </c>
      <c r="D16" s="19" t="s">
        <v>62</v>
      </c>
      <c r="E16" s="19">
        <v>1</v>
      </c>
      <c r="F16" s="21" t="s">
        <v>172</v>
      </c>
      <c r="G16" s="22">
        <v>0.73854166666666676</v>
      </c>
      <c r="H16" s="19">
        <v>8</v>
      </c>
      <c r="I16" s="23">
        <v>4.5999999999999999E-2</v>
      </c>
      <c r="J16" s="19">
        <v>0</v>
      </c>
      <c r="K16" s="19">
        <v>1</v>
      </c>
      <c r="L16" s="24">
        <v>9653.2710000000006</v>
      </c>
      <c r="M16" s="24">
        <v>10126.57</v>
      </c>
      <c r="N16" s="25">
        <v>-3.141</v>
      </c>
      <c r="O16" s="25">
        <v>6.0000000000000001E-3</v>
      </c>
      <c r="P16" s="25">
        <v>-8.0419999999999998</v>
      </c>
      <c r="Q16" s="25">
        <v>2.5000000000000001E-2</v>
      </c>
      <c r="R16" s="19" t="s">
        <v>197</v>
      </c>
      <c r="S16" s="29">
        <f t="shared" si="2"/>
        <v>4.9029909136498731</v>
      </c>
      <c r="T16" s="27">
        <f t="shared" si="0"/>
        <v>-0.8683164596836348</v>
      </c>
      <c r="U16" s="28">
        <f t="shared" si="1"/>
        <v>-4.8304048528811148</v>
      </c>
    </row>
    <row r="17" spans="1:22" x14ac:dyDescent="0.25">
      <c r="A17" s="18"/>
      <c r="B17" s="19">
        <v>14</v>
      </c>
      <c r="C17" s="20" t="s">
        <v>860</v>
      </c>
      <c r="D17" s="19"/>
      <c r="E17" s="19"/>
      <c r="F17" s="21"/>
      <c r="G17" s="22"/>
      <c r="H17" s="19"/>
      <c r="I17" s="23"/>
      <c r="J17" s="19"/>
      <c r="K17" s="19"/>
      <c r="L17" s="24"/>
      <c r="M17" s="24"/>
      <c r="N17" s="25"/>
      <c r="O17" s="25"/>
      <c r="P17" s="25"/>
      <c r="Q17" s="25"/>
      <c r="R17" s="19"/>
      <c r="S17" s="29"/>
      <c r="T17" s="27"/>
      <c r="U17" s="28"/>
      <c r="V17" s="30" t="s">
        <v>53</v>
      </c>
    </row>
    <row r="18" spans="1:22" x14ac:dyDescent="0.25">
      <c r="A18" s="18" t="s">
        <v>198</v>
      </c>
      <c r="B18" s="19">
        <v>15</v>
      </c>
      <c r="C18" s="20" t="s">
        <v>199</v>
      </c>
      <c r="D18" s="19" t="s">
        <v>37</v>
      </c>
      <c r="E18" s="19">
        <v>1</v>
      </c>
      <c r="F18" s="21" t="s">
        <v>172</v>
      </c>
      <c r="G18" s="22">
        <v>0.77186342592592594</v>
      </c>
      <c r="H18" s="19">
        <v>9</v>
      </c>
      <c r="I18" s="23">
        <v>4.7E-2</v>
      </c>
      <c r="J18" s="19">
        <v>0</v>
      </c>
      <c r="K18" s="19">
        <v>1</v>
      </c>
      <c r="L18" s="24">
        <v>6230.76</v>
      </c>
      <c r="M18" s="24">
        <v>6527.2960000000003</v>
      </c>
      <c r="N18" s="25">
        <v>-8.6319999999999997</v>
      </c>
      <c r="O18" s="25">
        <v>1.4E-2</v>
      </c>
      <c r="P18" s="25">
        <v>-2.153</v>
      </c>
      <c r="Q18" s="25">
        <v>2.7E-2</v>
      </c>
      <c r="R18" s="19" t="s">
        <v>200</v>
      </c>
      <c r="S18" s="29">
        <f t="shared" si="2"/>
        <v>4.7592268037927994</v>
      </c>
      <c r="T18" s="27">
        <f t="shared" si="0"/>
        <v>-6.3888855384255123</v>
      </c>
      <c r="U18" s="28">
        <f t="shared" si="1"/>
        <v>1.0605713257949736</v>
      </c>
    </row>
    <row r="19" spans="1:22" x14ac:dyDescent="0.25">
      <c r="A19" s="18" t="s">
        <v>201</v>
      </c>
      <c r="B19" s="19">
        <v>16</v>
      </c>
      <c r="C19" s="20" t="s">
        <v>202</v>
      </c>
      <c r="D19" s="19" t="s">
        <v>37</v>
      </c>
      <c r="E19" s="19">
        <v>2</v>
      </c>
      <c r="F19" s="21" t="s">
        <v>172</v>
      </c>
      <c r="G19" s="22">
        <v>0.79744212962962957</v>
      </c>
      <c r="H19" s="19">
        <v>9</v>
      </c>
      <c r="I19" s="23">
        <v>3.5000000000000003E-2</v>
      </c>
      <c r="J19" s="19">
        <v>1</v>
      </c>
      <c r="K19" s="19">
        <v>1</v>
      </c>
      <c r="L19" s="24">
        <v>4427.7420000000002</v>
      </c>
      <c r="M19" s="24">
        <v>4641.7759999999998</v>
      </c>
      <c r="N19" s="25">
        <v>-6.0270000000000001</v>
      </c>
      <c r="O19" s="25">
        <v>1.9E-2</v>
      </c>
      <c r="P19" s="25">
        <v>-1.871</v>
      </c>
      <c r="Q19" s="25">
        <v>0.05</v>
      </c>
      <c r="R19" s="19" t="s">
        <v>203</v>
      </c>
      <c r="S19" s="29">
        <f t="shared" si="2"/>
        <v>4.8339311549769377</v>
      </c>
      <c r="T19" s="27">
        <f t="shared" si="0"/>
        <v>-3.7698575926738114</v>
      </c>
      <c r="U19" s="28">
        <f t="shared" si="1"/>
        <v>1.3426659568675934</v>
      </c>
    </row>
    <row r="20" spans="1:22" x14ac:dyDescent="0.25">
      <c r="A20" s="18"/>
      <c r="B20" s="19">
        <v>17</v>
      </c>
      <c r="C20" s="20" t="s">
        <v>861</v>
      </c>
      <c r="D20" s="19"/>
      <c r="E20" s="19"/>
      <c r="F20" s="21"/>
      <c r="G20" s="22"/>
      <c r="H20" s="19"/>
      <c r="I20" s="23"/>
      <c r="J20" s="19"/>
      <c r="K20" s="19"/>
      <c r="L20" s="24"/>
      <c r="M20" s="24"/>
      <c r="N20" s="25"/>
      <c r="O20" s="25"/>
      <c r="P20" s="25"/>
      <c r="Q20" s="25"/>
      <c r="R20" s="19"/>
      <c r="S20" s="29"/>
      <c r="T20" s="27"/>
      <c r="U20" s="28"/>
      <c r="V20" s="30" t="s">
        <v>53</v>
      </c>
    </row>
    <row r="21" spans="1:22" x14ac:dyDescent="0.25">
      <c r="A21" s="18" t="s">
        <v>204</v>
      </c>
      <c r="B21" s="19">
        <v>18</v>
      </c>
      <c r="C21" s="20" t="s">
        <v>205</v>
      </c>
      <c r="D21" s="19" t="s">
        <v>37</v>
      </c>
      <c r="E21" s="19">
        <v>2</v>
      </c>
      <c r="F21" s="21" t="s">
        <v>172</v>
      </c>
      <c r="G21" s="22">
        <v>0.83677083333333335</v>
      </c>
      <c r="H21" s="19">
        <v>10</v>
      </c>
      <c r="I21" s="23">
        <v>4.2999999999999997E-2</v>
      </c>
      <c r="J21" s="19">
        <v>0</v>
      </c>
      <c r="K21" s="19">
        <v>1</v>
      </c>
      <c r="L21" s="24">
        <v>7107.8019999999997</v>
      </c>
      <c r="M21" s="24">
        <v>6787.8689999999997</v>
      </c>
      <c r="N21" s="25">
        <v>-6.9660000000000002</v>
      </c>
      <c r="O21" s="25">
        <v>0.02</v>
      </c>
      <c r="P21" s="25">
        <v>-1.81</v>
      </c>
      <c r="Q21" s="25">
        <v>5.0000000000000001E-3</v>
      </c>
      <c r="R21" s="19" t="s">
        <v>206</v>
      </c>
      <c r="S21" s="29">
        <f t="shared" si="2"/>
        <v>-4.5011523956351169</v>
      </c>
      <c r="T21" s="27">
        <f t="shared" si="0"/>
        <v>-4.7139141151539832</v>
      </c>
      <c r="U21" s="28">
        <f t="shared" si="1"/>
        <v>1.403686426709543</v>
      </c>
    </row>
    <row r="22" spans="1:22" x14ac:dyDescent="0.25">
      <c r="A22" s="18" t="s">
        <v>207</v>
      </c>
      <c r="B22" s="19">
        <v>19</v>
      </c>
      <c r="C22" s="20" t="s">
        <v>208</v>
      </c>
      <c r="D22" s="19" t="s">
        <v>37</v>
      </c>
      <c r="E22" s="19">
        <v>1</v>
      </c>
      <c r="F22" s="21" t="s">
        <v>172</v>
      </c>
      <c r="G22" s="22">
        <v>0.85313657407407406</v>
      </c>
      <c r="H22" s="19">
        <v>11</v>
      </c>
      <c r="I22" s="23">
        <v>3.3000000000000002E-2</v>
      </c>
      <c r="J22" s="19">
        <v>0</v>
      </c>
      <c r="K22" s="19">
        <v>1</v>
      </c>
      <c r="L22" s="24">
        <v>5600.9960000000001</v>
      </c>
      <c r="M22" s="24">
        <v>5843.5249999999996</v>
      </c>
      <c r="N22" s="25">
        <v>-8.6479999999999997</v>
      </c>
      <c r="O22" s="25">
        <v>2.9000000000000001E-2</v>
      </c>
      <c r="P22" s="25">
        <v>-2.2610000000000001</v>
      </c>
      <c r="Q22" s="25">
        <v>4.2999999999999997E-2</v>
      </c>
      <c r="R22" s="19" t="s">
        <v>209</v>
      </c>
      <c r="S22" s="29">
        <f t="shared" si="2"/>
        <v>4.3301048599213345</v>
      </c>
      <c r="T22" s="27">
        <f t="shared" si="0"/>
        <v>-6.4049716985529699</v>
      </c>
      <c r="U22" s="28">
        <f t="shared" si="1"/>
        <v>0.95253508410758725</v>
      </c>
    </row>
    <row r="23" spans="1:22" x14ac:dyDescent="0.25">
      <c r="A23" s="18" t="s">
        <v>210</v>
      </c>
      <c r="B23" s="19">
        <v>20</v>
      </c>
      <c r="C23" s="20" t="s">
        <v>211</v>
      </c>
      <c r="D23" s="19" t="s">
        <v>37</v>
      </c>
      <c r="E23" s="19">
        <v>2</v>
      </c>
      <c r="F23" s="21" t="s">
        <v>172</v>
      </c>
      <c r="G23" s="22">
        <v>0.8774074074074073</v>
      </c>
      <c r="H23" s="19">
        <v>11</v>
      </c>
      <c r="I23" s="23">
        <v>2.3E-2</v>
      </c>
      <c r="J23" s="19">
        <v>0</v>
      </c>
      <c r="K23" s="19">
        <v>1</v>
      </c>
      <c r="L23" s="24">
        <v>3638.8539999999998</v>
      </c>
      <c r="M23" s="24">
        <v>3847.3820000000001</v>
      </c>
      <c r="N23" s="25">
        <v>-5.5140000000000002</v>
      </c>
      <c r="O23" s="25">
        <v>2.7E-2</v>
      </c>
      <c r="P23" s="25">
        <v>-1.827</v>
      </c>
      <c r="Q23" s="25">
        <v>2.4E-2</v>
      </c>
      <c r="R23" s="19" t="s">
        <v>212</v>
      </c>
      <c r="S23" s="29">
        <f t="shared" si="2"/>
        <v>5.730595401739123</v>
      </c>
      <c r="T23" s="27">
        <f t="shared" si="0"/>
        <v>-3.2540950835872007</v>
      </c>
      <c r="U23" s="28">
        <f t="shared" si="1"/>
        <v>1.3866807219994914</v>
      </c>
    </row>
    <row r="24" spans="1:22" x14ac:dyDescent="0.25">
      <c r="A24" s="18" t="s">
        <v>213</v>
      </c>
      <c r="B24" s="19">
        <v>21</v>
      </c>
      <c r="C24" s="20" t="s">
        <v>214</v>
      </c>
      <c r="D24" s="19" t="s">
        <v>37</v>
      </c>
      <c r="E24" s="19">
        <v>1</v>
      </c>
      <c r="F24" s="21" t="s">
        <v>172</v>
      </c>
      <c r="G24" s="22">
        <v>0.90473379629629624</v>
      </c>
      <c r="H24" s="19">
        <v>12</v>
      </c>
      <c r="I24" s="23">
        <v>8.9999999999999993E-3</v>
      </c>
      <c r="J24" s="19">
        <v>1</v>
      </c>
      <c r="K24" s="19">
        <v>1</v>
      </c>
      <c r="L24" s="24">
        <v>1237.9349999999999</v>
      </c>
      <c r="M24" s="24">
        <v>1351.5219999999999</v>
      </c>
      <c r="N24" s="25">
        <v>-10.186999999999999</v>
      </c>
      <c r="O24" s="25">
        <v>3.9E-2</v>
      </c>
      <c r="P24" s="25">
        <v>-3.4460000000000002</v>
      </c>
      <c r="Q24" s="25">
        <v>5.3999999999999999E-2</v>
      </c>
      <c r="R24" s="19" t="s">
        <v>215</v>
      </c>
      <c r="S24" s="29">
        <f t="shared" si="2"/>
        <v>9.1755221396923048</v>
      </c>
      <c r="T24" s="27">
        <f t="shared" si="0"/>
        <v>-7.9522592258128046</v>
      </c>
      <c r="U24" s="28">
        <f t="shared" si="1"/>
        <v>-0.23286256774012282</v>
      </c>
    </row>
    <row r="25" spans="1:22" x14ac:dyDescent="0.25">
      <c r="A25" s="18" t="s">
        <v>216</v>
      </c>
      <c r="B25" s="19">
        <v>22</v>
      </c>
      <c r="C25" s="20" t="s">
        <v>217</v>
      </c>
      <c r="D25" s="19" t="s">
        <v>37</v>
      </c>
      <c r="E25" s="19">
        <v>2</v>
      </c>
      <c r="F25" s="21" t="s">
        <v>172</v>
      </c>
      <c r="G25" s="22">
        <v>0.92893518518518514</v>
      </c>
      <c r="H25" s="19">
        <v>12</v>
      </c>
      <c r="I25" s="23">
        <v>3.4000000000000002E-2</v>
      </c>
      <c r="J25" s="19">
        <v>1</v>
      </c>
      <c r="K25" s="19">
        <v>1</v>
      </c>
      <c r="L25" s="24">
        <v>6206.5860000000002</v>
      </c>
      <c r="M25" s="24">
        <v>6457.9409999999998</v>
      </c>
      <c r="N25" s="25">
        <v>-5.8209999999999997</v>
      </c>
      <c r="O25" s="25">
        <v>2.7E-2</v>
      </c>
      <c r="P25" s="25">
        <v>-1.6930000000000001</v>
      </c>
      <c r="Q25" s="25">
        <v>4.1000000000000002E-2</v>
      </c>
      <c r="R25" s="19" t="s">
        <v>218</v>
      </c>
      <c r="S25" s="29">
        <f t="shared" si="2"/>
        <v>4.0498109588749713</v>
      </c>
      <c r="T25" s="27">
        <f t="shared" si="0"/>
        <v>-3.5627482810327935</v>
      </c>
      <c r="U25" s="28">
        <f t="shared" si="1"/>
        <v>1.5207256885375446</v>
      </c>
    </row>
    <row r="26" spans="1:22" x14ac:dyDescent="0.25">
      <c r="A26" s="18" t="s">
        <v>91</v>
      </c>
      <c r="B26" s="19">
        <v>23</v>
      </c>
      <c r="C26" s="20" t="s">
        <v>24</v>
      </c>
      <c r="D26" s="19" t="s">
        <v>25</v>
      </c>
      <c r="E26" s="19">
        <v>1</v>
      </c>
      <c r="F26" s="21" t="s">
        <v>172</v>
      </c>
      <c r="G26" s="22">
        <v>0.94865740740740734</v>
      </c>
      <c r="H26" s="19">
        <v>13</v>
      </c>
      <c r="I26" s="23">
        <v>3.9E-2</v>
      </c>
      <c r="J26" s="19">
        <v>0</v>
      </c>
      <c r="K26" s="19">
        <v>1</v>
      </c>
      <c r="L26" s="24">
        <v>7260.7460000000001</v>
      </c>
      <c r="M26" s="24">
        <v>7578.2520000000004</v>
      </c>
      <c r="N26" s="25">
        <v>-0.158</v>
      </c>
      <c r="O26" s="25">
        <v>0.03</v>
      </c>
      <c r="P26" s="25">
        <v>-5.1890000000000001</v>
      </c>
      <c r="Q26" s="25">
        <v>3.1E-2</v>
      </c>
      <c r="R26" s="19" t="s">
        <v>219</v>
      </c>
      <c r="S26" s="29">
        <f t="shared" si="2"/>
        <v>4.3729115438000434</v>
      </c>
      <c r="T26" s="27">
        <f t="shared" si="0"/>
        <v>2.1307470190792541</v>
      </c>
      <c r="U26" s="28">
        <f t="shared" si="1"/>
        <v>-1.9764474683059943</v>
      </c>
    </row>
    <row r="27" spans="1:22" x14ac:dyDescent="0.25">
      <c r="A27" s="18" t="s">
        <v>93</v>
      </c>
      <c r="B27" s="19">
        <v>24</v>
      </c>
      <c r="C27" s="20" t="s">
        <v>31</v>
      </c>
      <c r="D27" s="19" t="s">
        <v>25</v>
      </c>
      <c r="E27" s="19">
        <v>2</v>
      </c>
      <c r="F27" s="21" t="s">
        <v>172</v>
      </c>
      <c r="G27" s="22">
        <v>0.97305555555555545</v>
      </c>
      <c r="H27" s="19">
        <v>13</v>
      </c>
      <c r="I27" s="23">
        <v>5.0999999999999997E-2</v>
      </c>
      <c r="J27" s="19">
        <v>0</v>
      </c>
      <c r="K27" s="19">
        <v>1</v>
      </c>
      <c r="L27" s="24">
        <v>9643.9349999999995</v>
      </c>
      <c r="M27" s="24">
        <v>10097.571</v>
      </c>
      <c r="N27" s="25">
        <v>-7.2350000000000003</v>
      </c>
      <c r="O27" s="25">
        <v>1.9E-2</v>
      </c>
      <c r="P27" s="25">
        <v>-26.004000000000001</v>
      </c>
      <c r="Q27" s="25">
        <v>1.2E-2</v>
      </c>
      <c r="R27" s="19" t="s">
        <v>220</v>
      </c>
      <c r="S27" s="29">
        <f t="shared" si="2"/>
        <v>4.7038475477074542</v>
      </c>
      <c r="T27" s="27">
        <f t="shared" si="0"/>
        <v>-4.9843626822968661</v>
      </c>
      <c r="U27" s="28">
        <f t="shared" si="1"/>
        <v>-22.798432382407334</v>
      </c>
    </row>
    <row r="28" spans="1:22" x14ac:dyDescent="0.25">
      <c r="A28" s="18" t="s">
        <v>221</v>
      </c>
      <c r="B28" s="19">
        <v>25</v>
      </c>
      <c r="C28" s="20" t="s">
        <v>222</v>
      </c>
      <c r="D28" s="19" t="s">
        <v>37</v>
      </c>
      <c r="E28" s="19">
        <v>1</v>
      </c>
      <c r="F28" s="21" t="s">
        <v>172</v>
      </c>
      <c r="G28" s="22">
        <v>0.99451388888888881</v>
      </c>
      <c r="H28" s="19">
        <v>14</v>
      </c>
      <c r="I28" s="23">
        <v>4.2000000000000003E-2</v>
      </c>
      <c r="J28" s="19">
        <v>0</v>
      </c>
      <c r="K28" s="19">
        <v>1</v>
      </c>
      <c r="L28" s="24">
        <v>7012.924</v>
      </c>
      <c r="M28" s="24">
        <v>7354.9409999999998</v>
      </c>
      <c r="N28" s="25">
        <v>-7.593</v>
      </c>
      <c r="O28" s="25">
        <v>2.4E-2</v>
      </c>
      <c r="P28" s="25">
        <v>-2.2570000000000001</v>
      </c>
      <c r="Q28" s="25">
        <v>3.4000000000000002E-2</v>
      </c>
      <c r="R28" s="19" t="s">
        <v>223</v>
      </c>
      <c r="S28" s="29">
        <f t="shared" si="2"/>
        <v>4.8769528943989826</v>
      </c>
      <c r="T28" s="27">
        <f t="shared" si="0"/>
        <v>-5.3442905151487308</v>
      </c>
      <c r="U28" s="28">
        <f t="shared" si="1"/>
        <v>0.95653642639230529</v>
      </c>
    </row>
    <row r="29" spans="1:22" x14ac:dyDescent="0.25">
      <c r="A29" s="18" t="s">
        <v>224</v>
      </c>
      <c r="B29" s="19">
        <v>26</v>
      </c>
      <c r="C29" s="20" t="s">
        <v>225</v>
      </c>
      <c r="D29" s="19" t="s">
        <v>37</v>
      </c>
      <c r="E29" s="19">
        <v>2</v>
      </c>
      <c r="F29" s="21" t="s">
        <v>177</v>
      </c>
      <c r="G29" s="22">
        <v>1.9988425925925927E-2</v>
      </c>
      <c r="H29" s="19">
        <v>14</v>
      </c>
      <c r="I29" s="23">
        <v>2.1999999999999999E-2</v>
      </c>
      <c r="J29" s="19">
        <v>1</v>
      </c>
      <c r="K29" s="19">
        <v>1</v>
      </c>
      <c r="L29" s="24">
        <v>2996.4459999999999</v>
      </c>
      <c r="M29" s="24">
        <v>3117.239</v>
      </c>
      <c r="N29" s="25">
        <v>-6.5030000000000001</v>
      </c>
      <c r="O29" s="25">
        <v>0.04</v>
      </c>
      <c r="P29" s="25">
        <v>-1.8520000000000001</v>
      </c>
      <c r="Q29" s="25">
        <v>3.7999999999999999E-2</v>
      </c>
      <c r="R29" s="19" t="s">
        <v>226</v>
      </c>
      <c r="S29" s="29">
        <f t="shared" si="2"/>
        <v>4.0312089722291091</v>
      </c>
      <c r="T29" s="27">
        <f t="shared" si="0"/>
        <v>-4.2484208564656774</v>
      </c>
      <c r="U29" s="28">
        <f t="shared" si="1"/>
        <v>1.3616723327200038</v>
      </c>
    </row>
    <row r="30" spans="1:22" x14ac:dyDescent="0.25">
      <c r="A30" s="18" t="s">
        <v>227</v>
      </c>
      <c r="B30" s="19">
        <v>27</v>
      </c>
      <c r="C30" s="20" t="s">
        <v>228</v>
      </c>
      <c r="D30" s="19" t="s">
        <v>37</v>
      </c>
      <c r="E30" s="19">
        <v>1</v>
      </c>
      <c r="F30" s="21" t="s">
        <v>177</v>
      </c>
      <c r="G30" s="22">
        <v>4.8576388888888884E-2</v>
      </c>
      <c r="H30" s="19">
        <v>15</v>
      </c>
      <c r="I30" s="23">
        <v>3.6999999999999998E-2</v>
      </c>
      <c r="J30" s="19">
        <v>0</v>
      </c>
      <c r="K30" s="19">
        <v>1</v>
      </c>
      <c r="L30" s="24">
        <v>6107.027</v>
      </c>
      <c r="M30" s="24">
        <v>5653.9949999999999</v>
      </c>
      <c r="N30" s="25">
        <v>-8.5649999999999995</v>
      </c>
      <c r="O30" s="25">
        <v>8.9999999999999993E-3</v>
      </c>
      <c r="P30" s="25">
        <v>-15.677</v>
      </c>
      <c r="Q30" s="25">
        <v>1.2999999999999999E-2</v>
      </c>
      <c r="R30" s="19" t="s">
        <v>229</v>
      </c>
      <c r="S30" s="29">
        <f t="shared" si="2"/>
        <v>-7.418208565313364</v>
      </c>
      <c r="T30" s="27">
        <f t="shared" si="0"/>
        <v>-6.3215247428917838</v>
      </c>
      <c r="U30" s="28">
        <f t="shared" si="1"/>
        <v>-12.467966938836613</v>
      </c>
    </row>
    <row r="31" spans="1:22" x14ac:dyDescent="0.25">
      <c r="A31" s="18" t="s">
        <v>230</v>
      </c>
      <c r="B31" s="19">
        <v>28</v>
      </c>
      <c r="C31" s="20" t="s">
        <v>231</v>
      </c>
      <c r="D31" s="19" t="s">
        <v>37</v>
      </c>
      <c r="E31" s="19">
        <v>2</v>
      </c>
      <c r="F31" s="21" t="s">
        <v>177</v>
      </c>
      <c r="G31" s="22">
        <v>7.0682870370370368E-2</v>
      </c>
      <c r="H31" s="19">
        <v>15</v>
      </c>
      <c r="I31" s="23">
        <v>3.2000000000000001E-2</v>
      </c>
      <c r="J31" s="19">
        <v>0</v>
      </c>
      <c r="K31" s="19">
        <v>1</v>
      </c>
      <c r="L31" s="24">
        <v>5655.3810000000003</v>
      </c>
      <c r="M31" s="24">
        <v>5902.5460000000003</v>
      </c>
      <c r="N31" s="25">
        <v>-6.9359999999999999</v>
      </c>
      <c r="O31" s="25">
        <v>1.7999999999999999E-2</v>
      </c>
      <c r="P31" s="25">
        <v>-2.0209999999999999</v>
      </c>
      <c r="Q31" s="25">
        <v>3.1E-2</v>
      </c>
      <c r="R31" s="19" t="s">
        <v>232</v>
      </c>
      <c r="S31" s="29">
        <f t="shared" si="2"/>
        <v>4.3704394098293307</v>
      </c>
      <c r="T31" s="27">
        <f t="shared" si="0"/>
        <v>-4.6837525649150002</v>
      </c>
      <c r="U31" s="28">
        <f t="shared" si="1"/>
        <v>1.1926156211906682</v>
      </c>
    </row>
    <row r="32" spans="1:22" x14ac:dyDescent="0.25">
      <c r="A32" s="18" t="s">
        <v>233</v>
      </c>
      <c r="B32" s="19">
        <v>29</v>
      </c>
      <c r="C32" s="20" t="s">
        <v>234</v>
      </c>
      <c r="D32" s="19" t="s">
        <v>37</v>
      </c>
      <c r="E32" s="19">
        <v>1</v>
      </c>
      <c r="F32" s="21" t="s">
        <v>177</v>
      </c>
      <c r="G32" s="22">
        <v>9.0578703703703703E-2</v>
      </c>
      <c r="H32" s="19">
        <v>16</v>
      </c>
      <c r="I32" s="23">
        <v>4.4999999999999998E-2</v>
      </c>
      <c r="J32" s="19">
        <v>0</v>
      </c>
      <c r="K32" s="19">
        <v>1</v>
      </c>
      <c r="L32" s="24">
        <v>7946.1610000000001</v>
      </c>
      <c r="M32" s="24">
        <v>8303.6380000000008</v>
      </c>
      <c r="N32" s="25">
        <v>-10.087999999999999</v>
      </c>
      <c r="O32" s="25">
        <v>2.5999999999999999E-2</v>
      </c>
      <c r="P32" s="25">
        <v>-2.6349999999999998</v>
      </c>
      <c r="Q32" s="25">
        <v>3.5999999999999997E-2</v>
      </c>
      <c r="R32" s="19" t="s">
        <v>235</v>
      </c>
      <c r="S32" s="29">
        <f t="shared" si="2"/>
        <v>4.4987384474087548</v>
      </c>
      <c r="T32" s="27">
        <f t="shared" si="0"/>
        <v>-7.8527261100241592</v>
      </c>
      <c r="U32" s="28">
        <f t="shared" si="1"/>
        <v>0.57840958048645419</v>
      </c>
    </row>
    <row r="33" spans="1:22" x14ac:dyDescent="0.25">
      <c r="A33" s="18" t="s">
        <v>236</v>
      </c>
      <c r="B33" s="19">
        <v>30</v>
      </c>
      <c r="C33" s="20" t="s">
        <v>237</v>
      </c>
      <c r="D33" s="19" t="s">
        <v>37</v>
      </c>
      <c r="E33" s="19">
        <v>2</v>
      </c>
      <c r="F33" s="21" t="s">
        <v>177</v>
      </c>
      <c r="G33" s="22">
        <v>0.11506944444444445</v>
      </c>
      <c r="H33" s="19">
        <v>16</v>
      </c>
      <c r="I33" s="23">
        <v>4.2999999999999997E-2</v>
      </c>
      <c r="J33" s="19">
        <v>0</v>
      </c>
      <c r="K33" s="19">
        <v>1</v>
      </c>
      <c r="L33" s="24">
        <v>8360.9459999999999</v>
      </c>
      <c r="M33" s="24">
        <v>8758.1350000000002</v>
      </c>
      <c r="N33" s="25">
        <v>-6.5090000000000003</v>
      </c>
      <c r="O33" s="25">
        <v>2.7E-2</v>
      </c>
      <c r="P33" s="25">
        <v>-1.917</v>
      </c>
      <c r="Q33" s="25">
        <v>3.3000000000000002E-2</v>
      </c>
      <c r="R33" s="19" t="s">
        <v>238</v>
      </c>
      <c r="S33" s="29">
        <f t="shared" si="2"/>
        <v>4.7505270336634169</v>
      </c>
      <c r="T33" s="27">
        <f t="shared" si="0"/>
        <v>-4.2544531665134739</v>
      </c>
      <c r="U33" s="28">
        <f t="shared" si="1"/>
        <v>1.2966505205933363</v>
      </c>
    </row>
    <row r="34" spans="1:22" x14ac:dyDescent="0.25">
      <c r="A34" s="18"/>
      <c r="B34" s="19">
        <v>31</v>
      </c>
      <c r="C34" s="20" t="s">
        <v>862</v>
      </c>
      <c r="D34" s="19"/>
      <c r="E34" s="19"/>
      <c r="F34" s="21"/>
      <c r="G34" s="22"/>
      <c r="H34" s="19"/>
      <c r="I34" s="23"/>
      <c r="J34" s="19"/>
      <c r="K34" s="19"/>
      <c r="L34" s="24"/>
      <c r="M34" s="24"/>
      <c r="N34" s="25"/>
      <c r="O34" s="25"/>
      <c r="P34" s="25"/>
      <c r="Q34" s="25"/>
      <c r="R34" s="19"/>
      <c r="S34" s="29"/>
      <c r="T34" s="27"/>
      <c r="U34" s="28"/>
      <c r="V34" s="30" t="s">
        <v>53</v>
      </c>
    </row>
    <row r="35" spans="1:22" x14ac:dyDescent="0.25">
      <c r="A35" s="18" t="s">
        <v>239</v>
      </c>
      <c r="B35" s="19">
        <v>32</v>
      </c>
      <c r="C35" s="20" t="s">
        <v>240</v>
      </c>
      <c r="D35" s="19" t="s">
        <v>37</v>
      </c>
      <c r="E35" s="19">
        <v>2</v>
      </c>
      <c r="F35" s="21" t="s">
        <v>177</v>
      </c>
      <c r="G35" s="22">
        <v>0.15881944444444443</v>
      </c>
      <c r="H35" s="19">
        <v>17</v>
      </c>
      <c r="I35" s="23">
        <v>4.2999999999999997E-2</v>
      </c>
      <c r="J35" s="19">
        <v>0</v>
      </c>
      <c r="K35" s="19">
        <v>1</v>
      </c>
      <c r="L35" s="24">
        <v>7608.9120000000003</v>
      </c>
      <c r="M35" s="24">
        <v>7945.7219999999998</v>
      </c>
      <c r="N35" s="25">
        <v>-5.8440000000000003</v>
      </c>
      <c r="O35" s="25">
        <v>2.9000000000000001E-2</v>
      </c>
      <c r="P35" s="25">
        <v>-1.67</v>
      </c>
      <c r="Q35" s="25">
        <v>0.02</v>
      </c>
      <c r="R35" s="19" t="s">
        <v>241</v>
      </c>
      <c r="S35" s="29">
        <f t="shared" si="2"/>
        <v>4.4265198493555857</v>
      </c>
      <c r="T35" s="27">
        <f t="shared" si="0"/>
        <v>-3.5858721362160146</v>
      </c>
      <c r="U35" s="28">
        <f t="shared" si="1"/>
        <v>1.5437334066746733</v>
      </c>
    </row>
    <row r="36" spans="1:22" x14ac:dyDescent="0.25">
      <c r="A36" s="18"/>
      <c r="B36" s="19">
        <v>33</v>
      </c>
      <c r="C36" s="20" t="s">
        <v>863</v>
      </c>
      <c r="D36" s="19"/>
      <c r="E36" s="19"/>
      <c r="F36" s="21"/>
      <c r="G36" s="22"/>
      <c r="H36" s="19"/>
      <c r="I36" s="23"/>
      <c r="J36" s="19"/>
      <c r="K36" s="19"/>
      <c r="L36" s="24"/>
      <c r="M36" s="24"/>
      <c r="N36" s="25"/>
      <c r="O36" s="25"/>
      <c r="P36" s="25"/>
      <c r="Q36" s="25"/>
      <c r="R36" s="19"/>
      <c r="S36" s="29"/>
      <c r="T36" s="27"/>
      <c r="U36" s="28"/>
      <c r="V36" s="30" t="s">
        <v>53</v>
      </c>
    </row>
    <row r="37" spans="1:22" x14ac:dyDescent="0.25">
      <c r="A37" s="18" t="s">
        <v>122</v>
      </c>
      <c r="B37" s="19">
        <v>34</v>
      </c>
      <c r="C37" s="20" t="s">
        <v>61</v>
      </c>
      <c r="D37" s="19" t="s">
        <v>62</v>
      </c>
      <c r="E37" s="19">
        <v>2</v>
      </c>
      <c r="F37" s="21" t="s">
        <v>177</v>
      </c>
      <c r="G37" s="22">
        <v>0.18998842592592591</v>
      </c>
      <c r="H37" s="19">
        <v>18</v>
      </c>
      <c r="I37" s="23">
        <v>0.05</v>
      </c>
      <c r="J37" s="19">
        <v>0</v>
      </c>
      <c r="K37" s="19">
        <v>1</v>
      </c>
      <c r="L37" s="24">
        <v>9972.25</v>
      </c>
      <c r="M37" s="24">
        <v>10419.135</v>
      </c>
      <c r="N37" s="25">
        <v>-3.1549999999999998</v>
      </c>
      <c r="O37" s="25">
        <v>1.7999999999999999E-2</v>
      </c>
      <c r="P37" s="25">
        <v>-8.0109999999999992</v>
      </c>
      <c r="Q37" s="25">
        <v>0.02</v>
      </c>
      <c r="R37" s="19" t="s">
        <v>242</v>
      </c>
      <c r="S37" s="29">
        <f t="shared" si="2"/>
        <v>4.4812855674496603</v>
      </c>
      <c r="T37" s="27">
        <f t="shared" si="0"/>
        <v>-0.88239184979516017</v>
      </c>
      <c r="U37" s="28">
        <f t="shared" si="1"/>
        <v>-4.7993944501745496</v>
      </c>
    </row>
    <row r="38" spans="1:22" x14ac:dyDescent="0.25">
      <c r="A38" s="18"/>
      <c r="B38" s="19">
        <v>35</v>
      </c>
      <c r="C38" s="20" t="s">
        <v>864</v>
      </c>
      <c r="D38" s="19"/>
      <c r="E38" s="19"/>
      <c r="F38" s="21"/>
      <c r="G38" s="22"/>
      <c r="H38" s="19"/>
      <c r="I38" s="23"/>
      <c r="J38" s="19"/>
      <c r="K38" s="19"/>
      <c r="L38" s="24"/>
      <c r="M38" s="24"/>
      <c r="N38" s="25"/>
      <c r="O38" s="25"/>
      <c r="P38" s="25"/>
      <c r="Q38" s="25"/>
      <c r="R38" s="19"/>
      <c r="S38" s="29"/>
      <c r="T38" s="27"/>
      <c r="U38" s="28"/>
      <c r="V38" s="30" t="s">
        <v>53</v>
      </c>
    </row>
    <row r="39" spans="1:22" x14ac:dyDescent="0.25">
      <c r="A39" s="18" t="s">
        <v>243</v>
      </c>
      <c r="B39" s="19">
        <v>36</v>
      </c>
      <c r="C39" s="20" t="s">
        <v>244</v>
      </c>
      <c r="D39" s="19" t="s">
        <v>37</v>
      </c>
      <c r="E39" s="19">
        <v>2</v>
      </c>
      <c r="F39" s="21" t="s">
        <v>177</v>
      </c>
      <c r="G39" s="22">
        <v>0.22660879629629629</v>
      </c>
      <c r="H39" s="19">
        <v>19</v>
      </c>
      <c r="I39" s="23">
        <v>4.5999999999999999E-2</v>
      </c>
      <c r="J39" s="19">
        <v>1</v>
      </c>
      <c r="K39" s="19">
        <v>1</v>
      </c>
      <c r="L39" s="24">
        <v>8112.2759999999998</v>
      </c>
      <c r="M39" s="24">
        <v>8436.9480000000003</v>
      </c>
      <c r="N39" s="25">
        <v>-6.0410000000000004</v>
      </c>
      <c r="O39" s="25">
        <v>0.02</v>
      </c>
      <c r="P39" s="25">
        <v>-1.825</v>
      </c>
      <c r="Q39" s="25">
        <v>2.7E-2</v>
      </c>
      <c r="R39" s="19" t="s">
        <v>245</v>
      </c>
      <c r="S39" s="29">
        <f t="shared" si="2"/>
        <v>4.0022306933344112</v>
      </c>
      <c r="T39" s="27">
        <f t="shared" si="0"/>
        <v>-3.7839329827853376</v>
      </c>
      <c r="U39" s="28">
        <f t="shared" si="1"/>
        <v>1.3886813931418505</v>
      </c>
    </row>
    <row r="40" spans="1:22" x14ac:dyDescent="0.25">
      <c r="A40" s="18"/>
      <c r="B40" s="19">
        <v>37</v>
      </c>
      <c r="C40" s="20" t="s">
        <v>865</v>
      </c>
      <c r="D40" s="19"/>
      <c r="E40" s="19"/>
      <c r="F40" s="21"/>
      <c r="G40" s="22"/>
      <c r="H40" s="19"/>
      <c r="I40" s="23"/>
      <c r="J40" s="19"/>
      <c r="K40" s="19"/>
      <c r="L40" s="24"/>
      <c r="M40" s="24"/>
      <c r="N40" s="25"/>
      <c r="O40" s="25"/>
      <c r="P40" s="25"/>
      <c r="Q40" s="25"/>
      <c r="R40" s="19"/>
      <c r="S40" s="29"/>
      <c r="T40" s="27"/>
      <c r="U40" s="28"/>
      <c r="V40" s="30" t="s">
        <v>53</v>
      </c>
    </row>
    <row r="41" spans="1:22" x14ac:dyDescent="0.25">
      <c r="A41" s="18" t="s">
        <v>246</v>
      </c>
      <c r="B41" s="19">
        <v>38</v>
      </c>
      <c r="C41" s="20" t="s">
        <v>247</v>
      </c>
      <c r="D41" s="19" t="s">
        <v>37</v>
      </c>
      <c r="E41" s="19">
        <v>2</v>
      </c>
      <c r="F41" s="21" t="s">
        <v>177</v>
      </c>
      <c r="G41" s="22">
        <v>0.2661574074074074</v>
      </c>
      <c r="H41" s="19">
        <v>20</v>
      </c>
      <c r="I41" s="23">
        <v>5.3999999999999999E-2</v>
      </c>
      <c r="J41" s="19">
        <v>0</v>
      </c>
      <c r="K41" s="19">
        <v>1</v>
      </c>
      <c r="L41" s="24">
        <v>9881.1370000000006</v>
      </c>
      <c r="M41" s="24">
        <v>10343.543</v>
      </c>
      <c r="N41" s="25">
        <v>-5.6509999999999998</v>
      </c>
      <c r="O41" s="25">
        <v>0.02</v>
      </c>
      <c r="P41" s="25">
        <v>-1.536</v>
      </c>
      <c r="Q41" s="25">
        <v>0.03</v>
      </c>
      <c r="R41" s="19" t="s">
        <v>248</v>
      </c>
      <c r="S41" s="29">
        <f t="shared" si="2"/>
        <v>4.679684129468086</v>
      </c>
      <c r="T41" s="27">
        <f t="shared" si="0"/>
        <v>-3.391832829678556</v>
      </c>
      <c r="U41" s="28">
        <f t="shared" si="1"/>
        <v>1.6777783732127265</v>
      </c>
    </row>
    <row r="42" spans="1:22" x14ac:dyDescent="0.25">
      <c r="A42" s="18" t="s">
        <v>249</v>
      </c>
      <c r="B42" s="19">
        <v>1</v>
      </c>
      <c r="C42" s="20" t="s">
        <v>250</v>
      </c>
      <c r="D42" s="19" t="s">
        <v>37</v>
      </c>
      <c r="E42" s="19">
        <v>1</v>
      </c>
      <c r="F42" s="21" t="s">
        <v>177</v>
      </c>
      <c r="G42" s="22">
        <v>0.67078703703703713</v>
      </c>
      <c r="H42" s="19">
        <v>21</v>
      </c>
      <c r="I42" s="23">
        <v>3.2000000000000001E-2</v>
      </c>
      <c r="J42" s="19">
        <v>1</v>
      </c>
      <c r="K42" s="19">
        <v>1</v>
      </c>
      <c r="L42" s="24">
        <v>4642.174</v>
      </c>
      <c r="M42" s="24">
        <v>4892.2619999999997</v>
      </c>
      <c r="N42" s="25">
        <v>-5.44</v>
      </c>
      <c r="O42" s="25">
        <v>1.4E-2</v>
      </c>
      <c r="P42" s="25">
        <v>-1.669</v>
      </c>
      <c r="Q42" s="25">
        <v>3.7999999999999999E-2</v>
      </c>
      <c r="R42" s="19" t="s">
        <v>251</v>
      </c>
      <c r="S42" s="29">
        <f t="shared" si="2"/>
        <v>5.3873034487720588</v>
      </c>
      <c r="T42" s="27">
        <f t="shared" si="0"/>
        <v>-3.1796965929977086</v>
      </c>
      <c r="U42" s="28">
        <f t="shared" si="1"/>
        <v>1.5447337422458527</v>
      </c>
    </row>
    <row r="43" spans="1:22" x14ac:dyDescent="0.25">
      <c r="A43" s="18" t="s">
        <v>252</v>
      </c>
      <c r="B43" s="19">
        <v>5</v>
      </c>
      <c r="C43" s="20" t="s">
        <v>253</v>
      </c>
      <c r="D43" s="19" t="s">
        <v>37</v>
      </c>
      <c r="E43" s="19">
        <v>2</v>
      </c>
      <c r="F43" s="21" t="s">
        <v>177</v>
      </c>
      <c r="G43" s="22">
        <v>0.52239583333333328</v>
      </c>
      <c r="H43" s="19">
        <v>21</v>
      </c>
      <c r="I43" s="23">
        <v>0.03</v>
      </c>
      <c r="J43" s="19">
        <v>0</v>
      </c>
      <c r="K43" s="19">
        <v>1</v>
      </c>
      <c r="L43" s="24">
        <v>5256.7389999999996</v>
      </c>
      <c r="M43" s="24">
        <v>5489.6809999999996</v>
      </c>
      <c r="N43" s="25">
        <v>-7.0919999999999996</v>
      </c>
      <c r="O43" s="25">
        <v>2.7E-2</v>
      </c>
      <c r="P43" s="25">
        <v>-1.9419999999999999</v>
      </c>
      <c r="Q43" s="25">
        <v>2.3E-2</v>
      </c>
      <c r="R43" s="19" t="s">
        <v>254</v>
      </c>
      <c r="S43" s="29">
        <f t="shared" si="2"/>
        <v>4.4313023720599318</v>
      </c>
      <c r="T43" s="27">
        <f t="shared" si="0"/>
        <v>-4.8405926261577124</v>
      </c>
      <c r="U43" s="28">
        <f t="shared" si="1"/>
        <v>1.2716421313138488</v>
      </c>
    </row>
    <row r="44" spans="1:22" x14ac:dyDescent="0.25">
      <c r="A44" s="18" t="s">
        <v>255</v>
      </c>
      <c r="B44" s="19">
        <v>2</v>
      </c>
      <c r="C44" s="20" t="s">
        <v>256</v>
      </c>
      <c r="D44" s="19" t="s">
        <v>37</v>
      </c>
      <c r="E44" s="19">
        <v>1</v>
      </c>
      <c r="F44" s="21" t="s">
        <v>177</v>
      </c>
      <c r="G44" s="22">
        <v>0.69024305555555554</v>
      </c>
      <c r="H44" s="19">
        <v>22</v>
      </c>
      <c r="I44" s="23">
        <v>2.3E-2</v>
      </c>
      <c r="J44" s="19">
        <v>0</v>
      </c>
      <c r="K44" s="19">
        <v>1</v>
      </c>
      <c r="L44" s="24">
        <v>3585.5390000000002</v>
      </c>
      <c r="M44" s="24">
        <v>3719.8180000000002</v>
      </c>
      <c r="N44" s="25">
        <v>-5.9710000000000001</v>
      </c>
      <c r="O44" s="25">
        <v>2.3E-2</v>
      </c>
      <c r="P44" s="25">
        <v>-1.9710000000000001</v>
      </c>
      <c r="Q44" s="25">
        <v>4.2000000000000003E-2</v>
      </c>
      <c r="R44" s="19" t="s">
        <v>257</v>
      </c>
      <c r="S44" s="29">
        <f t="shared" si="2"/>
        <v>3.7450157424030266</v>
      </c>
      <c r="T44" s="27">
        <f>((SLOPE($O$53:$O$54,$N$53:$N$54)*N44))+(INTERCEPT($O$53:$O$54,$N$53:$N$54))</f>
        <v>-3.7135560322277099</v>
      </c>
      <c r="U44" s="28">
        <f>((SLOPE($Q$53:$Q$54,$P$53:$P$54))*P44)+(INTERCEPT($Q$53:$Q$54,$P$53:$P$54))</f>
        <v>1.2426323997496431</v>
      </c>
    </row>
    <row r="45" spans="1:22" x14ac:dyDescent="0.25">
      <c r="A45" s="18" t="s">
        <v>258</v>
      </c>
      <c r="B45" s="19">
        <v>7</v>
      </c>
      <c r="C45" s="20" t="s">
        <v>259</v>
      </c>
      <c r="D45" s="19" t="s">
        <v>37</v>
      </c>
      <c r="E45" s="19">
        <v>2</v>
      </c>
      <c r="F45" s="21" t="s">
        <v>177</v>
      </c>
      <c r="G45" s="22">
        <v>0.55694444444444446</v>
      </c>
      <c r="H45" s="19">
        <v>22</v>
      </c>
      <c r="I45" s="23">
        <v>3.3000000000000002E-2</v>
      </c>
      <c r="J45" s="19">
        <v>0</v>
      </c>
      <c r="K45" s="19">
        <v>1</v>
      </c>
      <c r="L45" s="24">
        <v>5895.6629999999996</v>
      </c>
      <c r="M45" s="24">
        <v>6112.53</v>
      </c>
      <c r="N45" s="25">
        <v>-5.8579999999999997</v>
      </c>
      <c r="O45" s="25">
        <v>2.4E-2</v>
      </c>
      <c r="P45" s="25">
        <v>-1.7869999999999999</v>
      </c>
      <c r="Q45" s="25">
        <v>4.7E-2</v>
      </c>
      <c r="R45" s="19" t="s">
        <v>260</v>
      </c>
      <c r="S45" s="29">
        <f t="shared" si="2"/>
        <v>3.6784158117585832</v>
      </c>
      <c r="T45" s="27">
        <f t="shared" si="0"/>
        <v>-3.59994752632754</v>
      </c>
      <c r="U45" s="28">
        <f t="shared" si="1"/>
        <v>1.4266941448466717</v>
      </c>
    </row>
    <row r="46" spans="1:22" x14ac:dyDescent="0.25">
      <c r="A46" s="18"/>
      <c r="B46" s="19">
        <v>43</v>
      </c>
      <c r="C46" s="20"/>
      <c r="D46" s="19"/>
      <c r="E46" s="19"/>
      <c r="F46" s="21"/>
      <c r="G46" s="22"/>
      <c r="H46" s="19"/>
      <c r="I46" s="23"/>
      <c r="J46" s="19"/>
      <c r="K46" s="19"/>
      <c r="L46" s="24"/>
      <c r="M46" s="24"/>
      <c r="N46" s="25"/>
      <c r="O46" s="25"/>
      <c r="P46" s="25"/>
      <c r="Q46" s="25"/>
      <c r="R46" s="19"/>
      <c r="S46" s="29"/>
      <c r="T46" s="27"/>
      <c r="U46" s="28"/>
      <c r="V46" s="30" t="s">
        <v>53</v>
      </c>
    </row>
    <row r="47" spans="1:22" x14ac:dyDescent="0.25">
      <c r="A47" s="18" t="s">
        <v>148</v>
      </c>
      <c r="B47" s="19">
        <v>9</v>
      </c>
      <c r="C47" s="20" t="s">
        <v>24</v>
      </c>
      <c r="D47" s="19" t="s">
        <v>25</v>
      </c>
      <c r="E47" s="19">
        <v>2</v>
      </c>
      <c r="F47" s="21" t="s">
        <v>177</v>
      </c>
      <c r="G47" s="22">
        <v>0.59288194444444442</v>
      </c>
      <c r="H47" s="19">
        <v>23</v>
      </c>
      <c r="I47" s="23">
        <v>5.0999999999999997E-2</v>
      </c>
      <c r="J47" s="19">
        <v>0</v>
      </c>
      <c r="K47" s="19">
        <v>1</v>
      </c>
      <c r="L47" s="24">
        <v>5979.9250000000002</v>
      </c>
      <c r="M47" s="24">
        <v>5927.5739999999996</v>
      </c>
      <c r="N47" s="25">
        <v>-0.11799999999999999</v>
      </c>
      <c r="O47" s="25">
        <v>1.9E-2</v>
      </c>
      <c r="P47" s="25">
        <v>-5.1219999999999999</v>
      </c>
      <c r="Q47" s="25">
        <v>3.2000000000000001E-2</v>
      </c>
      <c r="R47" s="19" t="s">
        <v>261</v>
      </c>
      <c r="S47" s="29">
        <f t="shared" si="2"/>
        <v>-0.87544576227963944</v>
      </c>
      <c r="T47" s="27">
        <f t="shared" si="0"/>
        <v>2.170962419397898</v>
      </c>
      <c r="U47" s="28">
        <f t="shared" si="1"/>
        <v>-1.909424985036968</v>
      </c>
    </row>
    <row r="48" spans="1:22" x14ac:dyDescent="0.25">
      <c r="A48" s="18" t="s">
        <v>33</v>
      </c>
      <c r="B48" s="19">
        <v>4</v>
      </c>
      <c r="C48" s="20" t="s">
        <v>31</v>
      </c>
      <c r="D48" s="19" t="s">
        <v>25</v>
      </c>
      <c r="E48" s="19">
        <v>1</v>
      </c>
      <c r="F48" s="21" t="s">
        <v>177</v>
      </c>
      <c r="G48" s="22">
        <v>0.72545138888888883</v>
      </c>
      <c r="H48" s="19">
        <v>24</v>
      </c>
      <c r="I48" s="23">
        <v>4.8000000000000001E-2</v>
      </c>
      <c r="J48" s="19">
        <v>0</v>
      </c>
      <c r="K48" s="19">
        <v>1</v>
      </c>
      <c r="L48" s="24">
        <v>9614.5190000000002</v>
      </c>
      <c r="M48" s="24">
        <v>9970.8420000000006</v>
      </c>
      <c r="N48" s="25">
        <v>-7.2539999999999996</v>
      </c>
      <c r="O48" s="25">
        <v>6.0000000000000001E-3</v>
      </c>
      <c r="P48" s="25">
        <v>-26.302</v>
      </c>
      <c r="Q48" s="25">
        <v>2.4E-2</v>
      </c>
      <c r="R48" s="19" t="s">
        <v>262</v>
      </c>
      <c r="S48" s="29">
        <f t="shared" si="2"/>
        <v>3.7060928373015827</v>
      </c>
      <c r="T48" s="27">
        <f t="shared" si="0"/>
        <v>-5.003464997448221</v>
      </c>
      <c r="U48" s="28">
        <f t="shared" si="1"/>
        <v>-23.096532382618825</v>
      </c>
    </row>
    <row r="49" spans="1:23" x14ac:dyDescent="0.25">
      <c r="A49" s="32" t="s">
        <v>152</v>
      </c>
      <c r="B49" s="33">
        <v>11</v>
      </c>
      <c r="C49" s="34" t="s">
        <v>31</v>
      </c>
      <c r="D49" s="33" t="s">
        <v>25</v>
      </c>
      <c r="E49" s="33">
        <v>2</v>
      </c>
      <c r="F49" s="35" t="s">
        <v>177</v>
      </c>
      <c r="G49" s="36">
        <v>0.62583333333333335</v>
      </c>
      <c r="H49" s="33">
        <v>24</v>
      </c>
      <c r="I49" s="37">
        <v>4.2000000000000003E-2</v>
      </c>
      <c r="J49" s="33">
        <v>0</v>
      </c>
      <c r="K49" s="33">
        <v>1</v>
      </c>
      <c r="L49" s="38">
        <v>6029.1149999999998</v>
      </c>
      <c r="M49" s="38">
        <v>6274.2219999999998</v>
      </c>
      <c r="N49" s="39">
        <v>-7.3129999999999997</v>
      </c>
      <c r="O49" s="39">
        <v>0.02</v>
      </c>
      <c r="P49" s="39">
        <v>-26.300999999999998</v>
      </c>
      <c r="Q49" s="39">
        <v>0.02</v>
      </c>
      <c r="R49" s="33" t="s">
        <v>263</v>
      </c>
      <c r="S49" s="40">
        <f t="shared" si="2"/>
        <v>4.0653893647740915</v>
      </c>
      <c r="T49" s="41">
        <f t="shared" si="0"/>
        <v>-5.0627827129182217</v>
      </c>
      <c r="U49" s="42">
        <f t="shared" si="1"/>
        <v>-23.095532047047641</v>
      </c>
    </row>
    <row r="50" spans="1:23" x14ac:dyDescent="0.25">
      <c r="A50" s="43"/>
      <c r="B50" s="43"/>
      <c r="C50" s="43"/>
      <c r="D50" s="43"/>
      <c r="E50" s="43"/>
      <c r="F50" s="44"/>
      <c r="G50" s="45"/>
      <c r="H50" s="43"/>
      <c r="I50" s="46"/>
      <c r="J50" s="43"/>
      <c r="K50" s="43"/>
      <c r="L50" s="47"/>
      <c r="M50" s="47"/>
      <c r="N50" s="48"/>
      <c r="O50" s="48"/>
      <c r="P50" s="48"/>
      <c r="Q50" s="48"/>
      <c r="R50" s="43"/>
      <c r="S50" s="49"/>
      <c r="T50" s="50"/>
      <c r="U50" s="50"/>
    </row>
    <row r="51" spans="1:23" ht="30.75" thickBot="1" x14ac:dyDescent="0.3">
      <c r="A51" s="51"/>
      <c r="B51" s="51"/>
      <c r="C51" s="97" t="s">
        <v>156</v>
      </c>
      <c r="D51" s="98"/>
      <c r="E51" s="98"/>
      <c r="F51" s="97" t="s">
        <v>157</v>
      </c>
      <c r="G51" s="98"/>
      <c r="H51" s="99"/>
      <c r="I51" s="52"/>
      <c r="J51" s="53"/>
      <c r="K51" s="53"/>
      <c r="L51" s="54"/>
      <c r="M51" s="54"/>
      <c r="N51" s="100" t="s">
        <v>156</v>
      </c>
      <c r="O51" s="101"/>
      <c r="P51" s="100" t="s">
        <v>157</v>
      </c>
      <c r="Q51" s="101"/>
      <c r="R51" s="53"/>
      <c r="S51" s="55" t="s">
        <v>158</v>
      </c>
    </row>
    <row r="52" spans="1:23" ht="19.5" customHeight="1" x14ac:dyDescent="0.25">
      <c r="A52" s="43"/>
      <c r="B52" s="56" t="s">
        <v>159</v>
      </c>
      <c r="C52" s="56" t="s">
        <v>160</v>
      </c>
      <c r="D52" s="56" t="s">
        <v>161</v>
      </c>
      <c r="E52" s="56" t="s">
        <v>162</v>
      </c>
      <c r="F52" s="56" t="s">
        <v>160</v>
      </c>
      <c r="G52" s="56" t="s">
        <v>161</v>
      </c>
      <c r="H52" s="56" t="s">
        <v>162</v>
      </c>
      <c r="I52" s="52"/>
      <c r="J52" s="53"/>
      <c r="L52" s="102" t="s">
        <v>163</v>
      </c>
      <c r="M52" s="103"/>
      <c r="N52" s="57" t="s">
        <v>164</v>
      </c>
      <c r="O52" s="58" t="s">
        <v>165</v>
      </c>
      <c r="P52" s="57" t="s">
        <v>164</v>
      </c>
      <c r="Q52" s="58" t="s">
        <v>165</v>
      </c>
      <c r="R52" s="53"/>
      <c r="S52" s="59" t="s">
        <v>166</v>
      </c>
      <c r="T52" s="60" t="s">
        <v>164</v>
      </c>
      <c r="U52" s="61"/>
      <c r="V52" s="62" t="s">
        <v>167</v>
      </c>
      <c r="W52" s="63"/>
    </row>
    <row r="53" spans="1:23" x14ac:dyDescent="0.25">
      <c r="A53" s="64" t="s">
        <v>168</v>
      </c>
      <c r="B53" s="56" t="s">
        <v>24</v>
      </c>
      <c r="C53" s="65">
        <f t="array" ref="C53">SLOPE((IF($C$4:$C$49="GS1",N4:N49)),(IF($C$4:$C$49="GS1",L4:L49)))</f>
        <v>-2.9084327393941477E-5</v>
      </c>
      <c r="D53" s="66">
        <f t="array" ref="D53">INTERCEPT((IF($C$4:$C$49="GS1",N4:N49)),(IF($C$4:$C$49="GS1",L4:L49)))</f>
        <v>6.0526343134501032E-2</v>
      </c>
      <c r="E53" s="66">
        <f t="array" ref="E53">((CORREL((IF($C$4:$C$49="GS1",N4:N49)),(IF($C$4:$C$49="GS1",L4:L49))))^2)</f>
        <v>0.79834729229153278</v>
      </c>
      <c r="F53" s="65" t="e">
        <f t="array" ref="F53">SLOPE((IF($C$4:$C$49="GS1",P4:P49)),(IF($C$4:$C$49="NBS 19",L4:L49)))</f>
        <v>#DIV/0!</v>
      </c>
      <c r="G53" s="66">
        <f t="array" ref="G53">INTERCEPT((IF($C$4:$C$49="GS1",P4:P49)),(IF($C$4:$C$49="GS1",L4:L49)))</f>
        <v>-4.9834181298898388</v>
      </c>
      <c r="H53" s="66">
        <f t="array" ref="H53">((CORREL((IF($C$4:$C$49="GS1",P4:P49)),(IF($C$4:$C$49="GS1",L4:L49))))^2)</f>
        <v>0.26193970255991211</v>
      </c>
      <c r="I53" s="52"/>
      <c r="J53" s="53"/>
      <c r="K53" s="67"/>
      <c r="L53" s="68" t="s">
        <v>24</v>
      </c>
      <c r="M53" s="69" t="s">
        <v>169</v>
      </c>
      <c r="N53" s="70">
        <f t="array" ref="N53">AVERAGEIF($C$4:$C$49,"GS1",N4:N49)</f>
        <v>-0.12725</v>
      </c>
      <c r="O53" s="71">
        <v>2.1616626080742112</v>
      </c>
      <c r="P53" s="72">
        <f t="array" ref="P53">AVERAGEIF($C$4:$C$49,"GS1",P4:P49)</f>
        <v>-5.1505000000000001</v>
      </c>
      <c r="Q53" s="71">
        <v>-1.9379345488155855</v>
      </c>
      <c r="R53" s="53"/>
      <c r="S53" s="73" t="s">
        <v>169</v>
      </c>
      <c r="T53" s="74">
        <f t="array" ref="T53">AVERAGEIF($C$4:$C$49,"SHK",$T$4:$T$49)</f>
        <v>-0.87535415473939748</v>
      </c>
      <c r="U53" s="75">
        <f t="array" ref="U53">AVERAGEIF($C$4:$C$49,"SHK",$U$4:$U$49)</f>
        <v>-4.8148996515278322</v>
      </c>
      <c r="V53" s="76">
        <v>-0.88932057597129643</v>
      </c>
      <c r="W53" s="76">
        <v>-4.8476083861835813</v>
      </c>
    </row>
    <row r="54" spans="1:23" ht="15.75" thickBot="1" x14ac:dyDescent="0.3">
      <c r="A54" s="77"/>
      <c r="B54" s="56" t="s">
        <v>31</v>
      </c>
      <c r="C54" s="65">
        <f t="array" ref="C54">SLOPE((IF($C$4:$C$49="NBS 18",N4:N49)),(IF($C$4:$C$49="NBS 18",L4:L49)))</f>
        <v>6.2284525794475652E-6</v>
      </c>
      <c r="D54" s="66">
        <f t="array" ref="D54">INTERCEPT((IF($C$4:$C$49="NBS 18",N4:N49)),(IF($C$4:$C$49="NBS 18",L4:L49)))</f>
        <v>-7.3080978252694591</v>
      </c>
      <c r="E54" s="66">
        <f t="array" ref="E54">((CORREL((IF($C$4:$C$49="NBS 18",N4:N49)),(IF($C$4:$C$49="NBS 18",L4:L49))))^2)</f>
        <v>0.16120067721417952</v>
      </c>
      <c r="F54" s="65">
        <f t="array" ref="F54">SLOPE((IF($C$4:$C$49="NBS 18",P4:P49)),(IF($C$4:$C$49="NBS 18",L4:L49)))</f>
        <v>2.4227596564419951E-5</v>
      </c>
      <c r="G54" s="66">
        <f t="array" ref="G54">INTERCEPT((IF($C$4:$C$49="NBS 18",P4:P49)),(IF($C$4:$C$49="NBS 18",L4:L49)))</f>
        <v>-26.390647256603902</v>
      </c>
      <c r="H54" s="66">
        <f t="array" ref="H54">((CORREL((IF($C$4:$C$49="NBS 18",P4:P49)),(IF($C$4:$C$49="NBS 18",L4:L49))))^2)</f>
        <v>0.15960804565021436</v>
      </c>
      <c r="I54" s="52"/>
      <c r="J54" s="53"/>
      <c r="K54" s="53"/>
      <c r="L54" s="78" t="s">
        <v>31</v>
      </c>
      <c r="M54" s="79" t="s">
        <v>169</v>
      </c>
      <c r="N54" s="80">
        <f>AVERAGEIF($C$4:$C$49,"NBS 18",N4:N49)</f>
        <v>-7.2604999999999995</v>
      </c>
      <c r="O54" s="81">
        <v>-5.01</v>
      </c>
      <c r="P54" s="82">
        <f>AVERAGEIF($C$4:$C$49,"NBS 18",P4:P49)</f>
        <v>-26.205500000000001</v>
      </c>
      <c r="Q54" s="81">
        <v>-23</v>
      </c>
      <c r="R54" s="53"/>
      <c r="S54" s="83" t="s">
        <v>170</v>
      </c>
      <c r="T54" s="84">
        <f t="array" ref="T54">_xlfn.STDEV.S(IF($C$4:$C$49="SHK",$T$4:$T$49))</f>
        <v>9.9528037957056607E-3</v>
      </c>
      <c r="U54" s="85">
        <f t="array" ref="U54">_xlfn.STDEV.S(IF($C$4:$C$49="SHK",$U$4:$U$49))</f>
        <v>2.1927666041137911E-2</v>
      </c>
      <c r="V54" s="86">
        <v>2.2597373663425065E-2</v>
      </c>
      <c r="W54" s="86">
        <v>2.9684038996465795E-2</v>
      </c>
    </row>
    <row r="55" spans="1:23" x14ac:dyDescent="0.25">
      <c r="A55" s="64" t="s">
        <v>171</v>
      </c>
      <c r="B55" s="56" t="s">
        <v>24</v>
      </c>
      <c r="C55" s="65">
        <f t="array" ref="C55">SLOPE((IF($C$4:$C$49="GS1",N4:N49)),(IF($C$4:$C$49="GS1",B4:B49)))</f>
        <v>-1.9279352226720646E-3</v>
      </c>
      <c r="D55" s="66">
        <f t="array" ref="D55">INTERCEPT((IF($C$4:$C$49="GS1",N4:N49)),(IF($C$4:$C$49="GS1",B4:B49)))</f>
        <v>-0.11038056680161944</v>
      </c>
      <c r="E55" s="66" t="e">
        <f t="array" ref="E55">((CORREL((IF($C$4:$C$49="GS1",N4:N49)),(IF($C$4:$C$49="GS",B4:B49))))^2)</f>
        <v>#DIV/0!</v>
      </c>
      <c r="F55" s="65">
        <f t="array" ref="F55">SLOPE((IF($C$4:$C$49="GS1",P4:P49)),(IF($C$4:$C$49="GS1",B4:B49)))</f>
        <v>-1.9255060728744884E-3</v>
      </c>
      <c r="G55" s="66">
        <f t="array" ref="G55">INTERCEPT((IF($C$4:$C$49="GS1",P4:P49)),(IF($C$4:$C$49="GS1",B4:B49)))</f>
        <v>-5.1336518218623484</v>
      </c>
      <c r="H55" s="66">
        <f t="array" ref="H55">((CORREL((IF($C$4:$C$49="GS1",P4:P49)),(IF($C$4:$C$49="GS1",B4:B49))))^2)</f>
        <v>0.36866774889658027</v>
      </c>
      <c r="I55" s="52"/>
      <c r="J55" s="53"/>
      <c r="K55" s="53"/>
      <c r="L55" s="87" t="s">
        <v>24</v>
      </c>
      <c r="M55" s="79" t="s">
        <v>170</v>
      </c>
      <c r="N55" s="88">
        <f t="array" ref="N55">_xlfn.STDEV.S(IF($C$4:$C$49="GS1",N4:N49))</f>
        <v>2.0710303393882662E-2</v>
      </c>
      <c r="O55" s="89">
        <v>3.3000141382977584E-2</v>
      </c>
      <c r="P55" s="88">
        <f t="array" ref="P55">_xlfn.STDEV.S(IF($C$4:$C$49="GS1",P4:P49))</f>
        <v>3.2171415884290802E-2</v>
      </c>
      <c r="Q55" s="89">
        <v>5.5896050767380925E-2</v>
      </c>
      <c r="R55" s="53"/>
    </row>
    <row r="56" spans="1:23" x14ac:dyDescent="0.25">
      <c r="A56" s="90"/>
      <c r="B56" s="56" t="s">
        <v>31</v>
      </c>
      <c r="C56" s="65">
        <f t="array" ref="C56">SLOPE((IF($C$4:$C$49="NBS 18",N4:N49)),(IF($C$4:$C$49="NBS 18",B4:B49)))</f>
        <v>2.5796178343947477E-4</v>
      </c>
      <c r="D56" s="66">
        <f t="array" ref="D56">INTERCEPT((IF($C$4:$C$49="NBS 18",N4:N49)),(IF($C$4:$C$49="NBS 18",B4:B49)))</f>
        <v>-7.2630796178343946</v>
      </c>
      <c r="E56" s="66">
        <f t="array" ref="E56">((CORREL((IF($C$4:$C$49="NBS 18",N4:N49)),(IF($C$4:$C$49="NBS 18",B4:B49))))^2)</f>
        <v>5.400595621244883E-3</v>
      </c>
      <c r="F56" s="65">
        <f t="array" ref="F56">SLOPE((IF($C$4:$C$49="NBS 18",P4:P49)),(IF($C$4:$C$49="NBS 18",B4:B49)))</f>
        <v>1.0796178343948979E-2</v>
      </c>
      <c r="G56" s="66">
        <f t="array" ref="G56">INTERCEPT((IF($C$4:$C$49="NBS 18",P4:P49)),(IF($C$4:$C$49="NBS 18",B4:B49)))</f>
        <v>-26.313461783439489</v>
      </c>
      <c r="H56" s="66">
        <f t="array" ref="H56">((CORREL((IF($C$4:$C$49="NBS 18",P4:P49)),(IF($C$4:$C$49="NBS 18",B4:B49))))^2)</f>
        <v>0.61901132492156252</v>
      </c>
      <c r="I56" s="52"/>
      <c r="J56" s="53"/>
      <c r="K56" s="53"/>
      <c r="L56" s="91" t="s">
        <v>31</v>
      </c>
      <c r="M56" s="92" t="s">
        <v>170</v>
      </c>
      <c r="N56" s="93">
        <f t="array" ref="N56">_xlfn.STDEV.S(IF($C$4:$C$49="NBS 18",N4:N49))</f>
        <v>3.5911929308610674E-2</v>
      </c>
      <c r="O56" s="86">
        <v>0.04</v>
      </c>
      <c r="P56" s="93">
        <f t="array" ref="P56">_xlfn.STDEV.S(IF($C$4:$C$49="NBS 18",P4:P49))</f>
        <v>0.14038637160826198</v>
      </c>
      <c r="Q56" s="86">
        <v>0.1</v>
      </c>
      <c r="R56" s="53"/>
    </row>
    <row r="57" spans="1:23" x14ac:dyDescent="0.25">
      <c r="A57" s="51"/>
      <c r="B57" s="51"/>
      <c r="C57" s="51"/>
      <c r="D57" s="51"/>
      <c r="E57" s="51"/>
      <c r="F57" s="51"/>
      <c r="G57" s="51"/>
      <c r="H57" s="51"/>
      <c r="I57" s="52"/>
      <c r="J57" s="53"/>
      <c r="K57" s="53"/>
      <c r="L57" s="54"/>
      <c r="M57" s="54"/>
      <c r="N57" s="82"/>
      <c r="R57" s="82"/>
    </row>
    <row r="58" spans="1:23" x14ac:dyDescent="0.25">
      <c r="A58" s="53"/>
      <c r="B58" s="53"/>
      <c r="C58" s="53"/>
      <c r="D58" s="53"/>
      <c r="E58" s="53"/>
      <c r="F58" s="53"/>
      <c r="G58" s="53"/>
      <c r="H58" s="53"/>
      <c r="I58" s="94"/>
      <c r="J58" s="53"/>
      <c r="K58" s="53"/>
      <c r="L58" s="54"/>
      <c r="M58" s="54"/>
      <c r="N58" s="82"/>
      <c r="R58" s="95"/>
    </row>
    <row r="59" spans="1:23" x14ac:dyDescent="0.25">
      <c r="A59" s="53"/>
      <c r="B59" s="53"/>
      <c r="C59" s="53"/>
      <c r="D59" s="53"/>
      <c r="E59" s="53"/>
      <c r="F59" s="53"/>
      <c r="G59" s="53"/>
      <c r="H59" s="53"/>
      <c r="I59" s="94"/>
      <c r="J59" s="53"/>
      <c r="K59" s="53"/>
      <c r="L59" s="54"/>
      <c r="M59" s="54"/>
      <c r="N59" s="82"/>
      <c r="R59" s="96"/>
    </row>
    <row r="60" spans="1:23" x14ac:dyDescent="0.25">
      <c r="A60" s="53"/>
      <c r="B60" s="53"/>
      <c r="C60" s="53"/>
      <c r="D60" s="53"/>
      <c r="E60" s="53"/>
      <c r="F60" s="53"/>
      <c r="G60" s="53"/>
      <c r="H60" s="53"/>
      <c r="I60" s="94"/>
      <c r="J60" s="53"/>
      <c r="K60" s="53"/>
      <c r="L60" s="54"/>
      <c r="M60" s="54"/>
      <c r="N60" s="82"/>
      <c r="O60" s="82"/>
      <c r="R60" s="67"/>
    </row>
    <row r="61" spans="1:23" x14ac:dyDescent="0.25">
      <c r="A61" s="53"/>
      <c r="B61" s="53"/>
      <c r="C61" s="53"/>
      <c r="D61" s="53"/>
      <c r="E61" s="53"/>
      <c r="F61" s="53"/>
      <c r="G61" s="53"/>
      <c r="H61" s="53"/>
      <c r="I61" s="94"/>
      <c r="J61" s="53"/>
      <c r="K61" s="53"/>
      <c r="L61" s="54"/>
      <c r="M61" s="54"/>
      <c r="N61" s="82"/>
      <c r="O61" s="82"/>
      <c r="R61" s="67"/>
    </row>
    <row r="62" spans="1:23" x14ac:dyDescent="0.25">
      <c r="A62" s="53"/>
      <c r="B62" s="53"/>
      <c r="C62" s="53"/>
      <c r="D62" s="53"/>
      <c r="E62" s="53"/>
      <c r="F62" s="53"/>
      <c r="G62" s="53"/>
      <c r="H62" s="53"/>
      <c r="I62" s="94"/>
      <c r="J62" s="53"/>
      <c r="K62" s="53"/>
      <c r="L62" s="54"/>
      <c r="M62" s="54"/>
      <c r="N62" s="82"/>
      <c r="O62" s="82"/>
      <c r="P62" s="82"/>
      <c r="Q62" s="82"/>
      <c r="R62" s="53"/>
    </row>
    <row r="63" spans="1:23" x14ac:dyDescent="0.25">
      <c r="A63" s="53"/>
      <c r="B63" s="53"/>
      <c r="C63" s="53"/>
      <c r="D63" s="53"/>
      <c r="E63" s="53"/>
      <c r="F63" s="53"/>
      <c r="G63" s="53"/>
      <c r="H63" s="53"/>
      <c r="I63" s="94"/>
      <c r="J63" s="53"/>
      <c r="K63" s="53"/>
      <c r="L63" s="54"/>
      <c r="M63" s="54"/>
      <c r="N63" s="82"/>
      <c r="O63" s="82"/>
      <c r="P63" s="82"/>
      <c r="Q63" s="82"/>
      <c r="R63" s="53"/>
    </row>
    <row r="64" spans="1:23" x14ac:dyDescent="0.25">
      <c r="A64" s="53"/>
      <c r="B64" s="53"/>
      <c r="C64" s="53"/>
      <c r="D64" s="53"/>
      <c r="E64" s="53"/>
      <c r="F64" s="53"/>
      <c r="G64" s="53"/>
      <c r="H64" s="53"/>
      <c r="I64" s="94"/>
      <c r="J64" s="53"/>
      <c r="K64" s="53"/>
      <c r="L64" s="54"/>
      <c r="M64" s="54"/>
      <c r="N64" s="82"/>
      <c r="O64" s="82"/>
      <c r="P64" s="82"/>
      <c r="Q64" s="82"/>
      <c r="R64" s="53"/>
    </row>
    <row r="65" spans="1:23" x14ac:dyDescent="0.25">
      <c r="A65" s="53"/>
      <c r="B65" s="53"/>
      <c r="C65" s="53"/>
      <c r="D65" s="53"/>
      <c r="E65" s="53"/>
      <c r="F65" s="53"/>
      <c r="G65" s="53"/>
      <c r="H65" s="53"/>
      <c r="I65" s="94"/>
      <c r="J65" s="53"/>
      <c r="K65" s="53"/>
      <c r="L65" s="54"/>
      <c r="M65" s="54"/>
      <c r="N65" s="82"/>
      <c r="O65" s="82"/>
      <c r="P65" s="82"/>
      <c r="Q65" s="82"/>
      <c r="R65" s="53"/>
    </row>
    <row r="66" spans="1:23" x14ac:dyDescent="0.25">
      <c r="A66" s="53"/>
      <c r="B66" s="53"/>
      <c r="C66" s="53"/>
      <c r="D66" s="53"/>
      <c r="E66" s="53"/>
      <c r="F66" s="53"/>
      <c r="G66" s="53"/>
      <c r="H66" s="53"/>
      <c r="I66" s="94"/>
      <c r="J66" s="53"/>
      <c r="K66" s="53"/>
      <c r="L66" s="54"/>
      <c r="M66" s="54"/>
      <c r="N66" s="82"/>
      <c r="O66" s="82"/>
      <c r="P66" s="82"/>
      <c r="Q66" s="82"/>
      <c r="R66" s="53"/>
    </row>
    <row r="67" spans="1:23" s="7" customFormat="1" x14ac:dyDescent="0.25">
      <c r="A67" s="53"/>
      <c r="B67" s="53"/>
      <c r="C67" s="53"/>
      <c r="D67" s="53"/>
      <c r="E67" s="53"/>
      <c r="F67" s="53"/>
      <c r="G67" s="53"/>
      <c r="H67" s="53"/>
      <c r="I67" s="94"/>
      <c r="J67" s="53"/>
      <c r="K67" s="53"/>
      <c r="L67" s="54"/>
      <c r="M67" s="54"/>
      <c r="N67" s="82"/>
      <c r="O67" s="82"/>
      <c r="P67" s="82"/>
      <c r="Q67" s="82"/>
      <c r="R67" s="53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3"/>
      <c r="G68" s="53"/>
      <c r="H68" s="53"/>
      <c r="I68" s="94"/>
      <c r="J68" s="53"/>
      <c r="K68" s="53"/>
      <c r="L68" s="54"/>
      <c r="M68" s="54"/>
      <c r="N68" s="82"/>
      <c r="O68" s="82"/>
      <c r="P68" s="82"/>
      <c r="Q68" s="82"/>
      <c r="R68" s="53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3"/>
      <c r="G69" s="53"/>
      <c r="H69" s="53"/>
      <c r="I69" s="94"/>
      <c r="J69" s="53"/>
      <c r="K69" s="53"/>
      <c r="L69" s="54"/>
      <c r="M69" s="54"/>
      <c r="N69" s="82"/>
      <c r="O69" s="82"/>
      <c r="P69" s="82"/>
      <c r="Q69" s="82"/>
      <c r="R69" s="53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3"/>
      <c r="G70" s="53"/>
      <c r="H70" s="53"/>
      <c r="I70" s="94"/>
      <c r="J70" s="53"/>
      <c r="K70" s="53"/>
      <c r="L70" s="54"/>
      <c r="M70" s="54"/>
      <c r="N70" s="82"/>
      <c r="O70" s="82"/>
      <c r="P70" s="82"/>
      <c r="Q70" s="82"/>
      <c r="R70" s="53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3"/>
      <c r="G71" s="53"/>
      <c r="H71" s="53"/>
      <c r="I71" s="94"/>
      <c r="J71" s="53"/>
      <c r="K71" s="53"/>
      <c r="L71" s="54"/>
      <c r="M71" s="54"/>
      <c r="N71" s="82"/>
      <c r="O71" s="82"/>
      <c r="P71" s="82"/>
      <c r="Q71" s="82"/>
      <c r="R71" s="53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3"/>
      <c r="G72" s="53"/>
      <c r="H72" s="53"/>
      <c r="I72" s="94"/>
      <c r="J72" s="53"/>
      <c r="K72" s="53"/>
      <c r="L72" s="54"/>
      <c r="M72" s="54"/>
      <c r="N72" s="82"/>
      <c r="O72" s="82"/>
      <c r="P72" s="82"/>
      <c r="Q72" s="82"/>
      <c r="R72" s="53"/>
      <c r="T72" s="6"/>
      <c r="U72" s="6"/>
      <c r="V72" s="3"/>
      <c r="W72" s="3"/>
    </row>
    <row r="73" spans="1:23" s="7" customFormat="1" x14ac:dyDescent="0.25">
      <c r="A73" s="3"/>
      <c r="B73" s="3"/>
      <c r="C73" s="3"/>
      <c r="D73" s="3"/>
      <c r="E73" s="3"/>
      <c r="F73" s="53"/>
      <c r="G73" s="53"/>
      <c r="H73" s="53"/>
      <c r="I73" s="94"/>
      <c r="J73" s="53"/>
      <c r="K73" s="53"/>
      <c r="L73" s="54"/>
      <c r="M73" s="54"/>
      <c r="N73" s="82"/>
      <c r="O73" s="82"/>
      <c r="P73" s="82"/>
      <c r="Q73" s="82"/>
      <c r="R73" s="53"/>
      <c r="T73" s="6"/>
      <c r="U73" s="6"/>
      <c r="V73" s="3"/>
      <c r="W73" s="3"/>
    </row>
    <row r="74" spans="1:23" s="7" customFormat="1" x14ac:dyDescent="0.25">
      <c r="A74" s="53"/>
      <c r="B74" s="53"/>
      <c r="C74" s="53"/>
      <c r="D74" s="53"/>
      <c r="E74" s="53"/>
      <c r="F74" s="53"/>
      <c r="G74" s="53"/>
      <c r="H74" s="53"/>
      <c r="I74" s="94"/>
      <c r="J74" s="53"/>
      <c r="K74" s="53"/>
      <c r="L74" s="54"/>
      <c r="M74" s="54"/>
      <c r="N74" s="82"/>
      <c r="O74" s="82"/>
      <c r="P74" s="82"/>
      <c r="Q74" s="82"/>
      <c r="R74" s="53"/>
      <c r="T74" s="6"/>
      <c r="U74" s="6"/>
      <c r="V74" s="3"/>
      <c r="W74" s="3"/>
    </row>
    <row r="75" spans="1:23" s="7" customFormat="1" x14ac:dyDescent="0.25">
      <c r="A75" s="53"/>
      <c r="B75" s="53"/>
      <c r="C75" s="53"/>
      <c r="D75" s="53"/>
      <c r="E75" s="53"/>
      <c r="F75" s="53"/>
      <c r="G75" s="53"/>
      <c r="H75" s="53"/>
      <c r="I75" s="94"/>
      <c r="J75" s="53"/>
      <c r="K75" s="53"/>
      <c r="L75" s="54"/>
      <c r="M75" s="54"/>
      <c r="N75" s="82"/>
      <c r="O75" s="82"/>
      <c r="P75" s="82"/>
      <c r="Q75" s="82"/>
      <c r="R75" s="53"/>
      <c r="T75" s="6"/>
      <c r="U75" s="6"/>
      <c r="V75" s="3"/>
      <c r="W75" s="3"/>
    </row>
    <row r="76" spans="1:23" s="7" customFormat="1" x14ac:dyDescent="0.25">
      <c r="A76" s="53"/>
      <c r="B76" s="53"/>
      <c r="C76" s="53"/>
      <c r="D76" s="53"/>
      <c r="E76" s="53"/>
      <c r="F76" s="53"/>
      <c r="G76" s="53"/>
      <c r="H76" s="53"/>
      <c r="I76" s="94"/>
      <c r="J76" s="53"/>
      <c r="K76" s="53"/>
      <c r="L76" s="54"/>
      <c r="M76" s="54"/>
      <c r="N76" s="82"/>
      <c r="O76" s="82"/>
      <c r="P76" s="82"/>
      <c r="Q76" s="82"/>
      <c r="R76" s="53"/>
      <c r="T76" s="6"/>
      <c r="U76" s="6"/>
      <c r="V76" s="3"/>
      <c r="W76" s="3"/>
    </row>
    <row r="77" spans="1:23" s="7" customFormat="1" x14ac:dyDescent="0.25">
      <c r="A77" s="53"/>
      <c r="B77" s="53"/>
      <c r="C77" s="53"/>
      <c r="D77" s="53"/>
      <c r="E77" s="53"/>
      <c r="F77" s="53"/>
      <c r="G77" s="53"/>
      <c r="H77" s="53"/>
      <c r="I77" s="94"/>
      <c r="J77" s="53"/>
      <c r="K77" s="53"/>
      <c r="L77" s="54"/>
      <c r="M77" s="54"/>
      <c r="N77" s="82"/>
      <c r="O77" s="82"/>
      <c r="P77" s="82"/>
      <c r="Q77" s="82"/>
      <c r="R77" s="53"/>
      <c r="T77" s="6"/>
      <c r="U77" s="6"/>
      <c r="V77" s="3"/>
      <c r="W77" s="3"/>
    </row>
    <row r="78" spans="1:23" s="7" customFormat="1" x14ac:dyDescent="0.25">
      <c r="A78" s="53"/>
      <c r="B78" s="53"/>
      <c r="C78" s="53"/>
      <c r="D78" s="53"/>
      <c r="E78" s="53"/>
      <c r="F78" s="53"/>
      <c r="G78" s="53"/>
      <c r="H78" s="53"/>
      <c r="I78" s="94"/>
      <c r="J78" s="53"/>
      <c r="K78" s="53"/>
      <c r="L78" s="54"/>
      <c r="M78" s="54"/>
      <c r="N78" s="82"/>
      <c r="O78" s="82"/>
      <c r="P78" s="82"/>
      <c r="Q78" s="82"/>
      <c r="R78" s="53"/>
      <c r="T78" s="6"/>
      <c r="U78" s="6"/>
      <c r="V78" s="3"/>
      <c r="W78" s="3"/>
    </row>
    <row r="79" spans="1:23" s="7" customFormat="1" x14ac:dyDescent="0.25">
      <c r="A79" s="53"/>
      <c r="B79" s="53"/>
      <c r="C79" s="53"/>
      <c r="D79" s="53"/>
      <c r="E79" s="53"/>
      <c r="F79" s="53"/>
      <c r="G79" s="53"/>
      <c r="H79" s="53"/>
      <c r="I79" s="94"/>
      <c r="J79" s="53"/>
      <c r="K79" s="53"/>
      <c r="L79" s="54"/>
      <c r="M79" s="54"/>
      <c r="N79" s="82"/>
      <c r="O79" s="82"/>
      <c r="P79" s="82"/>
      <c r="Q79" s="82"/>
      <c r="R79" s="53"/>
      <c r="T79" s="6"/>
      <c r="U79" s="6"/>
      <c r="V79" s="3"/>
      <c r="W79" s="3"/>
    </row>
    <row r="80" spans="1:23" s="7" customFormat="1" x14ac:dyDescent="0.25">
      <c r="A80" s="53"/>
      <c r="B80" s="53"/>
      <c r="C80" s="53"/>
      <c r="D80" s="53"/>
      <c r="E80" s="53"/>
      <c r="F80" s="53"/>
      <c r="G80" s="53"/>
      <c r="H80" s="53"/>
      <c r="I80" s="94"/>
      <c r="J80" s="53"/>
      <c r="K80" s="53"/>
      <c r="L80" s="54"/>
      <c r="M80" s="54"/>
      <c r="N80" s="82"/>
      <c r="O80" s="82"/>
      <c r="P80" s="82"/>
      <c r="Q80" s="82"/>
      <c r="R80" s="53"/>
      <c r="T80" s="6"/>
      <c r="U80" s="6"/>
      <c r="V80" s="3"/>
      <c r="W80" s="3"/>
    </row>
    <row r="81" spans="1:23" s="7" customFormat="1" x14ac:dyDescent="0.25">
      <c r="A81" s="53"/>
      <c r="B81" s="53"/>
      <c r="C81" s="53"/>
      <c r="D81" s="53"/>
      <c r="E81" s="53"/>
      <c r="F81" s="53"/>
      <c r="G81" s="53"/>
      <c r="H81" s="53"/>
      <c r="I81" s="94"/>
      <c r="J81" s="53"/>
      <c r="K81" s="53"/>
      <c r="L81" s="54"/>
      <c r="M81" s="54"/>
      <c r="N81" s="82"/>
      <c r="O81" s="82"/>
      <c r="P81" s="82"/>
      <c r="Q81" s="82"/>
      <c r="R81" s="53"/>
      <c r="T81" s="6"/>
      <c r="U81" s="6"/>
      <c r="V81" s="3"/>
      <c r="W81" s="3"/>
    </row>
    <row r="82" spans="1:23" s="7" customFormat="1" x14ac:dyDescent="0.25">
      <c r="A82" s="53"/>
      <c r="B82" s="53"/>
      <c r="C82" s="53"/>
      <c r="D82" s="53"/>
      <c r="E82" s="53"/>
      <c r="F82" s="53"/>
      <c r="G82" s="53"/>
      <c r="H82" s="53"/>
      <c r="I82" s="94"/>
      <c r="J82" s="53"/>
      <c r="K82" s="53"/>
      <c r="L82" s="54"/>
      <c r="M82" s="54"/>
      <c r="N82" s="82"/>
      <c r="O82" s="82"/>
      <c r="P82" s="82"/>
      <c r="Q82" s="82"/>
      <c r="R82" s="53"/>
      <c r="T82" s="6"/>
      <c r="U82" s="6"/>
      <c r="V82" s="3"/>
      <c r="W82" s="3"/>
    </row>
    <row r="83" spans="1:23" s="7" customFormat="1" x14ac:dyDescent="0.25">
      <c r="A83" s="53"/>
      <c r="B83" s="53"/>
      <c r="C83" s="53"/>
      <c r="D83" s="53"/>
      <c r="E83" s="53"/>
      <c r="F83" s="53"/>
      <c r="G83" s="53"/>
      <c r="H83" s="53"/>
      <c r="I83" s="94"/>
      <c r="J83" s="53"/>
      <c r="K83" s="53"/>
      <c r="L83" s="54"/>
      <c r="M83" s="54"/>
      <c r="N83" s="82"/>
      <c r="O83" s="82"/>
      <c r="P83" s="82"/>
      <c r="Q83" s="82"/>
      <c r="R83" s="53"/>
      <c r="T83" s="6"/>
      <c r="U83" s="6"/>
      <c r="V83" s="3"/>
      <c r="W83" s="3"/>
    </row>
    <row r="84" spans="1:23" s="7" customFormat="1" x14ac:dyDescent="0.25">
      <c r="A84" s="53"/>
      <c r="B84" s="53"/>
      <c r="C84" s="53"/>
      <c r="D84" s="53"/>
      <c r="E84" s="53"/>
      <c r="F84" s="53"/>
      <c r="G84" s="53"/>
      <c r="H84" s="53"/>
      <c r="I84" s="94"/>
      <c r="J84" s="53"/>
      <c r="K84" s="53"/>
      <c r="L84" s="54"/>
      <c r="M84" s="54"/>
      <c r="N84" s="82"/>
      <c r="O84" s="82"/>
      <c r="P84" s="82"/>
      <c r="Q84" s="82"/>
      <c r="R84" s="53"/>
      <c r="T84" s="6"/>
      <c r="U84" s="6"/>
      <c r="V84" s="3"/>
      <c r="W84" s="3"/>
    </row>
    <row r="85" spans="1:23" s="7" customFormat="1" x14ac:dyDescent="0.25">
      <c r="A85" s="53"/>
      <c r="B85" s="53"/>
      <c r="C85" s="53"/>
      <c r="D85" s="53"/>
      <c r="E85" s="53"/>
      <c r="F85" s="53"/>
      <c r="G85" s="53"/>
      <c r="H85" s="53"/>
      <c r="I85" s="94"/>
      <c r="J85" s="53"/>
      <c r="K85" s="53"/>
      <c r="L85" s="54"/>
      <c r="M85" s="54"/>
      <c r="N85" s="82"/>
      <c r="O85" s="82"/>
      <c r="P85" s="82"/>
      <c r="Q85" s="82"/>
      <c r="R85" s="53"/>
      <c r="T85" s="6"/>
      <c r="U85" s="6"/>
      <c r="V85" s="3"/>
      <c r="W85" s="3"/>
    </row>
    <row r="86" spans="1:23" s="7" customFormat="1" x14ac:dyDescent="0.25">
      <c r="A86" s="53"/>
      <c r="B86" s="53"/>
      <c r="C86" s="53"/>
      <c r="D86" s="53"/>
      <c r="E86" s="53"/>
      <c r="F86" s="53"/>
      <c r="G86" s="53"/>
      <c r="H86" s="53"/>
      <c r="I86" s="94"/>
      <c r="J86" s="53"/>
      <c r="K86" s="53"/>
      <c r="L86" s="54"/>
      <c r="M86" s="54"/>
      <c r="N86" s="82"/>
      <c r="O86" s="82"/>
      <c r="P86" s="82"/>
      <c r="Q86" s="82"/>
      <c r="R86" s="53"/>
      <c r="T86" s="6"/>
      <c r="U86" s="6"/>
      <c r="V86" s="3"/>
      <c r="W86" s="3"/>
    </row>
    <row r="87" spans="1:23" s="7" customFormat="1" x14ac:dyDescent="0.25">
      <c r="A87" s="53"/>
      <c r="B87" s="53"/>
      <c r="C87" s="53"/>
      <c r="D87" s="53"/>
      <c r="E87" s="53"/>
      <c r="F87" s="53"/>
      <c r="G87" s="53"/>
      <c r="H87" s="53"/>
      <c r="I87" s="94"/>
      <c r="J87" s="53"/>
      <c r="K87" s="53"/>
      <c r="L87" s="54"/>
      <c r="M87" s="54"/>
      <c r="N87" s="82"/>
      <c r="O87" s="82"/>
      <c r="P87" s="82"/>
      <c r="Q87" s="82"/>
      <c r="R87" s="53"/>
      <c r="T87" s="6"/>
      <c r="U87" s="6"/>
      <c r="V87" s="3"/>
      <c r="W87" s="3"/>
    </row>
    <row r="88" spans="1:23" s="7" customFormat="1" x14ac:dyDescent="0.25">
      <c r="A88" s="53"/>
      <c r="B88" s="53"/>
      <c r="C88" s="53"/>
      <c r="D88" s="53"/>
      <c r="E88" s="53"/>
      <c r="F88" s="53"/>
      <c r="G88" s="53"/>
      <c r="H88" s="53"/>
      <c r="I88" s="94"/>
      <c r="J88" s="53"/>
      <c r="K88" s="53"/>
      <c r="L88" s="54"/>
      <c r="M88" s="54"/>
      <c r="N88" s="82"/>
      <c r="O88" s="82"/>
      <c r="P88" s="82"/>
      <c r="Q88" s="82"/>
      <c r="R88" s="53"/>
      <c r="T88" s="6"/>
      <c r="U88" s="6"/>
      <c r="V88" s="3"/>
      <c r="W88" s="3"/>
    </row>
    <row r="89" spans="1:23" s="7" customFormat="1" x14ac:dyDescent="0.25">
      <c r="A89" s="53"/>
      <c r="B89" s="53"/>
      <c r="C89" s="53"/>
      <c r="D89" s="53"/>
      <c r="E89" s="53"/>
      <c r="F89" s="53"/>
      <c r="G89" s="53"/>
      <c r="H89" s="53"/>
      <c r="I89" s="94"/>
      <c r="J89" s="53"/>
      <c r="K89" s="53"/>
      <c r="L89" s="54"/>
      <c r="M89" s="54"/>
      <c r="N89" s="82"/>
      <c r="O89" s="82"/>
      <c r="P89" s="82"/>
      <c r="Q89" s="82"/>
      <c r="R89" s="53"/>
      <c r="T89" s="6"/>
      <c r="U89" s="6"/>
      <c r="V89" s="3"/>
      <c r="W89" s="3"/>
    </row>
    <row r="90" spans="1:23" s="7" customFormat="1" x14ac:dyDescent="0.25">
      <c r="A90" s="53"/>
      <c r="B90" s="53"/>
      <c r="C90" s="53"/>
      <c r="D90" s="53"/>
      <c r="E90" s="53"/>
      <c r="F90" s="53"/>
      <c r="G90" s="53"/>
      <c r="H90" s="53"/>
      <c r="I90" s="94"/>
      <c r="J90" s="53"/>
      <c r="K90" s="53"/>
      <c r="L90" s="54"/>
      <c r="M90" s="54"/>
      <c r="N90" s="82"/>
      <c r="O90" s="82"/>
      <c r="P90" s="82"/>
      <c r="Q90" s="82"/>
      <c r="R90" s="53"/>
      <c r="T90" s="6"/>
      <c r="U90" s="6"/>
      <c r="V90" s="3"/>
      <c r="W90" s="3"/>
    </row>
    <row r="91" spans="1:23" s="7" customFormat="1" x14ac:dyDescent="0.25">
      <c r="A91" s="53"/>
      <c r="B91" s="53"/>
      <c r="C91" s="53"/>
      <c r="D91" s="53"/>
      <c r="E91" s="53"/>
      <c r="F91" s="53"/>
      <c r="G91" s="53"/>
      <c r="H91" s="53"/>
      <c r="I91" s="94"/>
      <c r="J91" s="53"/>
      <c r="K91" s="53"/>
      <c r="L91" s="54"/>
      <c r="M91" s="54"/>
      <c r="N91" s="82"/>
      <c r="O91" s="82"/>
      <c r="P91" s="82"/>
      <c r="Q91" s="82"/>
      <c r="R91" s="53"/>
      <c r="T91" s="6"/>
      <c r="U91" s="6"/>
      <c r="V91" s="3"/>
      <c r="W91" s="3"/>
    </row>
    <row r="92" spans="1:23" s="7" customFormat="1" x14ac:dyDescent="0.25">
      <c r="A92" s="53"/>
      <c r="B92" s="53"/>
      <c r="C92" s="53"/>
      <c r="D92" s="53"/>
      <c r="E92" s="53"/>
      <c r="F92" s="53"/>
      <c r="G92" s="53"/>
      <c r="H92" s="53"/>
      <c r="I92" s="94"/>
      <c r="J92" s="53"/>
      <c r="K92" s="53"/>
      <c r="L92" s="54"/>
      <c r="M92" s="54"/>
      <c r="N92" s="82"/>
      <c r="O92" s="82"/>
      <c r="P92" s="82"/>
      <c r="Q92" s="82"/>
      <c r="R92" s="53"/>
      <c r="T92" s="6"/>
      <c r="U92" s="6"/>
      <c r="V92" s="3"/>
      <c r="W92" s="3"/>
    </row>
    <row r="93" spans="1:23" s="7" customFormat="1" x14ac:dyDescent="0.25">
      <c r="A93" s="53"/>
      <c r="B93" s="53"/>
      <c r="C93" s="53"/>
      <c r="D93" s="53"/>
      <c r="E93" s="53"/>
      <c r="F93" s="53"/>
      <c r="G93" s="53"/>
      <c r="H93" s="53"/>
      <c r="I93" s="94"/>
      <c r="J93" s="53"/>
      <c r="K93" s="53"/>
      <c r="L93" s="54"/>
      <c r="M93" s="54"/>
      <c r="N93" s="82"/>
      <c r="O93" s="82"/>
      <c r="P93" s="82"/>
      <c r="Q93" s="82"/>
      <c r="R93" s="53"/>
      <c r="T93" s="6"/>
      <c r="U93" s="6"/>
      <c r="V93" s="3"/>
      <c r="W93" s="3"/>
    </row>
  </sheetData>
  <mergeCells count="5">
    <mergeCell ref="C51:E51"/>
    <mergeCell ref="F51:H51"/>
    <mergeCell ref="N51:O51"/>
    <mergeCell ref="P51:Q51"/>
    <mergeCell ref="L52:M52"/>
  </mergeCells>
  <conditionalFormatting sqref="A47:R49 A4:U4 S5:U49 A5:R45">
    <cfRule type="expression" dxfId="269" priority="22">
      <formula>$B4=0</formula>
    </cfRule>
    <cfRule type="expression" dxfId="268" priority="23">
      <formula>$S4&gt;15&amp;$S4&lt;30</formula>
    </cfRule>
    <cfRule type="expression" dxfId="267" priority="24">
      <formula>$S4&gt;29</formula>
    </cfRule>
    <cfRule type="expression" dxfId="266" priority="25">
      <formula>$C4="NBS 18"</formula>
    </cfRule>
    <cfRule type="expression" dxfId="265" priority="26">
      <formula>$C4="Atlantis II"</formula>
    </cfRule>
    <cfRule type="expression" dxfId="264" priority="27">
      <formula>$C4="SHK"</formula>
    </cfRule>
    <cfRule type="expression" dxfId="263" priority="28">
      <formula>$C4="SC1"</formula>
    </cfRule>
    <cfRule type="expression" dxfId="262" priority="29">
      <formula>$C4="jcp"</formula>
    </cfRule>
    <cfRule type="expression" dxfId="261" priority="30">
      <formula>$C4="GS1"</formula>
    </cfRule>
    <cfRule type="expression" dxfId="260" priority="31">
      <formula>$C4="nbs 19"</formula>
    </cfRule>
  </conditionalFormatting>
  <conditionalFormatting sqref="H53:H56">
    <cfRule type="cellIs" priority="21" operator="greaterThan">
      <formula>0.6</formula>
    </cfRule>
  </conditionalFormatting>
  <conditionalFormatting sqref="A46:Q46">
    <cfRule type="expression" dxfId="259" priority="11">
      <formula>$B46=0</formula>
    </cfRule>
    <cfRule type="expression" dxfId="258" priority="12">
      <formula>$S46&gt;15&amp;$S46&lt;30</formula>
    </cfRule>
    <cfRule type="expression" dxfId="257" priority="13">
      <formula>$S46&gt;29</formula>
    </cfRule>
    <cfRule type="expression" dxfId="256" priority="14">
      <formula>$C46="NBS 18"</formula>
    </cfRule>
    <cfRule type="expression" dxfId="255" priority="15">
      <formula>$C46="Atlantis II"</formula>
    </cfRule>
    <cfRule type="expression" dxfId="254" priority="16">
      <formula>$C46="SHK"</formula>
    </cfRule>
    <cfRule type="expression" dxfId="253" priority="17">
      <formula>$C46="SC1"</formula>
    </cfRule>
    <cfRule type="expression" dxfId="252" priority="18">
      <formula>$C46="jcp"</formula>
    </cfRule>
    <cfRule type="expression" dxfId="251" priority="19">
      <formula>$C46="GS1"</formula>
    </cfRule>
    <cfRule type="expression" dxfId="250" priority="20">
      <formula>$C46="nbs 19"</formula>
    </cfRule>
  </conditionalFormatting>
  <conditionalFormatting sqref="R46">
    <cfRule type="expression" dxfId="249" priority="1">
      <formula>$B46=0</formula>
    </cfRule>
    <cfRule type="expression" dxfId="248" priority="2">
      <formula>$S46&gt;15&amp;$S46&lt;30</formula>
    </cfRule>
    <cfRule type="expression" dxfId="247" priority="3">
      <formula>$S46&gt;29</formula>
    </cfRule>
    <cfRule type="expression" dxfId="246" priority="4">
      <formula>$C46="NBS 18"</formula>
    </cfRule>
    <cfRule type="expression" dxfId="245" priority="5">
      <formula>$C46="Atlantis II"</formula>
    </cfRule>
    <cfRule type="expression" dxfId="244" priority="6">
      <formula>$C46="SHK"</formula>
    </cfRule>
    <cfRule type="expression" dxfId="243" priority="7">
      <formula>$C46="SC1"</formula>
    </cfRule>
    <cfRule type="expression" dxfId="242" priority="8">
      <formula>$C46="jcp"</formula>
    </cfRule>
    <cfRule type="expression" dxfId="241" priority="9">
      <formula>$C46="GS1"</formula>
    </cfRule>
    <cfRule type="expression" dxfId="240" priority="10">
      <formula>$C46="nbs 19"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showGridLines="0" workbookViewId="0">
      <selection activeCell="N13" sqref="N13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25.285156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6.285156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7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866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 t="s">
        <v>867</v>
      </c>
      <c r="G4" s="22">
        <v>0.56994212962962965</v>
      </c>
      <c r="H4" s="19">
        <v>2</v>
      </c>
      <c r="I4" s="23">
        <v>3.2000000000000001E-2</v>
      </c>
      <c r="J4" s="19">
        <v>1</v>
      </c>
      <c r="K4" s="19">
        <v>1</v>
      </c>
      <c r="L4" s="24">
        <v>4763.1890000000003</v>
      </c>
      <c r="M4" s="24">
        <v>4990.6729999999998</v>
      </c>
      <c r="N4" s="25">
        <v>-0.16900000000000001</v>
      </c>
      <c r="O4" s="25">
        <v>3.5000000000000003E-2</v>
      </c>
      <c r="P4" s="25">
        <v>-5.2210000000000001</v>
      </c>
      <c r="Q4" s="25">
        <v>0.02</v>
      </c>
      <c r="R4" s="19" t="s">
        <v>868</v>
      </c>
      <c r="S4" s="26">
        <f>((M4/L4)*100)-100</f>
        <v>4.7758759940031723</v>
      </c>
      <c r="T4" s="27">
        <f t="shared" ref="T4:T16" si="0">((SLOPE($O$20:$O$21,$N$20:$N$21)*N4))+(INTERCEPT($O$20:$O$21,$N$20:$N$21))</f>
        <v>2.1676799449010105</v>
      </c>
      <c r="U4" s="28">
        <f t="shared" ref="U4:U16" si="1">((SLOPE($Q$20:$Q$21,$P$20:$P$21))*P4)+(INTERCEPT($Q$20:$Q$21,$P$20:$P$21))</f>
        <v>-1.9424378769000823</v>
      </c>
    </row>
    <row r="5" spans="1:22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 t="s">
        <v>867</v>
      </c>
      <c r="G5" s="22">
        <v>0.58909722222222227</v>
      </c>
      <c r="H5" s="19">
        <v>2</v>
      </c>
      <c r="I5" s="23">
        <v>2.7E-2</v>
      </c>
      <c r="J5" s="19">
        <v>0</v>
      </c>
      <c r="K5" s="19">
        <v>1</v>
      </c>
      <c r="L5" s="24">
        <v>4796.3090000000002</v>
      </c>
      <c r="M5" s="24">
        <v>5030.1049999999996</v>
      </c>
      <c r="N5" s="25">
        <v>-0.18099999999999999</v>
      </c>
      <c r="O5" s="25">
        <v>4.1000000000000002E-2</v>
      </c>
      <c r="P5" s="25">
        <v>-5.2119999999999997</v>
      </c>
      <c r="Q5" s="25">
        <v>4.5999999999999999E-2</v>
      </c>
      <c r="R5" s="19" t="s">
        <v>869</v>
      </c>
      <c r="S5" s="29">
        <f t="shared" ref="S5:S16" si="2">((M5/L5)*100)-100</f>
        <v>4.8744982860778947</v>
      </c>
      <c r="T5" s="27">
        <f t="shared" si="0"/>
        <v>2.155645271247411</v>
      </c>
      <c r="U5" s="28">
        <f t="shared" si="1"/>
        <v>-1.9334312207310917</v>
      </c>
      <c r="V5" s="30"/>
    </row>
    <row r="6" spans="1:22" x14ac:dyDescent="0.25">
      <c r="A6" s="18" t="s">
        <v>30</v>
      </c>
      <c r="B6" s="19">
        <v>3</v>
      </c>
      <c r="C6" s="20" t="s">
        <v>31</v>
      </c>
      <c r="D6" s="19" t="s">
        <v>25</v>
      </c>
      <c r="E6" s="19">
        <v>1</v>
      </c>
      <c r="F6" s="21" t="s">
        <v>867</v>
      </c>
      <c r="G6" s="22">
        <v>0.61293981481481474</v>
      </c>
      <c r="H6" s="19">
        <v>3</v>
      </c>
      <c r="I6" s="23">
        <v>5.1999999999999998E-2</v>
      </c>
      <c r="J6" s="19">
        <v>0</v>
      </c>
      <c r="K6" s="19">
        <v>1</v>
      </c>
      <c r="L6" s="24">
        <v>8138.3729999999996</v>
      </c>
      <c r="M6" s="24">
        <v>8492.0360000000001</v>
      </c>
      <c r="N6" s="25">
        <v>-7.3369999999999997</v>
      </c>
      <c r="O6" s="25">
        <v>1.7999999999999999E-2</v>
      </c>
      <c r="P6" s="25">
        <v>-26.315000000000001</v>
      </c>
      <c r="Q6" s="25">
        <v>1.4999999999999999E-2</v>
      </c>
      <c r="R6" s="19" t="s">
        <v>870</v>
      </c>
      <c r="S6" s="29">
        <f t="shared" si="2"/>
        <v>4.3456228904720859</v>
      </c>
      <c r="T6" s="27">
        <f t="shared" si="0"/>
        <v>-5.0210317841824654</v>
      </c>
      <c r="U6" s="28">
        <f t="shared" si="1"/>
        <v>-23.052038457865279</v>
      </c>
    </row>
    <row r="7" spans="1:22" x14ac:dyDescent="0.25">
      <c r="A7" s="18" t="s">
        <v>33</v>
      </c>
      <c r="B7" s="19">
        <v>4</v>
      </c>
      <c r="C7" s="20" t="s">
        <v>31</v>
      </c>
      <c r="D7" s="19" t="s">
        <v>25</v>
      </c>
      <c r="E7" s="19">
        <v>2</v>
      </c>
      <c r="F7" s="21" t="s">
        <v>867</v>
      </c>
      <c r="G7" s="22">
        <v>0.63363425925925931</v>
      </c>
      <c r="H7" s="19">
        <v>3</v>
      </c>
      <c r="I7" s="23">
        <v>3.3000000000000002E-2</v>
      </c>
      <c r="J7" s="19">
        <v>0</v>
      </c>
      <c r="K7" s="19">
        <v>1</v>
      </c>
      <c r="L7" s="24">
        <v>6165.4849999999997</v>
      </c>
      <c r="M7" s="24">
        <v>6459.3980000000001</v>
      </c>
      <c r="N7" s="25">
        <v>-7.3150000000000004</v>
      </c>
      <c r="O7" s="25">
        <v>2.1999999999999999E-2</v>
      </c>
      <c r="P7" s="25">
        <v>-26.210999999999999</v>
      </c>
      <c r="Q7" s="25">
        <v>3.9E-2</v>
      </c>
      <c r="R7" s="19" t="s">
        <v>871</v>
      </c>
      <c r="S7" s="29">
        <f t="shared" si="2"/>
        <v>4.7670702304847055</v>
      </c>
      <c r="T7" s="27">
        <f t="shared" si="0"/>
        <v>-4.9989682158175324</v>
      </c>
      <c r="U7" s="28">
        <f t="shared" si="1"/>
        <v>-22.947961542134721</v>
      </c>
    </row>
    <row r="8" spans="1:22" x14ac:dyDescent="0.25">
      <c r="A8" s="18" t="s">
        <v>872</v>
      </c>
      <c r="B8" s="19">
        <v>5</v>
      </c>
      <c r="C8" s="20" t="s">
        <v>861</v>
      </c>
      <c r="D8" s="19" t="s">
        <v>37</v>
      </c>
      <c r="E8" s="19">
        <v>1</v>
      </c>
      <c r="F8" s="21" t="s">
        <v>867</v>
      </c>
      <c r="G8" s="22">
        <v>0.6566319444444445</v>
      </c>
      <c r="H8" s="19">
        <v>4</v>
      </c>
      <c r="I8" s="23">
        <v>3.1E-2</v>
      </c>
      <c r="J8" s="19">
        <v>0</v>
      </c>
      <c r="K8" s="19">
        <v>1</v>
      </c>
      <c r="L8" s="24">
        <v>4631.9840000000004</v>
      </c>
      <c r="M8" s="24">
        <v>4850.3050000000003</v>
      </c>
      <c r="N8" s="25">
        <v>-8.6519999999999992</v>
      </c>
      <c r="O8" s="25">
        <v>0.03</v>
      </c>
      <c r="P8" s="25">
        <v>-2.3959999999999999</v>
      </c>
      <c r="Q8" s="25">
        <v>3.9E-2</v>
      </c>
      <c r="R8" s="19" t="s">
        <v>873</v>
      </c>
      <c r="S8" s="29">
        <f t="shared" si="2"/>
        <v>4.7133366609211009</v>
      </c>
      <c r="T8" s="27">
        <f t="shared" si="0"/>
        <v>-6.3398314387227508</v>
      </c>
      <c r="U8" s="28">
        <f t="shared" si="1"/>
        <v>0.88465142058861979</v>
      </c>
    </row>
    <row r="9" spans="1:22" x14ac:dyDescent="0.25">
      <c r="A9" s="18" t="s">
        <v>874</v>
      </c>
      <c r="B9" s="19">
        <v>6</v>
      </c>
      <c r="C9" s="20" t="s">
        <v>862</v>
      </c>
      <c r="D9" s="19" t="s">
        <v>37</v>
      </c>
      <c r="E9" s="19">
        <v>2</v>
      </c>
      <c r="F9" s="21" t="s">
        <v>867</v>
      </c>
      <c r="G9" s="22">
        <v>0.67912037037037043</v>
      </c>
      <c r="H9" s="19">
        <v>4</v>
      </c>
      <c r="I9" s="23">
        <v>2.5999999999999999E-2</v>
      </c>
      <c r="J9" s="19">
        <v>1</v>
      </c>
      <c r="K9" s="19">
        <v>1</v>
      </c>
      <c r="L9" s="24">
        <v>3998.5189999999998</v>
      </c>
      <c r="M9" s="24">
        <v>4208.357</v>
      </c>
      <c r="N9" s="25">
        <v>-9.4710000000000001</v>
      </c>
      <c r="O9" s="25">
        <v>2.9000000000000001E-2</v>
      </c>
      <c r="P9" s="25">
        <v>-2.4340000000000002</v>
      </c>
      <c r="Q9" s="25">
        <v>4.3999999999999997E-2</v>
      </c>
      <c r="R9" s="19" t="s">
        <v>875</v>
      </c>
      <c r="S9" s="29">
        <f t="shared" si="2"/>
        <v>5.247893032395254</v>
      </c>
      <c r="T9" s="27">
        <f t="shared" si="0"/>
        <v>-7.1611979155809227</v>
      </c>
      <c r="U9" s="28">
        <f t="shared" si="1"/>
        <v>0.84662331676399294</v>
      </c>
      <c r="V9" s="30"/>
    </row>
    <row r="10" spans="1:22" x14ac:dyDescent="0.25">
      <c r="A10" s="18" t="s">
        <v>876</v>
      </c>
      <c r="B10" s="19">
        <v>7</v>
      </c>
      <c r="C10" s="20" t="s">
        <v>864</v>
      </c>
      <c r="D10" s="19" t="s">
        <v>37</v>
      </c>
      <c r="E10" s="19">
        <v>1</v>
      </c>
      <c r="F10" s="21" t="s">
        <v>867</v>
      </c>
      <c r="G10" s="22">
        <v>0.70173611111111101</v>
      </c>
      <c r="H10" s="19">
        <v>5</v>
      </c>
      <c r="I10" s="23">
        <v>4.8000000000000001E-2</v>
      </c>
      <c r="J10" s="19">
        <v>0</v>
      </c>
      <c r="K10" s="19">
        <v>1</v>
      </c>
      <c r="L10" s="24">
        <v>6804.7780000000002</v>
      </c>
      <c r="M10" s="24">
        <v>7095.3050000000003</v>
      </c>
      <c r="N10" s="25">
        <v>-9.6980000000000004</v>
      </c>
      <c r="O10" s="25">
        <v>1.7000000000000001E-2</v>
      </c>
      <c r="P10" s="25">
        <v>-2.931</v>
      </c>
      <c r="Q10" s="25">
        <v>1.7999999999999999E-2</v>
      </c>
      <c r="R10" s="19" t="s">
        <v>877</v>
      </c>
      <c r="S10" s="29">
        <f t="shared" si="2"/>
        <v>4.2694559616786876</v>
      </c>
      <c r="T10" s="27">
        <f t="shared" si="0"/>
        <v>-7.3888538255281819</v>
      </c>
      <c r="U10" s="28">
        <f t="shared" si="1"/>
        <v>0.34925574832084783</v>
      </c>
    </row>
    <row r="11" spans="1:22" x14ac:dyDescent="0.25">
      <c r="A11" s="18" t="s">
        <v>878</v>
      </c>
      <c r="B11" s="19">
        <v>8</v>
      </c>
      <c r="C11" s="20" t="s">
        <v>863</v>
      </c>
      <c r="D11" s="19" t="s">
        <v>37</v>
      </c>
      <c r="E11" s="19">
        <v>2</v>
      </c>
      <c r="F11" s="21" t="s">
        <v>867</v>
      </c>
      <c r="G11" s="22">
        <v>0.72229166666666667</v>
      </c>
      <c r="H11" s="19">
        <v>5</v>
      </c>
      <c r="I11" s="23">
        <v>2.8000000000000001E-2</v>
      </c>
      <c r="J11" s="19">
        <v>0</v>
      </c>
      <c r="K11" s="19">
        <v>1</v>
      </c>
      <c r="L11" s="24">
        <v>4453.6270000000004</v>
      </c>
      <c r="M11" s="24">
        <v>4682.5209999999997</v>
      </c>
      <c r="N11" s="25">
        <v>-7.7649999999999997</v>
      </c>
      <c r="O11" s="25">
        <v>2.5999999999999999E-2</v>
      </c>
      <c r="P11" s="25">
        <v>-2.2509999999999999</v>
      </c>
      <c r="Q11" s="25">
        <v>4.9000000000000002E-2</v>
      </c>
      <c r="R11" s="19" t="s">
        <v>879</v>
      </c>
      <c r="S11" s="29">
        <f t="shared" si="2"/>
        <v>5.1394964149444888</v>
      </c>
      <c r="T11" s="27">
        <f t="shared" si="0"/>
        <v>-5.4502684778275157</v>
      </c>
      <c r="U11" s="28">
        <f t="shared" si="1"/>
        <v>1.0297586588668008</v>
      </c>
    </row>
    <row r="12" spans="1:22" x14ac:dyDescent="0.25">
      <c r="A12" s="18" t="s">
        <v>880</v>
      </c>
      <c r="B12" s="19">
        <v>9</v>
      </c>
      <c r="C12" s="20" t="s">
        <v>865</v>
      </c>
      <c r="D12" s="19" t="s">
        <v>37</v>
      </c>
      <c r="E12" s="19">
        <v>1</v>
      </c>
      <c r="F12" s="21" t="s">
        <v>867</v>
      </c>
      <c r="G12" s="22">
        <v>0.74434027777777778</v>
      </c>
      <c r="H12" s="19">
        <v>6</v>
      </c>
      <c r="I12" s="23">
        <v>3.4000000000000002E-2</v>
      </c>
      <c r="J12" s="19">
        <v>0</v>
      </c>
      <c r="K12" s="19">
        <v>1</v>
      </c>
      <c r="L12" s="24">
        <v>5496.527</v>
      </c>
      <c r="M12" s="24">
        <v>5743.634</v>
      </c>
      <c r="N12" s="25">
        <v>-7.35</v>
      </c>
      <c r="O12" s="25">
        <v>0.01</v>
      </c>
      <c r="P12" s="25">
        <v>-2.3559999999999999</v>
      </c>
      <c r="Q12" s="25">
        <v>4.1000000000000002E-2</v>
      </c>
      <c r="R12" s="19" t="s">
        <v>881</v>
      </c>
      <c r="S12" s="29">
        <f t="shared" si="2"/>
        <v>4.4956933714689313</v>
      </c>
      <c r="T12" s="27">
        <f t="shared" si="0"/>
        <v>-5.0340693473071969</v>
      </c>
      <c r="U12" s="28">
        <f t="shared" si="1"/>
        <v>0.9246810035619113</v>
      </c>
    </row>
    <row r="13" spans="1:22" x14ac:dyDescent="0.25">
      <c r="A13" s="18" t="s">
        <v>882</v>
      </c>
      <c r="B13" s="19">
        <v>10</v>
      </c>
      <c r="C13" s="20" t="s">
        <v>858</v>
      </c>
      <c r="D13" s="19" t="s">
        <v>37</v>
      </c>
      <c r="E13" s="19">
        <v>2</v>
      </c>
      <c r="F13" s="21" t="s">
        <v>867</v>
      </c>
      <c r="G13" s="22">
        <v>0.7649421296296296</v>
      </c>
      <c r="H13" s="19">
        <v>6</v>
      </c>
      <c r="I13" s="23">
        <v>2.1999999999999999E-2</v>
      </c>
      <c r="J13" s="19">
        <v>0</v>
      </c>
      <c r="K13" s="19">
        <v>1</v>
      </c>
      <c r="L13" s="24">
        <v>3045.5920000000001</v>
      </c>
      <c r="M13" s="24">
        <v>3257.8119999999999</v>
      </c>
      <c r="N13" s="25">
        <v>-10.805</v>
      </c>
      <c r="O13" s="25">
        <v>2.8000000000000001E-2</v>
      </c>
      <c r="P13" s="25">
        <v>-3.1190000000000002</v>
      </c>
      <c r="Q13" s="25">
        <v>4.2000000000000003E-2</v>
      </c>
      <c r="R13" s="19" t="s">
        <v>883</v>
      </c>
      <c r="S13" s="29">
        <f t="shared" si="2"/>
        <v>6.9681034097804257</v>
      </c>
      <c r="T13" s="27">
        <f t="shared" si="0"/>
        <v>-8.4990524700727406</v>
      </c>
      <c r="U13" s="28">
        <f t="shared" si="1"/>
        <v>0.16111670834637826</v>
      </c>
    </row>
    <row r="14" spans="1:22" x14ac:dyDescent="0.25">
      <c r="A14" s="18" t="s">
        <v>884</v>
      </c>
      <c r="B14" s="19">
        <v>11</v>
      </c>
      <c r="C14" s="20" t="s">
        <v>859</v>
      </c>
      <c r="D14" s="19" t="s">
        <v>37</v>
      </c>
      <c r="E14" s="19">
        <v>1</v>
      </c>
      <c r="F14" s="21" t="s">
        <v>867</v>
      </c>
      <c r="G14" s="22">
        <v>0.78746527777777775</v>
      </c>
      <c r="H14" s="19">
        <v>7</v>
      </c>
      <c r="I14" s="23">
        <v>3.6999999999999998E-2</v>
      </c>
      <c r="J14" s="19">
        <v>1</v>
      </c>
      <c r="K14" s="19">
        <v>1</v>
      </c>
      <c r="L14" s="24">
        <v>6353.02</v>
      </c>
      <c r="M14" s="24">
        <v>6634.5479999999998</v>
      </c>
      <c r="N14" s="25">
        <v>-10.305999999999999</v>
      </c>
      <c r="O14" s="25">
        <v>2.5999999999999999E-2</v>
      </c>
      <c r="P14" s="25">
        <v>-3.0230000000000001</v>
      </c>
      <c r="Q14" s="25">
        <v>2.5000000000000001E-2</v>
      </c>
      <c r="R14" s="19" t="s">
        <v>885</v>
      </c>
      <c r="S14" s="29">
        <f t="shared" si="2"/>
        <v>4.4314042770210023</v>
      </c>
      <c r="T14" s="27">
        <f t="shared" si="0"/>
        <v>-7.9986106239772248</v>
      </c>
      <c r="U14" s="28">
        <f t="shared" si="1"/>
        <v>0.25718770748227771</v>
      </c>
    </row>
    <row r="15" spans="1:22" x14ac:dyDescent="0.25">
      <c r="A15" s="18" t="s">
        <v>886</v>
      </c>
      <c r="B15" s="19">
        <v>12</v>
      </c>
      <c r="C15" s="20" t="s">
        <v>860</v>
      </c>
      <c r="D15" s="19" t="s">
        <v>37</v>
      </c>
      <c r="E15" s="19">
        <v>2</v>
      </c>
      <c r="F15" s="21" t="s">
        <v>867</v>
      </c>
      <c r="G15" s="22">
        <v>0.80797453703703714</v>
      </c>
      <c r="H15" s="19">
        <v>7</v>
      </c>
      <c r="I15" s="23">
        <v>2.3E-2</v>
      </c>
      <c r="J15" s="19">
        <v>0</v>
      </c>
      <c r="K15" s="19">
        <v>1</v>
      </c>
      <c r="L15" s="24">
        <v>3750.5010000000002</v>
      </c>
      <c r="M15" s="24">
        <v>3958.36</v>
      </c>
      <c r="N15" s="25">
        <v>-9.5990000000000002</v>
      </c>
      <c r="O15" s="25">
        <v>3.7999999999999999E-2</v>
      </c>
      <c r="P15" s="25">
        <v>-2.75</v>
      </c>
      <c r="Q15" s="25">
        <v>3.3000000000000002E-2</v>
      </c>
      <c r="R15" s="19" t="s">
        <v>887</v>
      </c>
      <c r="S15" s="29">
        <f t="shared" si="2"/>
        <v>5.5421662332578876</v>
      </c>
      <c r="T15" s="27">
        <f t="shared" si="0"/>
        <v>-7.289567767885984</v>
      </c>
      <c r="U15" s="28">
        <f t="shared" si="1"/>
        <v>0.53038961127499107</v>
      </c>
    </row>
    <row r="16" spans="1:22" x14ac:dyDescent="0.25">
      <c r="A16" s="32" t="s">
        <v>888</v>
      </c>
      <c r="B16" s="33">
        <v>13</v>
      </c>
      <c r="C16" s="34" t="s">
        <v>61</v>
      </c>
      <c r="D16" s="33" t="s">
        <v>62</v>
      </c>
      <c r="E16" s="33">
        <v>1</v>
      </c>
      <c r="F16" s="35" t="s">
        <v>26</v>
      </c>
      <c r="G16" s="36">
        <v>0.46159722222222221</v>
      </c>
      <c r="H16" s="33">
        <v>8</v>
      </c>
      <c r="I16" s="37">
        <v>3.4000000000000002E-2</v>
      </c>
      <c r="J16" s="33">
        <v>1</v>
      </c>
      <c r="K16" s="33">
        <v>1</v>
      </c>
      <c r="L16" s="38">
        <v>6948.7830000000004</v>
      </c>
      <c r="M16" s="38">
        <v>7258.3950000000004</v>
      </c>
      <c r="N16" s="39">
        <v>-3.1560000000000001</v>
      </c>
      <c r="O16" s="39">
        <v>2.5000000000000001E-2</v>
      </c>
      <c r="P16" s="39">
        <v>-8.0570000000000004</v>
      </c>
      <c r="Q16" s="39">
        <v>2.3E-2</v>
      </c>
      <c r="R16" s="33" t="s">
        <v>889</v>
      </c>
      <c r="S16" s="40">
        <f t="shared" si="2"/>
        <v>4.4556291367855465</v>
      </c>
      <c r="T16" s="41">
        <f t="shared" si="0"/>
        <v>-0.82795090537414895</v>
      </c>
      <c r="U16" s="42">
        <f t="shared" si="1"/>
        <v>-4.7805353097064405</v>
      </c>
    </row>
    <row r="17" spans="1:23" x14ac:dyDescent="0.25">
      <c r="A17" s="43"/>
      <c r="B17" s="43"/>
      <c r="C17" s="43"/>
      <c r="D17" s="43"/>
      <c r="E17" s="43"/>
      <c r="F17" s="44"/>
      <c r="G17" s="45"/>
      <c r="H17" s="43"/>
      <c r="I17" s="46"/>
      <c r="J17" s="43"/>
      <c r="K17" s="43"/>
      <c r="L17" s="47"/>
      <c r="M17" s="47"/>
      <c r="N17" s="48"/>
      <c r="O17" s="48"/>
      <c r="P17" s="48"/>
      <c r="Q17" s="48"/>
      <c r="R17" s="43"/>
      <c r="S17" s="49"/>
      <c r="T17" s="50"/>
      <c r="U17" s="50"/>
    </row>
    <row r="18" spans="1:23" ht="30.75" thickBot="1" x14ac:dyDescent="0.3">
      <c r="A18" s="51"/>
      <c r="B18" s="51"/>
      <c r="C18" s="97" t="s">
        <v>156</v>
      </c>
      <c r="D18" s="98"/>
      <c r="E18" s="98"/>
      <c r="F18" s="97" t="s">
        <v>157</v>
      </c>
      <c r="G18" s="98"/>
      <c r="H18" s="99"/>
      <c r="I18" s="52"/>
      <c r="J18" s="53"/>
      <c r="K18" s="53"/>
      <c r="L18" s="54"/>
      <c r="M18" s="54"/>
      <c r="N18" s="100" t="s">
        <v>156</v>
      </c>
      <c r="O18" s="101"/>
      <c r="P18" s="100" t="s">
        <v>157</v>
      </c>
      <c r="Q18" s="101"/>
      <c r="R18" s="53"/>
      <c r="S18" s="55" t="s">
        <v>158</v>
      </c>
    </row>
    <row r="19" spans="1:23" ht="19.5" customHeight="1" x14ac:dyDescent="0.25">
      <c r="A19" s="43"/>
      <c r="B19" s="56" t="s">
        <v>159</v>
      </c>
      <c r="C19" s="56" t="s">
        <v>160</v>
      </c>
      <c r="D19" s="56" t="s">
        <v>161</v>
      </c>
      <c r="E19" s="56" t="s">
        <v>162</v>
      </c>
      <c r="F19" s="56" t="s">
        <v>160</v>
      </c>
      <c r="G19" s="56" t="s">
        <v>161</v>
      </c>
      <c r="H19" s="56" t="s">
        <v>162</v>
      </c>
      <c r="I19" s="52"/>
      <c r="J19" s="53"/>
      <c r="L19" s="102" t="s">
        <v>163</v>
      </c>
      <c r="M19" s="103"/>
      <c r="N19" s="57" t="s">
        <v>164</v>
      </c>
      <c r="O19" s="58" t="s">
        <v>165</v>
      </c>
      <c r="P19" s="57" t="s">
        <v>164</v>
      </c>
      <c r="Q19" s="58" t="s">
        <v>165</v>
      </c>
      <c r="R19" s="53"/>
      <c r="S19" s="59" t="s">
        <v>166</v>
      </c>
      <c r="T19" s="60" t="s">
        <v>164</v>
      </c>
      <c r="U19" s="61"/>
      <c r="V19" s="62" t="s">
        <v>167</v>
      </c>
      <c r="W19" s="63"/>
    </row>
    <row r="20" spans="1:23" x14ac:dyDescent="0.25">
      <c r="A20" s="64" t="s">
        <v>168</v>
      </c>
      <c r="B20" s="56" t="s">
        <v>24</v>
      </c>
      <c r="C20" s="65">
        <f t="array" ref="C20">SLOPE((IF($C$4:$C$16="GS1",N4:N16)),(IF($C$4:$C$16="GS1",L4:L16)))</f>
        <v>-3.623188405797108E-4</v>
      </c>
      <c r="D20" s="66">
        <f t="array" ref="D20">INTERCEPT((IF($C$4:$C$16="GS1",N4:N16)),(IF($C$4:$C$16="GS1",L4:L16)))</f>
        <v>1.5567931159420321</v>
      </c>
      <c r="E20" s="66">
        <f t="array" ref="E20">((CORREL((IF($C$4:$C$16="GS1",N4:N16)),(IF($C$4:$C$16="GS1",L4:L16))))^2)</f>
        <v>1</v>
      </c>
      <c r="F20" s="65" t="e">
        <f t="array" ref="F20">SLOPE((IF($C$4:$C$16="GS1",P4:P16)),(IF($C$4:$C$16="NBS 19",L4:L16)))</f>
        <v>#DIV/0!</v>
      </c>
      <c r="G20" s="66">
        <f t="array" ref="G20">INTERCEPT((IF($C$4:$C$16="GS1",P4:P16)),(IF($C$4:$C$16="GS1",L4:L16)))</f>
        <v>-6.515344836956575</v>
      </c>
      <c r="H20" s="66">
        <f t="array" ref="H20">((CORREL((IF($C$4:$C$16="GS1",P4:P16)),(IF($C$4:$C$16="GS1",L4:L16))))^2)</f>
        <v>1</v>
      </c>
      <c r="I20" s="52"/>
      <c r="J20" s="53"/>
      <c r="K20" s="67"/>
      <c r="L20" s="68" t="s">
        <v>24</v>
      </c>
      <c r="M20" s="69" t="s">
        <v>169</v>
      </c>
      <c r="N20" s="70">
        <f t="array" ref="N20">AVERAGEIF($C$4:$C$16,"GS1",N4:N16)</f>
        <v>-0.17499999999999999</v>
      </c>
      <c r="O20" s="71">
        <v>2.1616626080742112</v>
      </c>
      <c r="P20" s="72">
        <f t="array" ref="P20">AVERAGEIF($C$4:$C$16,"GS1",P4:P16)</f>
        <v>-5.2164999999999999</v>
      </c>
      <c r="Q20" s="71">
        <v>-1.9379345488155855</v>
      </c>
      <c r="R20" s="53"/>
      <c r="S20" s="73" t="s">
        <v>169</v>
      </c>
      <c r="T20" s="74">
        <f t="array" ref="T20">AVERAGEIF($C$4:$C$16,"SHK",$T$4:$T$16)</f>
        <v>-0.82795090537414895</v>
      </c>
      <c r="U20" s="75">
        <f t="array" ref="U20">AVERAGEIF($C$4:$C$16,"SHK",$U$4:$U$16)</f>
        <v>-4.7805353097064405</v>
      </c>
      <c r="V20" s="76">
        <v>-0.88932057597129643</v>
      </c>
      <c r="W20" s="76">
        <v>-4.8476083861835813</v>
      </c>
    </row>
    <row r="21" spans="1:23" ht="15.75" thickBot="1" x14ac:dyDescent="0.3">
      <c r="A21" s="77"/>
      <c r="B21" s="56" t="s">
        <v>31</v>
      </c>
      <c r="C21" s="65">
        <f t="array" ref="C21">SLOPE((IF($C$4:$C$16="NBS 18",N4:N16)),(IF($C$4:$C$16="NBS 18",L4:L16)))</f>
        <v>-1.1151165195388361E-5</v>
      </c>
      <c r="D21" s="66">
        <f t="array" ref="D21">INTERCEPT((IF($C$4:$C$16="NBS 18",N4:N16)),(IF($C$4:$C$16="NBS 18",L4:L16)))</f>
        <v>-7.2462476582553119</v>
      </c>
      <c r="E21" s="66">
        <f t="array" ref="E21">((CORREL((IF($C$4:$C$16="NBS 18",N4:N16)),(IF($C$4:$C$16="NBS 18",L4:L16))))^2)</f>
        <v>1</v>
      </c>
      <c r="F21" s="65">
        <f t="array" ref="F21">SLOPE((IF($C$4:$C$16="NBS 18",P4:P16)),(IF($C$4:$C$16="NBS 18",L4:L16)))</f>
        <v>-5.2714599105475195E-5</v>
      </c>
      <c r="G21" s="66">
        <f t="array" ref="G21">INTERCEPT((IF($C$4:$C$16="NBS 18",P4:P16)),(IF($C$4:$C$16="NBS 18",L4:L16)))</f>
        <v>-25.885988929934175</v>
      </c>
      <c r="H21" s="66">
        <f t="array" ref="H21">((CORREL((IF($C$4:$C$16="NBS 18",P4:P16)),(IF($C$4:$C$16="NBS 18",L4:L16))))^2)</f>
        <v>1</v>
      </c>
      <c r="I21" s="52"/>
      <c r="J21" s="53"/>
      <c r="K21" s="53"/>
      <c r="L21" s="78" t="s">
        <v>31</v>
      </c>
      <c r="M21" s="79" t="s">
        <v>169</v>
      </c>
      <c r="N21" s="80">
        <f>AVERAGEIF($C$4:$C$16,"NBS 18",N4:N16)</f>
        <v>-7.3260000000000005</v>
      </c>
      <c r="O21" s="81">
        <v>-5.01</v>
      </c>
      <c r="P21" s="82">
        <f>AVERAGEIF($C$4:$C$16,"NBS 18",P4:P16)</f>
        <v>-26.262999999999998</v>
      </c>
      <c r="Q21" s="81">
        <v>-23</v>
      </c>
      <c r="R21" s="53"/>
      <c r="S21" s="83" t="s">
        <v>170</v>
      </c>
      <c r="T21" s="84" t="e">
        <f t="array" ref="T21">_xlfn.STDEV.S(IF($C$4:$C$16="SHK",$T$4:$T$16))</f>
        <v>#DIV/0!</v>
      </c>
      <c r="U21" s="85" t="e">
        <f t="array" ref="U21">_xlfn.STDEV.S(IF($C$4:$C$16="SHK",$U$4:$U$16))</f>
        <v>#DIV/0!</v>
      </c>
      <c r="V21" s="86">
        <v>2.2597373663425065E-2</v>
      </c>
      <c r="W21" s="86">
        <v>2.9684038996465795E-2</v>
      </c>
    </row>
    <row r="22" spans="1:23" x14ac:dyDescent="0.25">
      <c r="A22" s="64" t="s">
        <v>171</v>
      </c>
      <c r="B22" s="56" t="s">
        <v>24</v>
      </c>
      <c r="C22" s="65">
        <f t="array" ref="C22">SLOPE((IF($C$4:$C$16="GS1",N4:N16)),(IF($C$4:$C$16="GS1",B4:B16)))</f>
        <v>-1.1999999999999983E-2</v>
      </c>
      <c r="D22" s="66">
        <f t="array" ref="D22">INTERCEPT((IF($C$4:$C$16="GS1",N4:N16)),(IF($C$4:$C$16="GS1",B4:B16)))</f>
        <v>-0.15700000000000003</v>
      </c>
      <c r="E22" s="66" t="e">
        <f t="array" ref="E22">((CORREL((IF($C$4:$C$16="GS1",N4:N16)),(IF($C$4:$C$16="GS",B4:B16))))^2)</f>
        <v>#DIV/0!</v>
      </c>
      <c r="F22" s="65">
        <f t="array" ref="F22">SLOPE((IF($C$4:$C$16="GS1",P4:P16)),(IF($C$4:$C$16="GS1",B4:B16)))</f>
        <v>9.0000000000003411E-3</v>
      </c>
      <c r="G22" s="66">
        <f t="array" ref="G22">INTERCEPT((IF($C$4:$C$16="GS1",P4:P16)),(IF($C$4:$C$16="GS1",B4:B16)))</f>
        <v>-5.23</v>
      </c>
      <c r="H22" s="66">
        <f t="array" ref="H22">((CORREL((IF($C$4:$C$16="GS1",P4:P16)),(IF($C$4:$C$16="GS1",B4:B16))))^2)</f>
        <v>1</v>
      </c>
      <c r="I22" s="52"/>
      <c r="J22" s="53"/>
      <c r="K22" s="53"/>
      <c r="L22" s="87" t="s">
        <v>24</v>
      </c>
      <c r="M22" s="79" t="s">
        <v>170</v>
      </c>
      <c r="N22" s="88">
        <f t="array" ref="N22">_xlfn.STDEV.S(IF($C$4:$C$16="GS1",N4:N16))</f>
        <v>8.4852813742385576E-3</v>
      </c>
      <c r="O22" s="89">
        <v>3.3000141382977584E-2</v>
      </c>
      <c r="P22" s="88">
        <f t="array" ref="P22">_xlfn.STDEV.S(IF($C$4:$C$16="GS1",P4:P16))</f>
        <v>6.3639610306791689E-3</v>
      </c>
      <c r="Q22" s="89">
        <v>5.5896050767380925E-2</v>
      </c>
      <c r="R22" s="53"/>
    </row>
    <row r="23" spans="1:23" x14ac:dyDescent="0.25">
      <c r="A23" s="90"/>
      <c r="B23" s="56" t="s">
        <v>31</v>
      </c>
      <c r="C23" s="65">
        <f t="array" ref="C23">SLOPE((IF($C$4:$C$16="NBS 18",N4:N16)),(IF($C$4:$C$16="NBS 18",B4:B16)))</f>
        <v>2.1999999999999353E-2</v>
      </c>
      <c r="D23" s="66">
        <f t="array" ref="D23">INTERCEPT((IF($C$4:$C$16="NBS 18",N4:N16)),(IF($C$4:$C$16="NBS 18",B4:B16)))</f>
        <v>-7.4029999999999987</v>
      </c>
      <c r="E23" s="66">
        <f t="array" ref="E23">((CORREL((IF($C$4:$C$16="NBS 18",N4:N16)),(IF($C$4:$C$16="NBS 18",B4:B16))))^2)</f>
        <v>1</v>
      </c>
      <c r="F23" s="65">
        <f t="array" ref="F23">SLOPE((IF($C$4:$C$16="NBS 18",P4:P16)),(IF($C$4:$C$16="NBS 18",B4:B16)))</f>
        <v>0.10400000000000276</v>
      </c>
      <c r="G23" s="66">
        <f t="array" ref="G23">INTERCEPT((IF($C$4:$C$16="NBS 18",P4:P16)),(IF($C$4:$C$16="NBS 18",B4:B16)))</f>
        <v>-26.62700000000001</v>
      </c>
      <c r="H23" s="66">
        <f t="array" ref="H23">((CORREL((IF($C$4:$C$16="NBS 18",P4:P16)),(IF($C$4:$C$16="NBS 18",B4:B16))))^2)</f>
        <v>1</v>
      </c>
      <c r="I23" s="52"/>
      <c r="J23" s="53"/>
      <c r="K23" s="53"/>
      <c r="L23" s="91" t="s">
        <v>31</v>
      </c>
      <c r="M23" s="92" t="s">
        <v>170</v>
      </c>
      <c r="N23" s="93">
        <f t="array" ref="N23">_xlfn.STDEV.S(IF($C$4:$C$16="NBS 18",N4:N16))</f>
        <v>1.5556349186103588E-2</v>
      </c>
      <c r="O23" s="86">
        <v>0.04</v>
      </c>
      <c r="P23" s="93">
        <f t="array" ref="P23">_xlfn.STDEV.S(IF($C$4:$C$16="NBS 18",P4:P16))</f>
        <v>7.3539105243402889E-2</v>
      </c>
      <c r="Q23" s="86">
        <v>0.1</v>
      </c>
      <c r="R23" s="53"/>
    </row>
    <row r="24" spans="1:23" x14ac:dyDescent="0.25">
      <c r="A24" s="51"/>
      <c r="B24" s="51"/>
      <c r="C24" s="51"/>
      <c r="D24" s="51"/>
      <c r="E24" s="51"/>
      <c r="F24" s="51"/>
      <c r="G24" s="51"/>
      <c r="H24" s="51"/>
      <c r="I24" s="52"/>
      <c r="J24" s="53"/>
      <c r="K24" s="53"/>
      <c r="L24" s="54"/>
      <c r="M24" s="54"/>
      <c r="N24" s="82"/>
      <c r="R24" s="82"/>
    </row>
    <row r="25" spans="1:23" x14ac:dyDescent="0.25">
      <c r="A25" s="53"/>
      <c r="B25" s="53"/>
      <c r="C25" s="53"/>
      <c r="D25" s="53"/>
      <c r="E25" s="53"/>
      <c r="F25" s="53"/>
      <c r="G25" s="53"/>
      <c r="H25" s="53"/>
      <c r="I25" s="94"/>
      <c r="J25" s="53"/>
      <c r="K25" s="53"/>
      <c r="L25" s="54"/>
      <c r="M25" s="54"/>
      <c r="N25" s="82"/>
      <c r="R25" s="95"/>
    </row>
    <row r="26" spans="1:23" x14ac:dyDescent="0.25">
      <c r="A26" s="53"/>
      <c r="B26" s="53"/>
      <c r="C26" s="53"/>
      <c r="D26" s="53"/>
      <c r="E26" s="53"/>
      <c r="F26" s="53"/>
      <c r="G26" s="53"/>
      <c r="H26" s="53"/>
      <c r="I26" s="94"/>
      <c r="J26" s="53"/>
      <c r="K26" s="53"/>
      <c r="L26" s="54"/>
      <c r="M26" s="54"/>
      <c r="N26" s="82"/>
      <c r="R26" s="96"/>
    </row>
    <row r="27" spans="1:23" x14ac:dyDescent="0.25">
      <c r="A27" s="53"/>
      <c r="B27" s="53"/>
      <c r="C27" s="53"/>
      <c r="D27" s="53"/>
      <c r="E27" s="53"/>
      <c r="F27" s="53"/>
      <c r="G27" s="53"/>
      <c r="H27" s="53"/>
      <c r="I27" s="94"/>
      <c r="J27" s="53"/>
      <c r="K27" s="53"/>
      <c r="L27" s="54"/>
      <c r="M27" s="54"/>
      <c r="N27" s="82"/>
      <c r="O27" s="82"/>
      <c r="R27" s="67"/>
    </row>
    <row r="28" spans="1:23" x14ac:dyDescent="0.25">
      <c r="A28" s="53"/>
      <c r="B28" s="53"/>
      <c r="C28" s="53"/>
      <c r="D28" s="53"/>
      <c r="E28" s="53"/>
      <c r="F28" s="53"/>
      <c r="G28" s="53"/>
      <c r="H28" s="53"/>
      <c r="I28" s="94"/>
      <c r="J28" s="53"/>
      <c r="K28" s="53"/>
      <c r="L28" s="54"/>
      <c r="M28" s="54"/>
      <c r="N28" s="82"/>
      <c r="O28" s="82"/>
      <c r="R28" s="67"/>
    </row>
    <row r="29" spans="1:23" x14ac:dyDescent="0.25">
      <c r="A29" s="53"/>
      <c r="B29" s="53"/>
      <c r="C29" s="53"/>
      <c r="D29" s="53"/>
      <c r="E29" s="53"/>
      <c r="F29" s="53"/>
      <c r="G29" s="53"/>
      <c r="H29" s="53"/>
      <c r="I29" s="94"/>
      <c r="J29" s="53"/>
      <c r="K29" s="53"/>
      <c r="L29" s="54"/>
      <c r="M29" s="54"/>
      <c r="N29" s="82"/>
      <c r="O29" s="82"/>
      <c r="P29" s="82"/>
      <c r="Q29" s="82"/>
      <c r="R29" s="53"/>
    </row>
    <row r="30" spans="1:23" x14ac:dyDescent="0.25">
      <c r="A30" s="53"/>
      <c r="B30" s="53"/>
      <c r="C30" s="53"/>
      <c r="D30" s="53"/>
      <c r="E30" s="53"/>
      <c r="F30" s="53"/>
      <c r="G30" s="53"/>
      <c r="H30" s="53"/>
      <c r="I30" s="94"/>
      <c r="J30" s="53"/>
      <c r="K30" s="53"/>
      <c r="L30" s="54"/>
      <c r="M30" s="54"/>
      <c r="N30" s="82"/>
      <c r="O30" s="82"/>
      <c r="P30" s="82"/>
      <c r="Q30" s="82"/>
      <c r="R30" s="53"/>
    </row>
    <row r="31" spans="1:23" x14ac:dyDescent="0.25">
      <c r="A31" s="53"/>
      <c r="B31" s="53"/>
      <c r="C31" s="53"/>
      <c r="D31" s="53"/>
      <c r="E31" s="53"/>
      <c r="F31" s="53"/>
      <c r="G31" s="53"/>
      <c r="H31" s="53"/>
      <c r="I31" s="94"/>
      <c r="J31" s="53"/>
      <c r="K31" s="53"/>
      <c r="L31" s="54"/>
      <c r="M31" s="54"/>
      <c r="N31" s="82"/>
      <c r="O31" s="82"/>
      <c r="P31" s="82"/>
      <c r="Q31" s="82"/>
      <c r="R31" s="53"/>
    </row>
    <row r="32" spans="1:23" x14ac:dyDescent="0.25">
      <c r="A32" s="53"/>
      <c r="B32" s="53"/>
      <c r="C32" s="53"/>
      <c r="D32" s="53"/>
      <c r="E32" s="53"/>
      <c r="F32" s="53"/>
      <c r="G32" s="53"/>
      <c r="H32" s="53"/>
      <c r="I32" s="94"/>
      <c r="J32" s="53"/>
      <c r="K32" s="53"/>
      <c r="L32" s="54"/>
      <c r="M32" s="54"/>
      <c r="N32" s="82"/>
      <c r="O32" s="82"/>
      <c r="P32" s="82"/>
      <c r="Q32" s="82"/>
      <c r="R32" s="53"/>
    </row>
    <row r="33" spans="1:23" x14ac:dyDescent="0.25">
      <c r="A33" s="53"/>
      <c r="B33" s="53"/>
      <c r="C33" s="53"/>
      <c r="D33" s="53"/>
      <c r="E33" s="53"/>
      <c r="F33" s="53"/>
      <c r="G33" s="53"/>
      <c r="H33" s="53"/>
      <c r="I33" s="94"/>
      <c r="J33" s="53"/>
      <c r="K33" s="53"/>
      <c r="L33" s="54"/>
      <c r="M33" s="54"/>
      <c r="N33" s="82"/>
      <c r="O33" s="82"/>
      <c r="P33" s="82"/>
      <c r="Q33" s="82"/>
      <c r="R33" s="53"/>
    </row>
    <row r="34" spans="1:23" s="7" customFormat="1" x14ac:dyDescent="0.25">
      <c r="A34" s="53"/>
      <c r="B34" s="53"/>
      <c r="C34" s="53"/>
      <c r="D34" s="53"/>
      <c r="E34" s="53"/>
      <c r="F34" s="53"/>
      <c r="G34" s="53"/>
      <c r="H34" s="53"/>
      <c r="I34" s="94"/>
      <c r="J34" s="53"/>
      <c r="K34" s="53"/>
      <c r="L34" s="54"/>
      <c r="M34" s="54"/>
      <c r="N34" s="82"/>
      <c r="O34" s="82"/>
      <c r="P34" s="82"/>
      <c r="Q34" s="82"/>
      <c r="R34" s="53"/>
      <c r="T34" s="6"/>
      <c r="U34" s="6"/>
      <c r="V34" s="3"/>
      <c r="W34" s="3"/>
    </row>
    <row r="35" spans="1:23" s="7" customFormat="1" x14ac:dyDescent="0.25">
      <c r="A35" s="3"/>
      <c r="B35" s="3"/>
      <c r="C35" s="3"/>
      <c r="D35" s="3"/>
      <c r="E35" s="3"/>
      <c r="F35" s="53"/>
      <c r="G35" s="53"/>
      <c r="H35" s="53"/>
      <c r="I35" s="94"/>
      <c r="J35" s="53"/>
      <c r="K35" s="53"/>
      <c r="L35" s="54"/>
      <c r="M35" s="54"/>
      <c r="N35" s="82"/>
      <c r="O35" s="82"/>
      <c r="P35" s="82"/>
      <c r="Q35" s="82"/>
      <c r="R35" s="53"/>
      <c r="T35" s="6"/>
      <c r="U35" s="6"/>
      <c r="V35" s="3"/>
      <c r="W35" s="3"/>
    </row>
    <row r="36" spans="1:23" s="7" customFormat="1" x14ac:dyDescent="0.25">
      <c r="A36" s="3"/>
      <c r="B36" s="3"/>
      <c r="C36" s="3"/>
      <c r="D36" s="3"/>
      <c r="E36" s="3"/>
      <c r="F36" s="53"/>
      <c r="G36" s="53"/>
      <c r="H36" s="53"/>
      <c r="I36" s="94"/>
      <c r="J36" s="53"/>
      <c r="K36" s="53"/>
      <c r="L36" s="54"/>
      <c r="M36" s="54"/>
      <c r="N36" s="82"/>
      <c r="O36" s="82"/>
      <c r="P36" s="82"/>
      <c r="Q36" s="82"/>
      <c r="R36" s="53"/>
      <c r="T36" s="6"/>
      <c r="U36" s="6"/>
      <c r="V36" s="3"/>
      <c r="W36" s="3"/>
    </row>
    <row r="37" spans="1:23" s="7" customFormat="1" x14ac:dyDescent="0.25">
      <c r="A37" s="3"/>
      <c r="B37" s="3"/>
      <c r="C37" s="3"/>
      <c r="D37" s="3"/>
      <c r="E37" s="3"/>
      <c r="F37" s="53"/>
      <c r="G37" s="53"/>
      <c r="H37" s="53"/>
      <c r="I37" s="94"/>
      <c r="J37" s="53"/>
      <c r="K37" s="53"/>
      <c r="L37" s="54"/>
      <c r="M37" s="54"/>
      <c r="N37" s="82"/>
      <c r="O37" s="82"/>
      <c r="P37" s="82"/>
      <c r="Q37" s="82"/>
      <c r="R37" s="53"/>
      <c r="T37" s="6"/>
      <c r="U37" s="6"/>
      <c r="V37" s="3"/>
      <c r="W37" s="3"/>
    </row>
    <row r="38" spans="1:23" s="7" customFormat="1" x14ac:dyDescent="0.25">
      <c r="A38" s="3"/>
      <c r="B38" s="3"/>
      <c r="C38" s="3"/>
      <c r="D38" s="3"/>
      <c r="E38" s="3"/>
      <c r="F38" s="53"/>
      <c r="G38" s="53"/>
      <c r="H38" s="53"/>
      <c r="I38" s="94"/>
      <c r="J38" s="53"/>
      <c r="K38" s="53"/>
      <c r="L38" s="54"/>
      <c r="M38" s="54"/>
      <c r="N38" s="82"/>
      <c r="O38" s="82"/>
      <c r="P38" s="82"/>
      <c r="Q38" s="82"/>
      <c r="R38" s="53"/>
      <c r="T38" s="6"/>
      <c r="U38" s="6"/>
      <c r="V38" s="3"/>
      <c r="W38" s="3"/>
    </row>
    <row r="39" spans="1:23" s="7" customFormat="1" x14ac:dyDescent="0.25">
      <c r="A39" s="3"/>
      <c r="B39" s="3"/>
      <c r="C39" s="3"/>
      <c r="D39" s="3"/>
      <c r="E39" s="3"/>
      <c r="F39" s="53"/>
      <c r="G39" s="53"/>
      <c r="H39" s="53"/>
      <c r="I39" s="94"/>
      <c r="J39" s="53"/>
      <c r="K39" s="53"/>
      <c r="L39" s="54"/>
      <c r="M39" s="54"/>
      <c r="N39" s="82"/>
      <c r="O39" s="82"/>
      <c r="P39" s="82"/>
      <c r="Q39" s="82"/>
      <c r="R39" s="53"/>
      <c r="T39" s="6"/>
      <c r="U39" s="6"/>
      <c r="V39" s="3"/>
      <c r="W39" s="3"/>
    </row>
    <row r="40" spans="1:23" s="7" customFormat="1" x14ac:dyDescent="0.25">
      <c r="A40" s="3"/>
      <c r="B40" s="3"/>
      <c r="C40" s="3"/>
      <c r="D40" s="3"/>
      <c r="E40" s="3"/>
      <c r="F40" s="53"/>
      <c r="G40" s="53"/>
      <c r="H40" s="53"/>
      <c r="I40" s="94"/>
      <c r="J40" s="53"/>
      <c r="K40" s="53"/>
      <c r="L40" s="54"/>
      <c r="M40" s="54"/>
      <c r="N40" s="82"/>
      <c r="O40" s="82"/>
      <c r="P40" s="82"/>
      <c r="Q40" s="82"/>
      <c r="R40" s="53"/>
      <c r="T40" s="6"/>
      <c r="U40" s="6"/>
      <c r="V40" s="3"/>
      <c r="W40" s="3"/>
    </row>
    <row r="41" spans="1:23" s="7" customFormat="1" x14ac:dyDescent="0.25">
      <c r="A41" s="53"/>
      <c r="B41" s="53"/>
      <c r="C41" s="53"/>
      <c r="D41" s="53"/>
      <c r="E41" s="53"/>
      <c r="F41" s="53"/>
      <c r="G41" s="53"/>
      <c r="H41" s="53"/>
      <c r="I41" s="94"/>
      <c r="J41" s="53"/>
      <c r="K41" s="53"/>
      <c r="L41" s="54"/>
      <c r="M41" s="54"/>
      <c r="N41" s="82"/>
      <c r="O41" s="82"/>
      <c r="P41" s="82"/>
      <c r="Q41" s="82"/>
      <c r="R41" s="53"/>
      <c r="T41" s="6"/>
      <c r="U41" s="6"/>
      <c r="V41" s="3"/>
      <c r="W41" s="3"/>
    </row>
    <row r="42" spans="1:23" s="7" customFormat="1" x14ac:dyDescent="0.25">
      <c r="A42" s="53"/>
      <c r="B42" s="53"/>
      <c r="C42" s="53"/>
      <c r="D42" s="53"/>
      <c r="E42" s="53"/>
      <c r="F42" s="53"/>
      <c r="G42" s="53"/>
      <c r="H42" s="53"/>
      <c r="I42" s="94"/>
      <c r="J42" s="53"/>
      <c r="K42" s="53"/>
      <c r="L42" s="54"/>
      <c r="M42" s="54"/>
      <c r="N42" s="82"/>
      <c r="O42" s="82"/>
      <c r="P42" s="82"/>
      <c r="Q42" s="82"/>
      <c r="R42" s="53"/>
      <c r="T42" s="6"/>
      <c r="U42" s="6"/>
      <c r="V42" s="3"/>
      <c r="W42" s="3"/>
    </row>
    <row r="43" spans="1:23" s="7" customFormat="1" x14ac:dyDescent="0.25">
      <c r="A43" s="53"/>
      <c r="B43" s="53"/>
      <c r="C43" s="53"/>
      <c r="D43" s="53"/>
      <c r="E43" s="53"/>
      <c r="F43" s="53"/>
      <c r="G43" s="53"/>
      <c r="H43" s="53"/>
      <c r="I43" s="94"/>
      <c r="J43" s="53"/>
      <c r="K43" s="53"/>
      <c r="L43" s="54"/>
      <c r="M43" s="54"/>
      <c r="N43" s="82"/>
      <c r="O43" s="82"/>
      <c r="P43" s="82"/>
      <c r="Q43" s="82"/>
      <c r="R43" s="53"/>
      <c r="T43" s="6"/>
      <c r="U43" s="6"/>
      <c r="V43" s="3"/>
      <c r="W43" s="3"/>
    </row>
    <row r="44" spans="1:23" s="7" customFormat="1" x14ac:dyDescent="0.25">
      <c r="A44" s="53"/>
      <c r="B44" s="53"/>
      <c r="C44" s="53"/>
      <c r="D44" s="53"/>
      <c r="E44" s="53"/>
      <c r="F44" s="53"/>
      <c r="G44" s="53"/>
      <c r="H44" s="53"/>
      <c r="I44" s="94"/>
      <c r="J44" s="53"/>
      <c r="K44" s="53"/>
      <c r="L44" s="54"/>
      <c r="M44" s="54"/>
      <c r="N44" s="82"/>
      <c r="O44" s="82"/>
      <c r="P44" s="82"/>
      <c r="Q44" s="82"/>
      <c r="R44" s="53"/>
      <c r="T44" s="6"/>
      <c r="U44" s="6"/>
      <c r="V44" s="3"/>
      <c r="W44" s="3"/>
    </row>
    <row r="45" spans="1:23" s="7" customFormat="1" x14ac:dyDescent="0.25">
      <c r="A45" s="53"/>
      <c r="B45" s="53"/>
      <c r="C45" s="53"/>
      <c r="D45" s="53"/>
      <c r="E45" s="53"/>
      <c r="F45" s="53"/>
      <c r="G45" s="53"/>
      <c r="H45" s="53"/>
      <c r="I45" s="94"/>
      <c r="J45" s="53"/>
      <c r="K45" s="53"/>
      <c r="L45" s="54"/>
      <c r="M45" s="54"/>
      <c r="N45" s="82"/>
      <c r="O45" s="82"/>
      <c r="P45" s="82"/>
      <c r="Q45" s="82"/>
      <c r="R45" s="53"/>
      <c r="T45" s="6"/>
      <c r="U45" s="6"/>
      <c r="V45" s="3"/>
      <c r="W45" s="3"/>
    </row>
    <row r="46" spans="1:23" s="7" customFormat="1" x14ac:dyDescent="0.25">
      <c r="A46" s="53"/>
      <c r="B46" s="53"/>
      <c r="C46" s="53"/>
      <c r="D46" s="53"/>
      <c r="E46" s="53"/>
      <c r="F46" s="53"/>
      <c r="G46" s="53"/>
      <c r="H46" s="53"/>
      <c r="I46" s="94"/>
      <c r="J46" s="53"/>
      <c r="K46" s="53"/>
      <c r="L46" s="54"/>
      <c r="M46" s="54"/>
      <c r="N46" s="82"/>
      <c r="O46" s="82"/>
      <c r="P46" s="82"/>
      <c r="Q46" s="82"/>
      <c r="R46" s="53"/>
      <c r="T46" s="6"/>
      <c r="U46" s="6"/>
      <c r="V46" s="3"/>
      <c r="W46" s="3"/>
    </row>
    <row r="47" spans="1:23" s="7" customFormat="1" x14ac:dyDescent="0.25">
      <c r="A47" s="53"/>
      <c r="B47" s="53"/>
      <c r="C47" s="53"/>
      <c r="D47" s="53"/>
      <c r="E47" s="53"/>
      <c r="F47" s="53"/>
      <c r="G47" s="53"/>
      <c r="H47" s="53"/>
      <c r="I47" s="94"/>
      <c r="J47" s="53"/>
      <c r="K47" s="53"/>
      <c r="L47" s="54"/>
      <c r="M47" s="54"/>
      <c r="N47" s="82"/>
      <c r="O47" s="82"/>
      <c r="P47" s="82"/>
      <c r="Q47" s="82"/>
      <c r="R47" s="53"/>
      <c r="T47" s="6"/>
      <c r="U47" s="6"/>
      <c r="V47" s="3"/>
      <c r="W47" s="3"/>
    </row>
    <row r="48" spans="1:23" s="7" customFormat="1" x14ac:dyDescent="0.25">
      <c r="A48" s="53"/>
      <c r="B48" s="53"/>
      <c r="C48" s="53"/>
      <c r="D48" s="53"/>
      <c r="E48" s="53"/>
      <c r="F48" s="53"/>
      <c r="G48" s="53"/>
      <c r="H48" s="53"/>
      <c r="I48" s="94"/>
      <c r="J48" s="53"/>
      <c r="K48" s="53"/>
      <c r="L48" s="54"/>
      <c r="M48" s="54"/>
      <c r="N48" s="82"/>
      <c r="O48" s="82"/>
      <c r="P48" s="82"/>
      <c r="Q48" s="82"/>
      <c r="R48" s="53"/>
      <c r="T48" s="6"/>
      <c r="U48" s="6"/>
      <c r="V48" s="3"/>
      <c r="W48" s="3"/>
    </row>
    <row r="49" spans="1:23" s="7" customFormat="1" x14ac:dyDescent="0.25">
      <c r="A49" s="53"/>
      <c r="B49" s="53"/>
      <c r="C49" s="53"/>
      <c r="D49" s="53"/>
      <c r="E49" s="53"/>
      <c r="F49" s="53"/>
      <c r="G49" s="53"/>
      <c r="H49" s="53"/>
      <c r="I49" s="94"/>
      <c r="J49" s="53"/>
      <c r="K49" s="53"/>
      <c r="L49" s="54"/>
      <c r="M49" s="54"/>
      <c r="N49" s="82"/>
      <c r="O49" s="82"/>
      <c r="P49" s="82"/>
      <c r="Q49" s="82"/>
      <c r="R49" s="53"/>
      <c r="T49" s="6"/>
      <c r="U49" s="6"/>
      <c r="V49" s="3"/>
      <c r="W49" s="3"/>
    </row>
    <row r="50" spans="1:23" s="7" customFormat="1" x14ac:dyDescent="0.25">
      <c r="A50" s="53"/>
      <c r="B50" s="53"/>
      <c r="C50" s="53"/>
      <c r="D50" s="53"/>
      <c r="E50" s="53"/>
      <c r="F50" s="53"/>
      <c r="G50" s="53"/>
      <c r="H50" s="53"/>
      <c r="I50" s="94"/>
      <c r="J50" s="53"/>
      <c r="K50" s="53"/>
      <c r="L50" s="54"/>
      <c r="M50" s="54"/>
      <c r="N50" s="82"/>
      <c r="O50" s="82"/>
      <c r="P50" s="82"/>
      <c r="Q50" s="82"/>
      <c r="R50" s="53"/>
      <c r="T50" s="6"/>
      <c r="U50" s="6"/>
      <c r="V50" s="3"/>
      <c r="W50" s="3"/>
    </row>
    <row r="51" spans="1:23" s="7" customFormat="1" x14ac:dyDescent="0.25">
      <c r="A51" s="53"/>
      <c r="B51" s="53"/>
      <c r="C51" s="53"/>
      <c r="D51" s="53"/>
      <c r="E51" s="53"/>
      <c r="F51" s="53"/>
      <c r="G51" s="53"/>
      <c r="H51" s="53"/>
      <c r="I51" s="94"/>
      <c r="J51" s="53"/>
      <c r="K51" s="53"/>
      <c r="L51" s="54"/>
      <c r="M51" s="54"/>
      <c r="N51" s="82"/>
      <c r="O51" s="82"/>
      <c r="P51" s="82"/>
      <c r="Q51" s="82"/>
      <c r="R51" s="53"/>
      <c r="T51" s="6"/>
      <c r="U51" s="6"/>
      <c r="V51" s="3"/>
      <c r="W51" s="3"/>
    </row>
    <row r="52" spans="1:23" s="7" customFormat="1" x14ac:dyDescent="0.25">
      <c r="A52" s="53"/>
      <c r="B52" s="53"/>
      <c r="C52" s="53"/>
      <c r="D52" s="53"/>
      <c r="E52" s="53"/>
      <c r="F52" s="53"/>
      <c r="G52" s="53"/>
      <c r="H52" s="53"/>
      <c r="I52" s="94"/>
      <c r="J52" s="53"/>
      <c r="K52" s="53"/>
      <c r="L52" s="54"/>
      <c r="M52" s="54"/>
      <c r="N52" s="82"/>
      <c r="O52" s="82"/>
      <c r="P52" s="82"/>
      <c r="Q52" s="82"/>
      <c r="R52" s="53"/>
      <c r="T52" s="6"/>
      <c r="U52" s="6"/>
      <c r="V52" s="3"/>
      <c r="W52" s="3"/>
    </row>
    <row r="53" spans="1:23" s="7" customFormat="1" x14ac:dyDescent="0.25">
      <c r="A53" s="53"/>
      <c r="B53" s="53"/>
      <c r="C53" s="53"/>
      <c r="D53" s="53"/>
      <c r="E53" s="53"/>
      <c r="F53" s="53"/>
      <c r="G53" s="53"/>
      <c r="H53" s="53"/>
      <c r="I53" s="94"/>
      <c r="J53" s="53"/>
      <c r="K53" s="53"/>
      <c r="L53" s="54"/>
      <c r="M53" s="54"/>
      <c r="N53" s="82"/>
      <c r="O53" s="82"/>
      <c r="P53" s="82"/>
      <c r="Q53" s="82"/>
      <c r="R53" s="53"/>
      <c r="T53" s="6"/>
      <c r="U53" s="6"/>
      <c r="V53" s="3"/>
      <c r="W53" s="3"/>
    </row>
    <row r="54" spans="1:23" s="7" customFormat="1" x14ac:dyDescent="0.25">
      <c r="A54" s="53"/>
      <c r="B54" s="53"/>
      <c r="C54" s="53"/>
      <c r="D54" s="53"/>
      <c r="E54" s="53"/>
      <c r="F54" s="53"/>
      <c r="G54" s="53"/>
      <c r="H54" s="53"/>
      <c r="I54" s="94"/>
      <c r="J54" s="53"/>
      <c r="K54" s="53"/>
      <c r="L54" s="54"/>
      <c r="M54" s="54"/>
      <c r="N54" s="82"/>
      <c r="O54" s="82"/>
      <c r="P54" s="82"/>
      <c r="Q54" s="82"/>
      <c r="R54" s="53"/>
      <c r="T54" s="6"/>
      <c r="U54" s="6"/>
      <c r="V54" s="3"/>
      <c r="W54" s="3"/>
    </row>
    <row r="55" spans="1:23" s="7" customFormat="1" x14ac:dyDescent="0.25">
      <c r="A55" s="53"/>
      <c r="B55" s="53"/>
      <c r="C55" s="53"/>
      <c r="D55" s="53"/>
      <c r="E55" s="53"/>
      <c r="F55" s="53"/>
      <c r="G55" s="53"/>
      <c r="H55" s="53"/>
      <c r="I55" s="94"/>
      <c r="J55" s="53"/>
      <c r="K55" s="53"/>
      <c r="L55" s="54"/>
      <c r="M55" s="54"/>
      <c r="N55" s="82"/>
      <c r="O55" s="82"/>
      <c r="P55" s="82"/>
      <c r="Q55" s="82"/>
      <c r="R55" s="53"/>
      <c r="T55" s="6"/>
      <c r="U55" s="6"/>
      <c r="V55" s="3"/>
      <c r="W55" s="3"/>
    </row>
    <row r="56" spans="1:23" s="7" customFormat="1" x14ac:dyDescent="0.25">
      <c r="A56" s="53"/>
      <c r="B56" s="53"/>
      <c r="C56" s="53"/>
      <c r="D56" s="53"/>
      <c r="E56" s="53"/>
      <c r="F56" s="53"/>
      <c r="G56" s="53"/>
      <c r="H56" s="53"/>
      <c r="I56" s="94"/>
      <c r="J56" s="53"/>
      <c r="K56" s="53"/>
      <c r="L56" s="54"/>
      <c r="M56" s="54"/>
      <c r="N56" s="82"/>
      <c r="O56" s="82"/>
      <c r="P56" s="82"/>
      <c r="Q56" s="82"/>
      <c r="R56" s="53"/>
      <c r="T56" s="6"/>
      <c r="U56" s="6"/>
      <c r="V56" s="3"/>
      <c r="W56" s="3"/>
    </row>
    <row r="57" spans="1:23" s="7" customFormat="1" x14ac:dyDescent="0.25">
      <c r="A57" s="53"/>
      <c r="B57" s="53"/>
      <c r="C57" s="53"/>
      <c r="D57" s="53"/>
      <c r="E57" s="53"/>
      <c r="F57" s="53"/>
      <c r="G57" s="53"/>
      <c r="H57" s="53"/>
      <c r="I57" s="94"/>
      <c r="J57" s="53"/>
      <c r="K57" s="53"/>
      <c r="L57" s="54"/>
      <c r="M57" s="54"/>
      <c r="N57" s="82"/>
      <c r="O57" s="82"/>
      <c r="P57" s="82"/>
      <c r="Q57" s="82"/>
      <c r="R57" s="53"/>
      <c r="T57" s="6"/>
      <c r="U57" s="6"/>
      <c r="V57" s="3"/>
      <c r="W57" s="3"/>
    </row>
    <row r="58" spans="1:23" s="7" customFormat="1" x14ac:dyDescent="0.25">
      <c r="A58" s="53"/>
      <c r="B58" s="53"/>
      <c r="C58" s="53"/>
      <c r="D58" s="53"/>
      <c r="E58" s="53"/>
      <c r="F58" s="53"/>
      <c r="G58" s="53"/>
      <c r="H58" s="53"/>
      <c r="I58" s="94"/>
      <c r="J58" s="53"/>
      <c r="K58" s="53"/>
      <c r="L58" s="54"/>
      <c r="M58" s="54"/>
      <c r="N58" s="82"/>
      <c r="O58" s="82"/>
      <c r="P58" s="82"/>
      <c r="Q58" s="82"/>
      <c r="R58" s="53"/>
      <c r="T58" s="6"/>
      <c r="U58" s="6"/>
      <c r="V58" s="3"/>
      <c r="W58" s="3"/>
    </row>
    <row r="59" spans="1:23" s="7" customFormat="1" x14ac:dyDescent="0.25">
      <c r="A59" s="53"/>
      <c r="B59" s="53"/>
      <c r="C59" s="53"/>
      <c r="D59" s="53"/>
      <c r="E59" s="53"/>
      <c r="F59" s="53"/>
      <c r="G59" s="53"/>
      <c r="H59" s="53"/>
      <c r="I59" s="94"/>
      <c r="J59" s="53"/>
      <c r="K59" s="53"/>
      <c r="L59" s="54"/>
      <c r="M59" s="54"/>
      <c r="N59" s="82"/>
      <c r="O59" s="82"/>
      <c r="P59" s="82"/>
      <c r="Q59" s="82"/>
      <c r="R59" s="53"/>
      <c r="T59" s="6"/>
      <c r="U59" s="6"/>
      <c r="V59" s="3"/>
      <c r="W59" s="3"/>
    </row>
    <row r="60" spans="1:23" s="7" customFormat="1" x14ac:dyDescent="0.25">
      <c r="A60" s="53"/>
      <c r="B60" s="53"/>
      <c r="C60" s="53"/>
      <c r="D60" s="53"/>
      <c r="E60" s="53"/>
      <c r="F60" s="53"/>
      <c r="G60" s="53"/>
      <c r="H60" s="53"/>
      <c r="I60" s="94"/>
      <c r="J60" s="53"/>
      <c r="K60" s="53"/>
      <c r="L60" s="54"/>
      <c r="M60" s="54"/>
      <c r="N60" s="82"/>
      <c r="O60" s="82"/>
      <c r="P60" s="82"/>
      <c r="Q60" s="82"/>
      <c r="R60" s="53"/>
      <c r="T60" s="6"/>
      <c r="U60" s="6"/>
      <c r="V60" s="3"/>
      <c r="W60" s="3"/>
    </row>
  </sheetData>
  <mergeCells count="5">
    <mergeCell ref="C18:E18"/>
    <mergeCell ref="F18:H18"/>
    <mergeCell ref="N18:O18"/>
    <mergeCell ref="P18:Q18"/>
    <mergeCell ref="L19:M19"/>
  </mergeCells>
  <conditionalFormatting sqref="A4:U16">
    <cfRule type="expression" dxfId="9" priority="2">
      <formula>$B4=0</formula>
    </cfRule>
    <cfRule type="expression" dxfId="8" priority="3">
      <formula>$S4&gt;15&amp;$S4&lt;30</formula>
    </cfRule>
    <cfRule type="expression" dxfId="7" priority="4">
      <formula>$S4&gt;29</formula>
    </cfRule>
    <cfRule type="expression" dxfId="6" priority="5">
      <formula>$C4="NBS 18"</formula>
    </cfRule>
    <cfRule type="expression" dxfId="5" priority="6">
      <formula>$C4="Atlantis II"</formula>
    </cfRule>
    <cfRule type="expression" dxfId="4" priority="7">
      <formula>$C4="SHK"</formula>
    </cfRule>
    <cfRule type="expression" dxfId="3" priority="8">
      <formula>$C4="SC1"</formula>
    </cfRule>
    <cfRule type="expression" dxfId="2" priority="9">
      <formula>$C4="jcp"</formula>
    </cfRule>
    <cfRule type="expression" dxfId="1" priority="10">
      <formula>$C4="GS1"</formula>
    </cfRule>
    <cfRule type="expression" dxfId="0" priority="11">
      <formula>$C4="nbs 19"</formula>
    </cfRule>
  </conditionalFormatting>
  <conditionalFormatting sqref="H20:H23">
    <cfRule type="cellIs" priority="1" operator="greaterThan">
      <formula>0.6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showGridLines="0" topLeftCell="A22" workbookViewId="0">
      <selection activeCell="V39" sqref="V39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6.285156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15.42578125" style="3" customWidth="1"/>
    <col min="23" max="23" width="17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1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 t="s">
        <v>26</v>
      </c>
      <c r="G4" s="22">
        <v>0.6306828703703703</v>
      </c>
      <c r="H4" s="19">
        <v>2</v>
      </c>
      <c r="I4" s="23">
        <v>3.3000000000000002E-2</v>
      </c>
      <c r="J4" s="19">
        <v>1</v>
      </c>
      <c r="K4" s="19">
        <v>1</v>
      </c>
      <c r="L4" s="24">
        <v>5375.3270000000002</v>
      </c>
      <c r="M4" s="24">
        <v>5618.1610000000001</v>
      </c>
      <c r="N4" s="25">
        <v>-0.12</v>
      </c>
      <c r="O4" s="25">
        <v>1.7999999999999999E-2</v>
      </c>
      <c r="P4" s="25">
        <v>-5.19</v>
      </c>
      <c r="Q4" s="25">
        <v>3.5000000000000003E-2</v>
      </c>
      <c r="R4" s="19" t="s">
        <v>27</v>
      </c>
      <c r="S4" s="26">
        <f>((M4/L4)*100)-100</f>
        <v>4.5175670242945074</v>
      </c>
      <c r="T4" s="27">
        <f t="shared" ref="T4:T49" si="0">((SLOPE($O$53:$O$54,$N$53:$N$54)*N4))+(INTERCEPT($O$53:$O$54,$N$53:$N$54))</f>
        <v>2.2079650218494744</v>
      </c>
      <c r="U4" s="28">
        <f t="shared" ref="U4:U49" si="1">((SLOPE($Q$53:$Q$54,$P$53:$P$54))*P4)+(INTERCEPT($Q$53:$Q$54,$P$53:$P$54))</f>
        <v>-1.9071727191716885</v>
      </c>
    </row>
    <row r="5" spans="1:22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 t="s">
        <v>26</v>
      </c>
      <c r="G5" s="22">
        <v>0.65434027777777781</v>
      </c>
      <c r="H5" s="19">
        <v>2</v>
      </c>
      <c r="I5" s="23">
        <v>2.7E-2</v>
      </c>
      <c r="J5" s="19">
        <v>0</v>
      </c>
      <c r="K5" s="19">
        <v>1</v>
      </c>
      <c r="L5" s="24">
        <v>5200.3909999999996</v>
      </c>
      <c r="M5" s="24">
        <v>5443.7139999999999</v>
      </c>
      <c r="N5" s="25">
        <v>-0.17100000000000001</v>
      </c>
      <c r="O5" s="25">
        <v>2.7E-2</v>
      </c>
      <c r="P5" s="25">
        <v>-5.1909999999999998</v>
      </c>
      <c r="Q5" s="25">
        <v>2.5000000000000001E-2</v>
      </c>
      <c r="R5" s="19" t="s">
        <v>29</v>
      </c>
      <c r="S5" s="29">
        <f t="shared" ref="S5:S49" si="2">((M5/L5)*100)-100</f>
        <v>4.6789366414948574</v>
      </c>
      <c r="T5" s="27">
        <f t="shared" si="0"/>
        <v>2.156851967681976</v>
      </c>
      <c r="U5" s="28">
        <f t="shared" si="1"/>
        <v>-1.9081714798744116</v>
      </c>
      <c r="V5" s="30"/>
    </row>
    <row r="6" spans="1:22" x14ac:dyDescent="0.25">
      <c r="A6" s="18" t="s">
        <v>30</v>
      </c>
      <c r="B6" s="19">
        <v>3</v>
      </c>
      <c r="C6" s="20" t="s">
        <v>31</v>
      </c>
      <c r="D6" s="19" t="s">
        <v>25</v>
      </c>
      <c r="E6" s="19">
        <v>1</v>
      </c>
      <c r="F6" s="21" t="s">
        <v>26</v>
      </c>
      <c r="G6" s="22">
        <v>0.67716435185185186</v>
      </c>
      <c r="H6" s="19">
        <v>3</v>
      </c>
      <c r="I6" s="23">
        <v>1.6E-2</v>
      </c>
      <c r="J6" s="19">
        <v>0</v>
      </c>
      <c r="K6" s="19">
        <v>1</v>
      </c>
      <c r="L6" s="24">
        <v>2282.1219999999998</v>
      </c>
      <c r="M6" s="24">
        <v>2357.6030000000001</v>
      </c>
      <c r="N6" s="25">
        <v>-7.38</v>
      </c>
      <c r="O6" s="25">
        <v>2.8000000000000001E-2</v>
      </c>
      <c r="P6" s="25">
        <v>-26.341000000000001</v>
      </c>
      <c r="Q6" s="25">
        <v>0.05</v>
      </c>
      <c r="R6" s="19" t="s">
        <v>32</v>
      </c>
      <c r="S6" s="29">
        <f t="shared" si="2"/>
        <v>3.3074918869368162</v>
      </c>
      <c r="T6" s="27">
        <f t="shared" si="0"/>
        <v>-5.0681285714061746</v>
      </c>
      <c r="U6" s="28">
        <f t="shared" si="1"/>
        <v>-23.031960342487171</v>
      </c>
    </row>
    <row r="7" spans="1:22" x14ac:dyDescent="0.25">
      <c r="A7" s="18" t="s">
        <v>33</v>
      </c>
      <c r="B7" s="19">
        <v>4</v>
      </c>
      <c r="C7" s="20" t="s">
        <v>31</v>
      </c>
      <c r="D7" s="19" t="s">
        <v>25</v>
      </c>
      <c r="E7" s="19">
        <v>2</v>
      </c>
      <c r="F7" s="21" t="s">
        <v>26</v>
      </c>
      <c r="G7" s="22">
        <v>0.69778935185185187</v>
      </c>
      <c r="H7" s="19">
        <v>3</v>
      </c>
      <c r="I7" s="23">
        <v>2.1999999999999999E-2</v>
      </c>
      <c r="J7" s="19">
        <v>0</v>
      </c>
      <c r="K7" s="19">
        <v>1</v>
      </c>
      <c r="L7" s="24">
        <v>3161.2420000000002</v>
      </c>
      <c r="M7" s="24">
        <v>3363.7339999999999</v>
      </c>
      <c r="N7" s="25">
        <v>-7.38</v>
      </c>
      <c r="O7" s="25">
        <v>2.5000000000000001E-2</v>
      </c>
      <c r="P7" s="25">
        <v>-26.524999999999999</v>
      </c>
      <c r="Q7" s="25">
        <v>2.9000000000000001E-2</v>
      </c>
      <c r="R7" s="19" t="s">
        <v>34</v>
      </c>
      <c r="S7" s="29">
        <f t="shared" si="2"/>
        <v>6.4054570956604948</v>
      </c>
      <c r="T7" s="27">
        <f t="shared" si="0"/>
        <v>-5.0681285714061746</v>
      </c>
      <c r="U7" s="28">
        <f t="shared" si="1"/>
        <v>-23.215732311788386</v>
      </c>
    </row>
    <row r="8" spans="1:22" x14ac:dyDescent="0.25">
      <c r="A8" s="18" t="s">
        <v>35</v>
      </c>
      <c r="B8" s="19">
        <v>5</v>
      </c>
      <c r="C8" s="20" t="s">
        <v>36</v>
      </c>
      <c r="D8" s="19" t="s">
        <v>37</v>
      </c>
      <c r="E8" s="19">
        <v>1</v>
      </c>
      <c r="F8" s="21" t="s">
        <v>26</v>
      </c>
      <c r="G8" s="22">
        <v>0.72100694444444446</v>
      </c>
      <c r="H8" s="19">
        <v>4</v>
      </c>
      <c r="I8" s="23">
        <v>3.5000000000000003E-2</v>
      </c>
      <c r="J8" s="19">
        <v>1</v>
      </c>
      <c r="K8" s="19">
        <v>1</v>
      </c>
      <c r="L8" s="24">
        <v>5608.6620000000003</v>
      </c>
      <c r="M8" s="24">
        <v>5796.9369999999999</v>
      </c>
      <c r="N8" s="25">
        <v>-8.0670000000000002</v>
      </c>
      <c r="O8" s="25">
        <v>1.9E-2</v>
      </c>
      <c r="P8" s="25">
        <v>-2.2709999999999999</v>
      </c>
      <c r="Q8" s="25">
        <v>3.7999999999999999E-2</v>
      </c>
      <c r="R8" s="19" t="s">
        <v>38</v>
      </c>
      <c r="S8" s="29">
        <f t="shared" si="2"/>
        <v>3.3568612264386815</v>
      </c>
      <c r="T8" s="27">
        <f t="shared" si="0"/>
        <v>-5.7566514775448283</v>
      </c>
      <c r="U8" s="28">
        <f t="shared" si="1"/>
        <v>1.0082097720796903</v>
      </c>
    </row>
    <row r="9" spans="1:22" x14ac:dyDescent="0.25">
      <c r="A9" s="18" t="s">
        <v>39</v>
      </c>
      <c r="B9" s="19">
        <v>6</v>
      </c>
      <c r="C9" s="20" t="s">
        <v>40</v>
      </c>
      <c r="D9" s="19" t="s">
        <v>37</v>
      </c>
      <c r="E9" s="19">
        <v>2</v>
      </c>
      <c r="F9" s="21" t="s">
        <v>26</v>
      </c>
      <c r="G9" s="22">
        <v>0.76695601851851858</v>
      </c>
      <c r="H9" s="19">
        <v>4</v>
      </c>
      <c r="I9" s="23">
        <v>2.3E-2</v>
      </c>
      <c r="J9" s="19">
        <v>1</v>
      </c>
      <c r="K9" s="19">
        <v>1</v>
      </c>
      <c r="L9" s="24">
        <v>5.3780000000000001</v>
      </c>
      <c r="M9" s="24">
        <v>1648.0340000000001</v>
      </c>
      <c r="N9" s="25">
        <v>-29.548999999999999</v>
      </c>
      <c r="O9" s="25">
        <v>1.39</v>
      </c>
      <c r="P9" s="25">
        <v>-14.724</v>
      </c>
      <c r="Q9" s="25">
        <v>1.839</v>
      </c>
      <c r="R9" s="19" t="s">
        <v>41</v>
      </c>
      <c r="S9" s="29">
        <f t="shared" si="2"/>
        <v>30543.99404983265</v>
      </c>
      <c r="T9" s="27"/>
      <c r="U9" s="28"/>
      <c r="V9" s="30" t="s">
        <v>42</v>
      </c>
    </row>
    <row r="10" spans="1:22" x14ac:dyDescent="0.25">
      <c r="A10" s="18" t="s">
        <v>43</v>
      </c>
      <c r="B10" s="19">
        <v>7</v>
      </c>
      <c r="C10" s="20" t="s">
        <v>44</v>
      </c>
      <c r="D10" s="19" t="s">
        <v>37</v>
      </c>
      <c r="E10" s="19">
        <v>1</v>
      </c>
      <c r="F10" s="21" t="s">
        <v>26</v>
      </c>
      <c r="G10" s="22">
        <v>0.78922453703703699</v>
      </c>
      <c r="H10" s="19">
        <v>5</v>
      </c>
      <c r="I10" s="23">
        <v>1.9E-2</v>
      </c>
      <c r="J10" s="19">
        <v>0</v>
      </c>
      <c r="K10" s="19">
        <v>1</v>
      </c>
      <c r="L10" s="24">
        <v>3104.5659999999998</v>
      </c>
      <c r="M10" s="24">
        <v>3248.47</v>
      </c>
      <c r="N10" s="25">
        <v>-9.3239999999999998</v>
      </c>
      <c r="O10" s="25">
        <v>1.7000000000000001E-2</v>
      </c>
      <c r="P10" s="25">
        <v>-2.6560000000000001</v>
      </c>
      <c r="Q10" s="25">
        <v>5.8999999999999997E-2</v>
      </c>
      <c r="R10" s="19" t="s">
        <v>45</v>
      </c>
      <c r="S10" s="29">
        <f t="shared" si="2"/>
        <v>4.635237260216087</v>
      </c>
      <c r="T10" s="27">
        <f t="shared" si="0"/>
        <v>-7.0164379302614055</v>
      </c>
      <c r="U10" s="28">
        <f t="shared" si="1"/>
        <v>0.62368690153094697</v>
      </c>
    </row>
    <row r="11" spans="1:22" x14ac:dyDescent="0.25">
      <c r="A11" s="18" t="s">
        <v>46</v>
      </c>
      <c r="B11" s="19">
        <v>8</v>
      </c>
      <c r="C11" s="20" t="s">
        <v>47</v>
      </c>
      <c r="D11" s="19" t="s">
        <v>37</v>
      </c>
      <c r="E11" s="19">
        <v>2</v>
      </c>
      <c r="F11" s="21" t="s">
        <v>26</v>
      </c>
      <c r="G11" s="22">
        <v>0.81234953703703694</v>
      </c>
      <c r="H11" s="19">
        <v>5</v>
      </c>
      <c r="I11" s="23">
        <v>2.3E-2</v>
      </c>
      <c r="J11" s="19">
        <v>0</v>
      </c>
      <c r="K11" s="19">
        <v>1</v>
      </c>
      <c r="L11" s="24">
        <v>3623.7280000000001</v>
      </c>
      <c r="M11" s="24">
        <v>3822.3339999999998</v>
      </c>
      <c r="N11" s="25">
        <v>-9.1020000000000003</v>
      </c>
      <c r="O11" s="25">
        <v>3.6999999999999998E-2</v>
      </c>
      <c r="P11" s="25">
        <v>-2.4710000000000001</v>
      </c>
      <c r="Q11" s="25">
        <v>0.03</v>
      </c>
      <c r="R11" s="19" t="s">
        <v>48</v>
      </c>
      <c r="S11" s="29">
        <f t="shared" si="2"/>
        <v>5.4807093689150861</v>
      </c>
      <c r="T11" s="27">
        <f t="shared" si="0"/>
        <v>-6.7939458121205316</v>
      </c>
      <c r="U11" s="28">
        <f t="shared" si="1"/>
        <v>0.80845763153488859</v>
      </c>
    </row>
    <row r="12" spans="1:22" x14ac:dyDescent="0.25">
      <c r="A12" s="18" t="s">
        <v>49</v>
      </c>
      <c r="B12" s="19">
        <v>9</v>
      </c>
      <c r="C12" s="20" t="s">
        <v>50</v>
      </c>
      <c r="D12" s="19" t="s">
        <v>37</v>
      </c>
      <c r="E12" s="19">
        <v>1</v>
      </c>
      <c r="F12" s="21" t="s">
        <v>26</v>
      </c>
      <c r="G12" s="22">
        <v>0.83490740740740732</v>
      </c>
      <c r="H12" s="19">
        <v>6</v>
      </c>
      <c r="I12" s="23">
        <v>0.01</v>
      </c>
      <c r="J12" s="19">
        <v>1</v>
      </c>
      <c r="K12" s="19">
        <v>1</v>
      </c>
      <c r="L12" s="24">
        <v>3492.2449999999999</v>
      </c>
      <c r="M12" s="24">
        <v>3740.962</v>
      </c>
      <c r="N12" s="25">
        <v>-7.9660000000000002</v>
      </c>
      <c r="O12" s="25">
        <v>1.4E-2</v>
      </c>
      <c r="P12" s="25">
        <v>-2.3620000000000001</v>
      </c>
      <c r="Q12" s="25">
        <v>6.3E-2</v>
      </c>
      <c r="R12" s="19" t="s">
        <v>51</v>
      </c>
      <c r="S12" s="29">
        <f t="shared" si="2"/>
        <v>7.1219802734344313</v>
      </c>
      <c r="T12" s="27">
        <f t="shared" si="0"/>
        <v>-5.6554275859582148</v>
      </c>
      <c r="U12" s="28">
        <f t="shared" si="1"/>
        <v>0.91732254813180525</v>
      </c>
    </row>
    <row r="13" spans="1:22" x14ac:dyDescent="0.25">
      <c r="A13" s="18"/>
      <c r="B13" s="19">
        <v>10</v>
      </c>
      <c r="C13" s="31" t="s">
        <v>52</v>
      </c>
      <c r="D13" s="19"/>
      <c r="E13" s="19"/>
      <c r="F13" s="21"/>
      <c r="G13" s="22"/>
      <c r="H13" s="19"/>
      <c r="I13" s="23"/>
      <c r="J13" s="19"/>
      <c r="K13" s="19"/>
      <c r="L13" s="24"/>
      <c r="M13" s="24"/>
      <c r="N13" s="25"/>
      <c r="O13" s="25"/>
      <c r="P13" s="25"/>
      <c r="Q13" s="25"/>
      <c r="R13" s="19"/>
      <c r="S13" s="29"/>
      <c r="T13" s="27"/>
      <c r="U13" s="28"/>
      <c r="V13" s="30" t="s">
        <v>53</v>
      </c>
    </row>
    <row r="14" spans="1:22" x14ac:dyDescent="0.25">
      <c r="A14" s="18" t="s">
        <v>54</v>
      </c>
      <c r="B14" s="19">
        <v>11</v>
      </c>
      <c r="C14" s="20" t="s">
        <v>55</v>
      </c>
      <c r="D14" s="19" t="s">
        <v>37</v>
      </c>
      <c r="E14" s="19">
        <v>1</v>
      </c>
      <c r="F14" s="21">
        <v>44604</v>
      </c>
      <c r="G14" s="22">
        <v>0.69019675925925927</v>
      </c>
      <c r="H14" s="19">
        <v>7</v>
      </c>
      <c r="I14" s="23">
        <v>3.2000000000000001E-2</v>
      </c>
      <c r="J14" s="19">
        <v>1</v>
      </c>
      <c r="K14" s="19">
        <v>1</v>
      </c>
      <c r="L14" s="24">
        <v>4309.6869999999999</v>
      </c>
      <c r="M14" s="24">
        <v>4537.4269999999997</v>
      </c>
      <c r="N14" s="25">
        <v>-7.93</v>
      </c>
      <c r="O14" s="25">
        <v>3.2000000000000001E-2</v>
      </c>
      <c r="P14" s="25">
        <v>-2.1680000000000001</v>
      </c>
      <c r="Q14" s="25">
        <v>3.2000000000000001E-2</v>
      </c>
      <c r="R14" s="19" t="s">
        <v>56</v>
      </c>
      <c r="S14" s="29">
        <f t="shared" si="2"/>
        <v>5.28437448009565</v>
      </c>
      <c r="T14" s="27">
        <f t="shared" si="0"/>
        <v>-5.6193477830164511</v>
      </c>
      <c r="U14" s="28">
        <f t="shared" si="1"/>
        <v>1.1110821244602627</v>
      </c>
    </row>
    <row r="15" spans="1:22" x14ac:dyDescent="0.25">
      <c r="A15" s="18" t="s">
        <v>57</v>
      </c>
      <c r="B15" s="19">
        <v>12</v>
      </c>
      <c r="C15" s="20" t="s">
        <v>58</v>
      </c>
      <c r="D15" s="19" t="s">
        <v>37</v>
      </c>
      <c r="E15" s="19">
        <v>2</v>
      </c>
      <c r="F15" s="21">
        <v>44604</v>
      </c>
      <c r="G15" s="22">
        <v>0.71064814814814825</v>
      </c>
      <c r="H15" s="19">
        <v>7</v>
      </c>
      <c r="I15" s="23">
        <v>3.9E-2</v>
      </c>
      <c r="J15" s="19">
        <v>0</v>
      </c>
      <c r="K15" s="19">
        <v>1</v>
      </c>
      <c r="L15" s="24">
        <v>7806.924</v>
      </c>
      <c r="M15" s="24">
        <v>8084.2550000000001</v>
      </c>
      <c r="N15" s="25">
        <v>-7.72</v>
      </c>
      <c r="O15" s="25">
        <v>1.7000000000000001E-2</v>
      </c>
      <c r="P15" s="25">
        <v>-2.145</v>
      </c>
      <c r="Q15" s="25">
        <v>4.3999999999999997E-2</v>
      </c>
      <c r="R15" s="19" t="s">
        <v>59</v>
      </c>
      <c r="S15" s="29">
        <f t="shared" si="2"/>
        <v>3.552372227525197</v>
      </c>
      <c r="T15" s="27">
        <f t="shared" si="0"/>
        <v>-5.4088822658561631</v>
      </c>
      <c r="U15" s="28">
        <f t="shared" si="1"/>
        <v>1.134053620622915</v>
      </c>
    </row>
    <row r="16" spans="1:22" x14ac:dyDescent="0.25">
      <c r="A16" s="18" t="s">
        <v>60</v>
      </c>
      <c r="B16" s="19">
        <v>13</v>
      </c>
      <c r="C16" s="20" t="s">
        <v>61</v>
      </c>
      <c r="D16" s="19" t="s">
        <v>62</v>
      </c>
      <c r="E16" s="19">
        <v>1</v>
      </c>
      <c r="F16" s="21">
        <v>44604</v>
      </c>
      <c r="G16" s="22">
        <v>0.73202546296296289</v>
      </c>
      <c r="H16" s="19">
        <v>8</v>
      </c>
      <c r="I16" s="23">
        <v>3.3000000000000002E-2</v>
      </c>
      <c r="J16" s="19">
        <v>0</v>
      </c>
      <c r="K16" s="19">
        <v>1</v>
      </c>
      <c r="L16" s="24">
        <v>6576.5519999999997</v>
      </c>
      <c r="M16" s="24">
        <v>6836.1080000000002</v>
      </c>
      <c r="N16" s="25">
        <v>-3.1749999999999998</v>
      </c>
      <c r="O16" s="25">
        <v>1.9E-2</v>
      </c>
      <c r="P16" s="25">
        <v>-8.0879999999999992</v>
      </c>
      <c r="Q16" s="25">
        <v>0.02</v>
      </c>
      <c r="R16" s="19" t="s">
        <v>63</v>
      </c>
      <c r="S16" s="29">
        <f t="shared" si="2"/>
        <v>3.9466881733771828</v>
      </c>
      <c r="T16" s="27">
        <f t="shared" si="0"/>
        <v>-0.85380714445851558</v>
      </c>
      <c r="U16" s="28">
        <f t="shared" si="1"/>
        <v>-4.8015812356658607</v>
      </c>
    </row>
    <row r="17" spans="1:21" x14ac:dyDescent="0.25">
      <c r="A17" s="18" t="s">
        <v>64</v>
      </c>
      <c r="B17" s="19">
        <v>14</v>
      </c>
      <c r="C17" s="20" t="s">
        <v>65</v>
      </c>
      <c r="D17" s="19" t="s">
        <v>37</v>
      </c>
      <c r="E17" s="19">
        <v>2</v>
      </c>
      <c r="F17" s="21">
        <v>44604</v>
      </c>
      <c r="G17" s="22">
        <v>0.75388888888888894</v>
      </c>
      <c r="H17" s="19">
        <v>8</v>
      </c>
      <c r="I17" s="23">
        <v>1.6E-2</v>
      </c>
      <c r="J17" s="19">
        <v>0</v>
      </c>
      <c r="K17" s="19">
        <v>1</v>
      </c>
      <c r="L17" s="24">
        <v>1583.886</v>
      </c>
      <c r="M17" s="24">
        <v>1801.3579999999999</v>
      </c>
      <c r="N17" s="25">
        <v>-9.2110000000000003</v>
      </c>
      <c r="O17" s="25">
        <v>5.2999999999999999E-2</v>
      </c>
      <c r="P17" s="25">
        <v>-2.85</v>
      </c>
      <c r="Q17" s="25">
        <v>0.08</v>
      </c>
      <c r="R17" s="19" t="s">
        <v>66</v>
      </c>
      <c r="S17" s="29">
        <f t="shared" si="2"/>
        <v>13.730281093462523</v>
      </c>
      <c r="T17" s="27">
        <f t="shared" si="0"/>
        <v>-6.9031874376942035</v>
      </c>
      <c r="U17" s="28">
        <f t="shared" si="1"/>
        <v>0.42992732520248955</v>
      </c>
    </row>
    <row r="18" spans="1:21" x14ac:dyDescent="0.25">
      <c r="A18" s="18" t="s">
        <v>67</v>
      </c>
      <c r="B18" s="19">
        <v>15</v>
      </c>
      <c r="C18" s="20" t="s">
        <v>68</v>
      </c>
      <c r="D18" s="19" t="s">
        <v>37</v>
      </c>
      <c r="E18" s="19">
        <v>1</v>
      </c>
      <c r="F18" s="21">
        <v>44604</v>
      </c>
      <c r="G18" s="22">
        <v>0.77471064814814816</v>
      </c>
      <c r="H18" s="19">
        <v>9</v>
      </c>
      <c r="I18" s="23">
        <v>3.2000000000000001E-2</v>
      </c>
      <c r="J18" s="19">
        <v>1</v>
      </c>
      <c r="K18" s="19">
        <v>1</v>
      </c>
      <c r="L18" s="24">
        <v>5015.652</v>
      </c>
      <c r="M18" s="24">
        <v>5245.1480000000001</v>
      </c>
      <c r="N18" s="25">
        <v>-11.172000000000001</v>
      </c>
      <c r="O18" s="25">
        <v>2.7E-2</v>
      </c>
      <c r="P18" s="25">
        <v>-3.1</v>
      </c>
      <c r="Q18" s="25">
        <v>3.4000000000000002E-2</v>
      </c>
      <c r="R18" s="19" t="s">
        <v>69</v>
      </c>
      <c r="S18" s="29">
        <f t="shared" si="2"/>
        <v>4.575596552551886</v>
      </c>
      <c r="T18" s="27">
        <f t="shared" si="0"/>
        <v>-8.8685344812719364</v>
      </c>
      <c r="U18" s="28">
        <f t="shared" si="1"/>
        <v>0.18023714952148806</v>
      </c>
    </row>
    <row r="19" spans="1:21" x14ac:dyDescent="0.25">
      <c r="A19" s="18" t="s">
        <v>70</v>
      </c>
      <c r="B19" s="19">
        <v>16</v>
      </c>
      <c r="C19" s="20" t="s">
        <v>71</v>
      </c>
      <c r="D19" s="19" t="s">
        <v>37</v>
      </c>
      <c r="E19" s="19">
        <v>2</v>
      </c>
      <c r="F19" s="21">
        <v>44604</v>
      </c>
      <c r="G19" s="22">
        <v>0.79726851851851854</v>
      </c>
      <c r="H19" s="19">
        <v>9</v>
      </c>
      <c r="I19" s="23">
        <v>3.2000000000000001E-2</v>
      </c>
      <c r="J19" s="19">
        <v>0</v>
      </c>
      <c r="K19" s="19">
        <v>1</v>
      </c>
      <c r="L19" s="24">
        <v>5526.5320000000002</v>
      </c>
      <c r="M19" s="24">
        <v>5759.1149999999998</v>
      </c>
      <c r="N19" s="25">
        <v>-7.41</v>
      </c>
      <c r="O19" s="25">
        <v>1.0999999999999999E-2</v>
      </c>
      <c r="P19" s="25">
        <v>-1.9259999999999999</v>
      </c>
      <c r="Q19" s="25">
        <v>2.9000000000000001E-2</v>
      </c>
      <c r="R19" s="19" t="s">
        <v>72</v>
      </c>
      <c r="S19" s="29">
        <f t="shared" si="2"/>
        <v>4.2084801101305516</v>
      </c>
      <c r="T19" s="27">
        <f t="shared" si="0"/>
        <v>-5.098195073857644</v>
      </c>
      <c r="U19" s="28">
        <f t="shared" si="1"/>
        <v>1.3527822145194728</v>
      </c>
    </row>
    <row r="20" spans="1:21" x14ac:dyDescent="0.25">
      <c r="A20" s="18" t="s">
        <v>73</v>
      </c>
      <c r="B20" s="19">
        <v>17</v>
      </c>
      <c r="C20" s="20" t="s">
        <v>74</v>
      </c>
      <c r="D20" s="19" t="s">
        <v>37</v>
      </c>
      <c r="E20" s="19">
        <v>1</v>
      </c>
      <c r="F20" s="21">
        <v>44604</v>
      </c>
      <c r="G20" s="22">
        <v>0.81893518518518515</v>
      </c>
      <c r="H20" s="19">
        <v>10</v>
      </c>
      <c r="I20" s="23">
        <v>2.1000000000000001E-2</v>
      </c>
      <c r="J20" s="19">
        <v>0</v>
      </c>
      <c r="K20" s="19">
        <v>1</v>
      </c>
      <c r="L20" s="24">
        <v>1883.0409999999999</v>
      </c>
      <c r="M20" s="24">
        <v>1925.6569999999999</v>
      </c>
      <c r="N20" s="25">
        <v>-7.8849999999999998</v>
      </c>
      <c r="O20" s="25">
        <v>3.5000000000000003E-2</v>
      </c>
      <c r="P20" s="25">
        <v>-2.3889999999999998</v>
      </c>
      <c r="Q20" s="25">
        <v>7.5999999999999998E-2</v>
      </c>
      <c r="R20" s="19" t="s">
        <v>75</v>
      </c>
      <c r="S20" s="29">
        <f t="shared" si="2"/>
        <v>2.2631477487744576</v>
      </c>
      <c r="T20" s="27">
        <f t="shared" si="0"/>
        <v>-5.5742480293392465</v>
      </c>
      <c r="U20" s="28">
        <f t="shared" si="1"/>
        <v>0.89035600915825741</v>
      </c>
    </row>
    <row r="21" spans="1:21" x14ac:dyDescent="0.25">
      <c r="A21" s="18" t="s">
        <v>76</v>
      </c>
      <c r="B21" s="19">
        <v>18</v>
      </c>
      <c r="C21" s="20" t="s">
        <v>77</v>
      </c>
      <c r="D21" s="19" t="s">
        <v>37</v>
      </c>
      <c r="E21" s="19">
        <v>2</v>
      </c>
      <c r="F21" s="21">
        <v>44604</v>
      </c>
      <c r="G21" s="22">
        <v>0.84215277777777775</v>
      </c>
      <c r="H21" s="19">
        <v>10</v>
      </c>
      <c r="I21" s="23">
        <v>3.3000000000000002E-2</v>
      </c>
      <c r="J21" s="19">
        <v>0</v>
      </c>
      <c r="K21" s="19">
        <v>1</v>
      </c>
      <c r="L21" s="24">
        <v>6054.4219999999996</v>
      </c>
      <c r="M21" s="24">
        <v>6261.4880000000003</v>
      </c>
      <c r="N21" s="25">
        <v>-8.0570000000000004</v>
      </c>
      <c r="O21" s="25">
        <v>2.3E-2</v>
      </c>
      <c r="P21" s="25">
        <v>-2.3370000000000002</v>
      </c>
      <c r="Q21" s="25">
        <v>0.04</v>
      </c>
      <c r="R21" s="19" t="s">
        <v>78</v>
      </c>
      <c r="S21" s="29">
        <f t="shared" si="2"/>
        <v>3.4200787457498052</v>
      </c>
      <c r="T21" s="27">
        <f t="shared" si="0"/>
        <v>-5.7466293100610066</v>
      </c>
      <c r="U21" s="28">
        <f t="shared" si="1"/>
        <v>0.94229156569990558</v>
      </c>
    </row>
    <row r="22" spans="1:21" x14ac:dyDescent="0.25">
      <c r="A22" s="18" t="s">
        <v>79</v>
      </c>
      <c r="B22" s="19">
        <v>19</v>
      </c>
      <c r="C22" s="20" t="s">
        <v>80</v>
      </c>
      <c r="D22" s="19" t="s">
        <v>37</v>
      </c>
      <c r="E22" s="19">
        <v>1</v>
      </c>
      <c r="F22" s="21">
        <v>44604</v>
      </c>
      <c r="G22" s="22">
        <v>0.86409722222222218</v>
      </c>
      <c r="H22" s="19">
        <v>11</v>
      </c>
      <c r="I22" s="23">
        <v>2.4E-2</v>
      </c>
      <c r="J22" s="19">
        <v>0</v>
      </c>
      <c r="K22" s="19">
        <v>1</v>
      </c>
      <c r="L22" s="24">
        <v>3706.701</v>
      </c>
      <c r="M22" s="24">
        <v>3918.1790000000001</v>
      </c>
      <c r="N22" s="25">
        <v>-6.4029999999999996</v>
      </c>
      <c r="O22" s="25">
        <v>2.4E-2</v>
      </c>
      <c r="P22" s="25">
        <v>-2.012</v>
      </c>
      <c r="Q22" s="25">
        <v>2.3E-2</v>
      </c>
      <c r="R22" s="19" t="s">
        <v>81</v>
      </c>
      <c r="S22" s="29">
        <f t="shared" si="2"/>
        <v>5.7052888808673856</v>
      </c>
      <c r="T22" s="27">
        <f t="shared" si="0"/>
        <v>-4.0889628082366469</v>
      </c>
      <c r="U22" s="28">
        <f t="shared" si="1"/>
        <v>1.266888794085208</v>
      </c>
    </row>
    <row r="23" spans="1:21" x14ac:dyDescent="0.25">
      <c r="A23" s="18" t="s">
        <v>82</v>
      </c>
      <c r="B23" s="19">
        <v>20</v>
      </c>
      <c r="C23" s="20" t="s">
        <v>83</v>
      </c>
      <c r="D23" s="19" t="s">
        <v>37</v>
      </c>
      <c r="E23" s="19">
        <v>2</v>
      </c>
      <c r="F23" s="21">
        <v>44604</v>
      </c>
      <c r="G23" s="22">
        <v>0.8884953703703703</v>
      </c>
      <c r="H23" s="19">
        <v>11</v>
      </c>
      <c r="I23" s="23">
        <v>1.4999999999999999E-2</v>
      </c>
      <c r="J23" s="19">
        <v>1</v>
      </c>
      <c r="K23" s="19">
        <v>1</v>
      </c>
      <c r="L23" s="24">
        <v>2374.596</v>
      </c>
      <c r="M23" s="24">
        <v>2448.297</v>
      </c>
      <c r="N23" s="25">
        <v>-9.4789999999999992</v>
      </c>
      <c r="O23" s="25">
        <v>2.7E-2</v>
      </c>
      <c r="P23" s="25">
        <v>-2.516</v>
      </c>
      <c r="Q23" s="25">
        <v>5.3999999999999999E-2</v>
      </c>
      <c r="R23" s="19" t="s">
        <v>84</v>
      </c>
      <c r="S23" s="29">
        <f t="shared" si="2"/>
        <v>3.1037279604614838</v>
      </c>
      <c r="T23" s="27">
        <f t="shared" si="0"/>
        <v>-7.1717815262606646</v>
      </c>
      <c r="U23" s="28">
        <f t="shared" si="1"/>
        <v>0.76351339991230827</v>
      </c>
    </row>
    <row r="24" spans="1:21" x14ac:dyDescent="0.25">
      <c r="A24" s="18" t="s">
        <v>85</v>
      </c>
      <c r="B24" s="19">
        <v>21</v>
      </c>
      <c r="C24" s="20" t="s">
        <v>86</v>
      </c>
      <c r="D24" s="19" t="s">
        <v>37</v>
      </c>
      <c r="E24" s="19">
        <v>1</v>
      </c>
      <c r="F24" s="21">
        <v>44604</v>
      </c>
      <c r="G24" s="22">
        <v>0.90712962962962962</v>
      </c>
      <c r="H24" s="19">
        <v>12</v>
      </c>
      <c r="I24" s="23">
        <v>1.4E-2</v>
      </c>
      <c r="J24" s="19">
        <v>0</v>
      </c>
      <c r="K24" s="19">
        <v>1</v>
      </c>
      <c r="L24" s="24">
        <v>1761.9169999999999</v>
      </c>
      <c r="M24" s="24">
        <v>2068.2809999999999</v>
      </c>
      <c r="N24" s="25">
        <v>-6.8029999999999999</v>
      </c>
      <c r="O24" s="25">
        <v>3.4000000000000002E-2</v>
      </c>
      <c r="P24" s="25">
        <v>-2.2789999999999999</v>
      </c>
      <c r="Q24" s="25">
        <v>6.0999999999999999E-2</v>
      </c>
      <c r="R24" s="19" t="s">
        <v>87</v>
      </c>
      <c r="S24" s="29">
        <f t="shared" si="2"/>
        <v>17.388106250180925</v>
      </c>
      <c r="T24" s="27">
        <f t="shared" si="0"/>
        <v>-4.4898495075895752</v>
      </c>
      <c r="U24" s="28">
        <f t="shared" si="1"/>
        <v>1.000219686457898</v>
      </c>
    </row>
    <row r="25" spans="1:21" x14ac:dyDescent="0.25">
      <c r="A25" s="18" t="s">
        <v>88</v>
      </c>
      <c r="B25" s="19">
        <v>22</v>
      </c>
      <c r="C25" s="20" t="s">
        <v>89</v>
      </c>
      <c r="D25" s="19" t="s">
        <v>37</v>
      </c>
      <c r="E25" s="19">
        <v>2</v>
      </c>
      <c r="F25" s="21">
        <v>44604</v>
      </c>
      <c r="G25" s="22">
        <v>0.9302083333333333</v>
      </c>
      <c r="H25" s="19">
        <v>12</v>
      </c>
      <c r="I25" s="23">
        <v>2.7E-2</v>
      </c>
      <c r="J25" s="19">
        <v>0</v>
      </c>
      <c r="K25" s="19">
        <v>1</v>
      </c>
      <c r="L25" s="24">
        <v>4783.3950000000004</v>
      </c>
      <c r="M25" s="24">
        <v>5005.826</v>
      </c>
      <c r="N25" s="25">
        <v>-10.051</v>
      </c>
      <c r="O25" s="25">
        <v>1.4E-2</v>
      </c>
      <c r="P25" s="25">
        <v>-2.9089999999999998</v>
      </c>
      <c r="Q25" s="25">
        <v>4.2999999999999997E-2</v>
      </c>
      <c r="R25" s="19" t="s">
        <v>90</v>
      </c>
      <c r="S25" s="29">
        <f t="shared" si="2"/>
        <v>4.6500654869606137</v>
      </c>
      <c r="T25" s="27">
        <f t="shared" si="0"/>
        <v>-7.7450495063353539</v>
      </c>
      <c r="U25" s="28">
        <f t="shared" si="1"/>
        <v>0.37100044374177354</v>
      </c>
    </row>
    <row r="26" spans="1:21" x14ac:dyDescent="0.25">
      <c r="A26" s="18" t="s">
        <v>91</v>
      </c>
      <c r="B26" s="19">
        <v>23</v>
      </c>
      <c r="C26" s="20" t="s">
        <v>24</v>
      </c>
      <c r="D26" s="19" t="s">
        <v>25</v>
      </c>
      <c r="E26" s="19">
        <v>1</v>
      </c>
      <c r="F26" s="21">
        <v>44604</v>
      </c>
      <c r="G26" s="22">
        <v>0.95135416666666661</v>
      </c>
      <c r="H26" s="19">
        <v>13</v>
      </c>
      <c r="I26" s="23">
        <v>2.1000000000000001E-2</v>
      </c>
      <c r="J26" s="19">
        <v>0</v>
      </c>
      <c r="K26" s="19">
        <v>1</v>
      </c>
      <c r="L26" s="24">
        <v>3667.48</v>
      </c>
      <c r="M26" s="24">
        <v>3804.2440000000001</v>
      </c>
      <c r="N26" s="25">
        <v>-0.185</v>
      </c>
      <c r="O26" s="25">
        <v>3.5000000000000003E-2</v>
      </c>
      <c r="P26" s="25">
        <v>-5.2939999999999996</v>
      </c>
      <c r="Q26" s="25">
        <v>4.4999999999999998E-2</v>
      </c>
      <c r="R26" s="19" t="s">
        <v>92</v>
      </c>
      <c r="S26" s="29">
        <f t="shared" si="2"/>
        <v>3.7291000905253782</v>
      </c>
      <c r="T26" s="27">
        <f t="shared" si="0"/>
        <v>2.1428209332046233</v>
      </c>
      <c r="U26" s="28">
        <f t="shared" si="1"/>
        <v>-2.011043832254984</v>
      </c>
    </row>
    <row r="27" spans="1:21" x14ac:dyDescent="0.25">
      <c r="A27" s="18" t="s">
        <v>93</v>
      </c>
      <c r="B27" s="19">
        <v>24</v>
      </c>
      <c r="C27" s="20" t="s">
        <v>31</v>
      </c>
      <c r="D27" s="19" t="s">
        <v>25</v>
      </c>
      <c r="E27" s="19">
        <v>2</v>
      </c>
      <c r="F27" s="21">
        <v>44604</v>
      </c>
      <c r="G27" s="22">
        <v>0.97398148148148145</v>
      </c>
      <c r="H27" s="19">
        <v>13</v>
      </c>
      <c r="I27" s="23">
        <v>2.5999999999999999E-2</v>
      </c>
      <c r="J27" s="19">
        <v>0</v>
      </c>
      <c r="K27" s="19">
        <v>1</v>
      </c>
      <c r="L27" s="24">
        <v>3367.9079999999999</v>
      </c>
      <c r="M27" s="24">
        <v>3497.826</v>
      </c>
      <c r="N27" s="25">
        <v>-7.3540000000000001</v>
      </c>
      <c r="O27" s="25">
        <v>2.7E-2</v>
      </c>
      <c r="P27" s="25">
        <v>-26.25</v>
      </c>
      <c r="Q27" s="25">
        <v>2.5000000000000001E-2</v>
      </c>
      <c r="R27" s="19" t="s">
        <v>94</v>
      </c>
      <c r="S27" s="29">
        <f t="shared" si="2"/>
        <v>3.8575281747601338</v>
      </c>
      <c r="T27" s="27">
        <f t="shared" si="0"/>
        <v>-5.0420709359482343</v>
      </c>
      <c r="U27" s="28">
        <f t="shared" si="1"/>
        <v>-22.941073118539286</v>
      </c>
    </row>
    <row r="28" spans="1:21" x14ac:dyDescent="0.25">
      <c r="A28" s="18" t="s">
        <v>95</v>
      </c>
      <c r="B28" s="19">
        <v>25</v>
      </c>
      <c r="C28" s="20" t="s">
        <v>96</v>
      </c>
      <c r="D28" s="19" t="s">
        <v>37</v>
      </c>
      <c r="E28" s="19">
        <v>1</v>
      </c>
      <c r="F28" s="21">
        <v>44604</v>
      </c>
      <c r="G28" s="22">
        <v>0.99798611111111113</v>
      </c>
      <c r="H28" s="19">
        <v>14</v>
      </c>
      <c r="I28" s="23">
        <v>0.03</v>
      </c>
      <c r="J28" s="19">
        <v>1</v>
      </c>
      <c r="K28" s="19">
        <v>1</v>
      </c>
      <c r="L28" s="24">
        <v>4411.8710000000001</v>
      </c>
      <c r="M28" s="24">
        <v>4643.875</v>
      </c>
      <c r="N28" s="25">
        <v>-6.9660000000000002</v>
      </c>
      <c r="O28" s="25">
        <v>0.02</v>
      </c>
      <c r="P28" s="25">
        <v>-2.2229999999999999</v>
      </c>
      <c r="Q28" s="25">
        <v>4.2000000000000003E-2</v>
      </c>
      <c r="R28" s="19" t="s">
        <v>97</v>
      </c>
      <c r="S28" s="29">
        <f t="shared" si="2"/>
        <v>5.2586306353925636</v>
      </c>
      <c r="T28" s="27">
        <f t="shared" si="0"/>
        <v>-4.6532108375758936</v>
      </c>
      <c r="U28" s="28">
        <f t="shared" si="1"/>
        <v>1.0561502858104426</v>
      </c>
    </row>
    <row r="29" spans="1:21" x14ac:dyDescent="0.25">
      <c r="A29" s="18" t="s">
        <v>98</v>
      </c>
      <c r="B29" s="19">
        <v>26</v>
      </c>
      <c r="C29" s="20" t="s">
        <v>99</v>
      </c>
      <c r="D29" s="19" t="s">
        <v>37</v>
      </c>
      <c r="E29" s="19">
        <v>2</v>
      </c>
      <c r="F29" s="21">
        <v>44632</v>
      </c>
      <c r="G29" s="22">
        <v>2.0856481481481479E-2</v>
      </c>
      <c r="H29" s="19">
        <v>14</v>
      </c>
      <c r="I29" s="23">
        <v>1.4E-2</v>
      </c>
      <c r="J29" s="19">
        <v>0</v>
      </c>
      <c r="K29" s="19">
        <v>1</v>
      </c>
      <c r="L29" s="24">
        <v>2305.7959999999998</v>
      </c>
      <c r="M29" s="24">
        <v>2373.8829999999998</v>
      </c>
      <c r="N29" s="25">
        <v>-8.8409999999999993</v>
      </c>
      <c r="O29" s="25">
        <v>2.5000000000000001E-2</v>
      </c>
      <c r="P29" s="25">
        <v>-2.601</v>
      </c>
      <c r="Q29" s="25">
        <v>5.8999999999999997E-2</v>
      </c>
      <c r="R29" s="19" t="s">
        <v>100</v>
      </c>
      <c r="S29" s="29">
        <f t="shared" si="2"/>
        <v>2.9528631327315935</v>
      </c>
      <c r="T29" s="27">
        <f t="shared" si="0"/>
        <v>-6.5323672407927447</v>
      </c>
      <c r="U29" s="28">
        <f t="shared" si="1"/>
        <v>0.67861874018076751</v>
      </c>
    </row>
    <row r="30" spans="1:21" x14ac:dyDescent="0.25">
      <c r="A30" s="18" t="s">
        <v>101</v>
      </c>
      <c r="B30" s="19">
        <v>27</v>
      </c>
      <c r="C30" s="20" t="s">
        <v>102</v>
      </c>
      <c r="D30" s="19" t="s">
        <v>37</v>
      </c>
      <c r="E30" s="19">
        <v>1</v>
      </c>
      <c r="F30" s="21">
        <v>44632</v>
      </c>
      <c r="G30" s="22">
        <v>4.0462962962962964E-2</v>
      </c>
      <c r="H30" s="19">
        <v>15</v>
      </c>
      <c r="I30" s="23">
        <v>2.4E-2</v>
      </c>
      <c r="J30" s="19">
        <v>0</v>
      </c>
      <c r="K30" s="19">
        <v>1</v>
      </c>
      <c r="L30" s="24">
        <v>3803.5540000000001</v>
      </c>
      <c r="M30" s="24">
        <v>3961.4029999999998</v>
      </c>
      <c r="N30" s="25">
        <v>-8.2880000000000003</v>
      </c>
      <c r="O30" s="25">
        <v>1.4E-2</v>
      </c>
      <c r="P30" s="25">
        <v>-1.9570000000000001</v>
      </c>
      <c r="Q30" s="25">
        <v>4.3999999999999997E-2</v>
      </c>
      <c r="R30" s="19" t="s">
        <v>103</v>
      </c>
      <c r="S30" s="29">
        <f t="shared" si="2"/>
        <v>4.1500396734212188</v>
      </c>
      <c r="T30" s="27">
        <f t="shared" si="0"/>
        <v>-5.9781413789373214</v>
      </c>
      <c r="U30" s="28">
        <f t="shared" si="1"/>
        <v>1.3218206327350284</v>
      </c>
    </row>
    <row r="31" spans="1:21" x14ac:dyDescent="0.25">
      <c r="A31" s="18" t="s">
        <v>104</v>
      </c>
      <c r="B31" s="19">
        <v>28</v>
      </c>
      <c r="C31" s="20" t="s">
        <v>105</v>
      </c>
      <c r="D31" s="19" t="s">
        <v>37</v>
      </c>
      <c r="E31" s="19">
        <v>2</v>
      </c>
      <c r="F31" s="21">
        <v>44632</v>
      </c>
      <c r="G31" s="22">
        <v>6.3252314814814817E-2</v>
      </c>
      <c r="H31" s="19">
        <v>15</v>
      </c>
      <c r="I31" s="23">
        <v>0.03</v>
      </c>
      <c r="J31" s="19">
        <v>0</v>
      </c>
      <c r="K31" s="19">
        <v>1</v>
      </c>
      <c r="L31" s="24">
        <v>5053.4849999999997</v>
      </c>
      <c r="M31" s="24">
        <v>5277.277</v>
      </c>
      <c r="N31" s="25">
        <v>-9.6539999999999999</v>
      </c>
      <c r="O31" s="25">
        <v>2.1000000000000001E-2</v>
      </c>
      <c r="P31" s="25">
        <v>-3.0030000000000001</v>
      </c>
      <c r="Q31" s="25">
        <v>5.1999999999999998E-2</v>
      </c>
      <c r="R31" s="19" t="s">
        <v>106</v>
      </c>
      <c r="S31" s="29">
        <f t="shared" si="2"/>
        <v>4.4284686706302665</v>
      </c>
      <c r="T31" s="27">
        <f t="shared" si="0"/>
        <v>-7.3471694572275723</v>
      </c>
      <c r="U31" s="28">
        <f t="shared" si="1"/>
        <v>0.27711693768571655</v>
      </c>
    </row>
    <row r="32" spans="1:21" x14ac:dyDescent="0.25">
      <c r="A32" s="18" t="s">
        <v>107</v>
      </c>
      <c r="B32" s="19">
        <v>29</v>
      </c>
      <c r="C32" s="20" t="s">
        <v>108</v>
      </c>
      <c r="D32" s="19" t="s">
        <v>37</v>
      </c>
      <c r="E32" s="19">
        <v>1</v>
      </c>
      <c r="F32" s="21">
        <v>44632</v>
      </c>
      <c r="G32" s="22">
        <v>8.4849537037037029E-2</v>
      </c>
      <c r="H32" s="19">
        <v>16</v>
      </c>
      <c r="I32" s="23">
        <v>1.4E-2</v>
      </c>
      <c r="J32" s="19">
        <v>0</v>
      </c>
      <c r="K32" s="19">
        <v>1</v>
      </c>
      <c r="L32" s="24">
        <v>2228.5790000000002</v>
      </c>
      <c r="M32" s="24">
        <v>2293.1179999999999</v>
      </c>
      <c r="N32" s="25">
        <v>-7.7789999999999999</v>
      </c>
      <c r="O32" s="25">
        <v>3.6999999999999998E-2</v>
      </c>
      <c r="P32" s="25">
        <v>-2.17</v>
      </c>
      <c r="Q32" s="25">
        <v>7.4999999999999997E-2</v>
      </c>
      <c r="R32" s="19" t="s">
        <v>109</v>
      </c>
      <c r="S32" s="29">
        <f t="shared" si="2"/>
        <v>2.895970930355162</v>
      </c>
      <c r="T32" s="27">
        <f t="shared" si="0"/>
        <v>-5.4680130540107204</v>
      </c>
      <c r="U32" s="28">
        <f t="shared" si="1"/>
        <v>1.1090846030548152</v>
      </c>
    </row>
    <row r="33" spans="1:23" x14ac:dyDescent="0.25">
      <c r="A33" s="18" t="s">
        <v>110</v>
      </c>
      <c r="B33" s="19">
        <v>30</v>
      </c>
      <c r="C33" s="20" t="s">
        <v>111</v>
      </c>
      <c r="D33" s="19" t="s">
        <v>37</v>
      </c>
      <c r="E33" s="19">
        <v>2</v>
      </c>
      <c r="F33" s="21">
        <v>44632</v>
      </c>
      <c r="G33" s="22">
        <v>0.10949074074074074</v>
      </c>
      <c r="H33" s="19">
        <v>16</v>
      </c>
      <c r="I33" s="23">
        <v>2.1999999999999999E-2</v>
      </c>
      <c r="J33" s="19">
        <v>1</v>
      </c>
      <c r="K33" s="19">
        <v>1</v>
      </c>
      <c r="L33" s="24">
        <v>3404.11</v>
      </c>
      <c r="M33" s="24">
        <v>3526.1390000000001</v>
      </c>
      <c r="N33" s="25">
        <v>-9.4710000000000001</v>
      </c>
      <c r="O33" s="25">
        <v>2.4E-2</v>
      </c>
      <c r="P33" s="25">
        <v>-2.899</v>
      </c>
      <c r="Q33" s="25">
        <v>4.2999999999999997E-2</v>
      </c>
      <c r="R33" s="19" t="s">
        <v>112</v>
      </c>
      <c r="S33" s="29">
        <f t="shared" si="2"/>
        <v>3.5847548992247624</v>
      </c>
      <c r="T33" s="27">
        <f t="shared" si="0"/>
        <v>-7.1637637922736079</v>
      </c>
      <c r="U33" s="28">
        <f t="shared" si="1"/>
        <v>0.38098805076901332</v>
      </c>
    </row>
    <row r="34" spans="1:23" x14ac:dyDescent="0.25">
      <c r="A34" s="18" t="s">
        <v>113</v>
      </c>
      <c r="B34" s="19">
        <v>31</v>
      </c>
      <c r="C34" s="20" t="s">
        <v>114</v>
      </c>
      <c r="D34" s="19" t="s">
        <v>37</v>
      </c>
      <c r="E34" s="19">
        <v>1</v>
      </c>
      <c r="F34" s="21">
        <v>44632</v>
      </c>
      <c r="G34" s="22">
        <v>0.12975694444444444</v>
      </c>
      <c r="H34" s="19">
        <v>17</v>
      </c>
      <c r="I34" s="23">
        <v>2.3E-2</v>
      </c>
      <c r="J34" s="19">
        <v>0</v>
      </c>
      <c r="K34" s="19">
        <v>1</v>
      </c>
      <c r="L34" s="24">
        <v>3578.357</v>
      </c>
      <c r="M34" s="24">
        <v>3726.6489999999999</v>
      </c>
      <c r="N34" s="25">
        <v>-7.5880000000000001</v>
      </c>
      <c r="O34" s="25">
        <v>4.2000000000000003E-2</v>
      </c>
      <c r="P34" s="25">
        <v>-2.246</v>
      </c>
      <c r="Q34" s="25">
        <v>4.9000000000000002E-2</v>
      </c>
      <c r="R34" s="19" t="s">
        <v>115</v>
      </c>
      <c r="S34" s="29">
        <f t="shared" si="2"/>
        <v>4.144136540876147</v>
      </c>
      <c r="T34" s="27">
        <f t="shared" si="0"/>
        <v>-5.2765896550696976</v>
      </c>
      <c r="U34" s="28">
        <f t="shared" si="1"/>
        <v>1.0331787896477902</v>
      </c>
    </row>
    <row r="35" spans="1:23" x14ac:dyDescent="0.25">
      <c r="A35" s="18" t="s">
        <v>116</v>
      </c>
      <c r="B35" s="19">
        <v>32</v>
      </c>
      <c r="C35" s="20" t="s">
        <v>117</v>
      </c>
      <c r="D35" s="19" t="s">
        <v>37</v>
      </c>
      <c r="E35" s="19">
        <v>2</v>
      </c>
      <c r="F35" s="21">
        <v>44632</v>
      </c>
      <c r="G35" s="22">
        <v>0.15240740740740741</v>
      </c>
      <c r="H35" s="19">
        <v>17</v>
      </c>
      <c r="I35" s="23">
        <v>2.5000000000000001E-2</v>
      </c>
      <c r="J35" s="19">
        <v>0</v>
      </c>
      <c r="K35" s="19">
        <v>1</v>
      </c>
      <c r="L35" s="24">
        <v>3602.701</v>
      </c>
      <c r="M35" s="24">
        <v>3745.9319999999998</v>
      </c>
      <c r="N35" s="25">
        <v>-9.9990000000000006</v>
      </c>
      <c r="O35" s="25">
        <v>3.1E-2</v>
      </c>
      <c r="P35" s="25">
        <v>-2.976</v>
      </c>
      <c r="Q35" s="25">
        <v>6.0999999999999999E-2</v>
      </c>
      <c r="R35" s="19" t="s">
        <v>118</v>
      </c>
      <c r="S35" s="29">
        <f t="shared" si="2"/>
        <v>3.975656042508092</v>
      </c>
      <c r="T35" s="27">
        <f t="shared" si="0"/>
        <v>-7.6929342354194734</v>
      </c>
      <c r="U35" s="28">
        <f t="shared" si="1"/>
        <v>0.30408347665926483</v>
      </c>
    </row>
    <row r="36" spans="1:23" x14ac:dyDescent="0.25">
      <c r="A36" s="18" t="s">
        <v>119</v>
      </c>
      <c r="B36" s="19">
        <v>33</v>
      </c>
      <c r="C36" s="20" t="s">
        <v>120</v>
      </c>
      <c r="D36" s="19" t="s">
        <v>37</v>
      </c>
      <c r="E36" s="19">
        <v>1</v>
      </c>
      <c r="F36" s="21">
        <v>44632</v>
      </c>
      <c r="G36" s="22">
        <v>0.17339120370370373</v>
      </c>
      <c r="H36" s="19">
        <v>18</v>
      </c>
      <c r="I36" s="23">
        <v>2.8000000000000001E-2</v>
      </c>
      <c r="J36" s="19">
        <v>0</v>
      </c>
      <c r="K36" s="19">
        <v>1</v>
      </c>
      <c r="L36" s="24">
        <v>4504.1890000000003</v>
      </c>
      <c r="M36" s="24">
        <v>4720.7330000000002</v>
      </c>
      <c r="N36" s="25">
        <v>-8.0630000000000006</v>
      </c>
      <c r="O36" s="25">
        <v>2.5999999999999999E-2</v>
      </c>
      <c r="P36" s="25">
        <v>-1.988</v>
      </c>
      <c r="Q36" s="25">
        <v>5.1999999999999998E-2</v>
      </c>
      <c r="R36" s="19" t="s">
        <v>121</v>
      </c>
      <c r="S36" s="29">
        <f t="shared" si="2"/>
        <v>4.8076135348672011</v>
      </c>
      <c r="T36" s="27">
        <f t="shared" si="0"/>
        <v>-5.7526426105513</v>
      </c>
      <c r="U36" s="28">
        <f t="shared" si="1"/>
        <v>1.2908590509505844</v>
      </c>
    </row>
    <row r="37" spans="1:23" x14ac:dyDescent="0.25">
      <c r="A37" s="18" t="s">
        <v>122</v>
      </c>
      <c r="B37" s="19">
        <v>34</v>
      </c>
      <c r="C37" s="20" t="s">
        <v>61</v>
      </c>
      <c r="D37" s="19" t="s">
        <v>62</v>
      </c>
      <c r="E37" s="19">
        <v>2</v>
      </c>
      <c r="F37" s="21">
        <v>44632</v>
      </c>
      <c r="G37" s="22">
        <v>0.19616898148148146</v>
      </c>
      <c r="H37" s="19">
        <v>18</v>
      </c>
      <c r="I37" s="23">
        <v>2.5000000000000001E-2</v>
      </c>
      <c r="J37" s="19">
        <v>0</v>
      </c>
      <c r="K37" s="19">
        <v>1</v>
      </c>
      <c r="L37" s="24">
        <v>4870.4350000000004</v>
      </c>
      <c r="M37" s="24">
        <v>5020.8270000000002</v>
      </c>
      <c r="N37" s="25">
        <v>-3.214</v>
      </c>
      <c r="O37" s="25">
        <v>3.4000000000000002E-2</v>
      </c>
      <c r="P37" s="25">
        <v>-8.0470000000000006</v>
      </c>
      <c r="Q37" s="25">
        <v>4.8000000000000001E-2</v>
      </c>
      <c r="R37" s="19" t="s">
        <v>123</v>
      </c>
      <c r="S37" s="29">
        <f t="shared" si="2"/>
        <v>3.0878556022203298</v>
      </c>
      <c r="T37" s="27">
        <f t="shared" si="0"/>
        <v>-0.89289359764542642</v>
      </c>
      <c r="U37" s="28">
        <f t="shared" si="1"/>
        <v>-4.7606320468541785</v>
      </c>
    </row>
    <row r="38" spans="1:23" x14ac:dyDescent="0.25">
      <c r="A38" s="18" t="s">
        <v>124</v>
      </c>
      <c r="B38" s="19">
        <v>35</v>
      </c>
      <c r="C38" s="20" t="s">
        <v>125</v>
      </c>
      <c r="D38" s="19" t="s">
        <v>37</v>
      </c>
      <c r="E38" s="19">
        <v>1</v>
      </c>
      <c r="F38" s="21">
        <v>44632</v>
      </c>
      <c r="G38" s="22">
        <v>0.22006944444444443</v>
      </c>
      <c r="H38" s="19">
        <v>19</v>
      </c>
      <c r="I38" s="23">
        <v>3.1E-2</v>
      </c>
      <c r="J38" s="19">
        <v>1</v>
      </c>
      <c r="K38" s="19">
        <v>1</v>
      </c>
      <c r="L38" s="24">
        <v>5264.7240000000002</v>
      </c>
      <c r="M38" s="24">
        <v>5499.6719999999996</v>
      </c>
      <c r="N38" s="25">
        <v>-8.7080000000000002</v>
      </c>
      <c r="O38" s="25">
        <v>0.02</v>
      </c>
      <c r="P38" s="25">
        <v>-2.3079999999999998</v>
      </c>
      <c r="Q38" s="25">
        <v>4.9000000000000002E-2</v>
      </c>
      <c r="R38" s="19" t="s">
        <v>126</v>
      </c>
      <c r="S38" s="29">
        <f t="shared" si="2"/>
        <v>4.462684083724028</v>
      </c>
      <c r="T38" s="27">
        <f t="shared" si="0"/>
        <v>-6.3990724132578976</v>
      </c>
      <c r="U38" s="28">
        <f t="shared" si="1"/>
        <v>0.97125562607890226</v>
      </c>
    </row>
    <row r="39" spans="1:23" x14ac:dyDescent="0.25">
      <c r="A39" s="18"/>
      <c r="B39" s="19">
        <v>36</v>
      </c>
      <c r="C39" s="31" t="s">
        <v>127</v>
      </c>
      <c r="D39" s="19"/>
      <c r="E39" s="19"/>
      <c r="F39" s="21"/>
      <c r="G39" s="22"/>
      <c r="H39" s="19"/>
      <c r="I39" s="23"/>
      <c r="J39" s="19"/>
      <c r="K39" s="19"/>
      <c r="L39" s="24"/>
      <c r="M39" s="24"/>
      <c r="N39" s="25"/>
      <c r="O39" s="25"/>
      <c r="P39" s="25"/>
      <c r="Q39" s="25"/>
      <c r="R39" s="19"/>
      <c r="S39" s="29"/>
      <c r="T39" s="27"/>
      <c r="U39" s="28"/>
      <c r="V39" s="30" t="s">
        <v>128</v>
      </c>
      <c r="W39" s="2" t="s">
        <v>129</v>
      </c>
    </row>
    <row r="40" spans="1:23" x14ac:dyDescent="0.25">
      <c r="A40" s="18" t="s">
        <v>130</v>
      </c>
      <c r="B40" s="19">
        <v>3</v>
      </c>
      <c r="C40" s="20" t="s">
        <v>131</v>
      </c>
      <c r="D40" s="19" t="s">
        <v>37</v>
      </c>
      <c r="E40" s="19">
        <v>1</v>
      </c>
      <c r="F40" s="21">
        <v>44693</v>
      </c>
      <c r="G40" s="22">
        <v>0.54530092592592594</v>
      </c>
      <c r="H40" s="19">
        <v>20</v>
      </c>
      <c r="I40" s="23">
        <v>1.7000000000000001E-2</v>
      </c>
      <c r="J40" s="19">
        <v>0</v>
      </c>
      <c r="K40" s="19">
        <v>1</v>
      </c>
      <c r="L40" s="24">
        <v>2163.8200000000002</v>
      </c>
      <c r="M40" s="24">
        <v>2221.261</v>
      </c>
      <c r="N40" s="25">
        <v>-10.111000000000001</v>
      </c>
      <c r="O40" s="25">
        <v>5.6000000000000001E-2</v>
      </c>
      <c r="P40" s="25">
        <v>-3.0990000000000002</v>
      </c>
      <c r="Q40" s="25">
        <v>6.5000000000000002E-2</v>
      </c>
      <c r="R40" s="19" t="s">
        <v>132</v>
      </c>
      <c r="S40" s="29">
        <f t="shared" si="2"/>
        <v>2.6546108271482893</v>
      </c>
      <c r="T40" s="27">
        <f t="shared" si="0"/>
        <v>-7.8051825112382929</v>
      </c>
      <c r="U40" s="28">
        <f t="shared" si="1"/>
        <v>0.18123591022421159</v>
      </c>
    </row>
    <row r="41" spans="1:23" x14ac:dyDescent="0.25">
      <c r="A41" s="18" t="s">
        <v>133</v>
      </c>
      <c r="B41" s="19">
        <v>4</v>
      </c>
      <c r="C41" s="20" t="s">
        <v>134</v>
      </c>
      <c r="D41" s="19" t="s">
        <v>37</v>
      </c>
      <c r="E41" s="19">
        <v>2</v>
      </c>
      <c r="F41" s="21">
        <v>44693</v>
      </c>
      <c r="G41" s="22">
        <v>0.56502314814814814</v>
      </c>
      <c r="H41" s="19">
        <v>20</v>
      </c>
      <c r="I41" s="23">
        <v>2.7E-2</v>
      </c>
      <c r="J41" s="19">
        <v>0</v>
      </c>
      <c r="K41" s="19">
        <v>1</v>
      </c>
      <c r="L41" s="24">
        <v>4296.7629999999999</v>
      </c>
      <c r="M41" s="24">
        <v>4523.7129999999997</v>
      </c>
      <c r="N41" s="25">
        <v>-7.7759999999999998</v>
      </c>
      <c r="O41" s="25">
        <v>0.03</v>
      </c>
      <c r="P41" s="25">
        <v>-1.9570000000000001</v>
      </c>
      <c r="Q41" s="25">
        <v>0.04</v>
      </c>
      <c r="R41" s="19" t="s">
        <v>135</v>
      </c>
      <c r="S41" s="29">
        <f t="shared" si="2"/>
        <v>5.2818831292300814</v>
      </c>
      <c r="T41" s="27">
        <f t="shared" si="0"/>
        <v>-5.4650064037655737</v>
      </c>
      <c r="U41" s="28">
        <f t="shared" si="1"/>
        <v>1.3218206327350284</v>
      </c>
    </row>
    <row r="42" spans="1:23" x14ac:dyDescent="0.25">
      <c r="A42" s="18" t="s">
        <v>136</v>
      </c>
      <c r="B42" s="19">
        <v>5</v>
      </c>
      <c r="C42" s="20" t="s">
        <v>137</v>
      </c>
      <c r="D42" s="19" t="s">
        <v>37</v>
      </c>
      <c r="E42" s="19">
        <v>1</v>
      </c>
      <c r="F42" s="21">
        <v>44693</v>
      </c>
      <c r="G42" s="22">
        <v>0.58850694444444451</v>
      </c>
      <c r="H42" s="19">
        <v>21</v>
      </c>
      <c r="I42" s="23">
        <v>2.4E-2</v>
      </c>
      <c r="J42" s="19">
        <v>0</v>
      </c>
      <c r="K42" s="19">
        <v>1</v>
      </c>
      <c r="L42" s="24">
        <v>3655.6480000000001</v>
      </c>
      <c r="M42" s="24">
        <v>3857.3739999999998</v>
      </c>
      <c r="N42" s="25">
        <v>-9.3759999999999994</v>
      </c>
      <c r="O42" s="25">
        <v>3.3000000000000002E-2</v>
      </c>
      <c r="P42" s="25">
        <v>-2.7349999999999999</v>
      </c>
      <c r="Q42" s="25">
        <v>5.1999999999999998E-2</v>
      </c>
      <c r="R42" s="19" t="s">
        <v>138</v>
      </c>
      <c r="S42" s="29">
        <f t="shared" si="2"/>
        <v>5.518200877108498</v>
      </c>
      <c r="T42" s="27">
        <f t="shared" si="0"/>
        <v>-7.068553201177286</v>
      </c>
      <c r="U42" s="28">
        <f t="shared" si="1"/>
        <v>0.54478480601575097</v>
      </c>
    </row>
    <row r="43" spans="1:23" x14ac:dyDescent="0.25">
      <c r="A43" s="18" t="s">
        <v>139</v>
      </c>
      <c r="B43" s="19">
        <v>6</v>
      </c>
      <c r="C43" s="20" t="s">
        <v>140</v>
      </c>
      <c r="D43" s="19" t="s">
        <v>37</v>
      </c>
      <c r="E43" s="19">
        <v>2</v>
      </c>
      <c r="F43" s="21">
        <v>44693</v>
      </c>
      <c r="G43" s="22">
        <v>0.60806712962962961</v>
      </c>
      <c r="H43" s="19">
        <v>21</v>
      </c>
      <c r="I43" s="23">
        <v>2.3E-2</v>
      </c>
      <c r="J43" s="19">
        <v>0</v>
      </c>
      <c r="K43" s="19">
        <v>1</v>
      </c>
      <c r="L43" s="24">
        <v>3788.4679999999998</v>
      </c>
      <c r="M43" s="24">
        <v>3997.1089999999999</v>
      </c>
      <c r="N43" s="25">
        <v>-7.3959999999999999</v>
      </c>
      <c r="O43" s="25">
        <v>3.2000000000000001E-2</v>
      </c>
      <c r="P43" s="25">
        <v>-1.915</v>
      </c>
      <c r="Q43" s="25">
        <v>0.04</v>
      </c>
      <c r="R43" s="19" t="s">
        <v>141</v>
      </c>
      <c r="S43" s="29">
        <f t="shared" si="2"/>
        <v>5.5072657338005797</v>
      </c>
      <c r="T43" s="27">
        <f t="shared" si="0"/>
        <v>-5.0841640393802914</v>
      </c>
      <c r="U43" s="28">
        <f t="shared" si="1"/>
        <v>1.3637685822494368</v>
      </c>
    </row>
    <row r="44" spans="1:23" x14ac:dyDescent="0.25">
      <c r="A44" s="18" t="s">
        <v>142</v>
      </c>
      <c r="B44" s="19">
        <v>7</v>
      </c>
      <c r="C44" s="20" t="s">
        <v>143</v>
      </c>
      <c r="D44" s="19" t="s">
        <v>37</v>
      </c>
      <c r="E44" s="19">
        <v>1</v>
      </c>
      <c r="F44" s="21">
        <v>44693</v>
      </c>
      <c r="G44" s="22">
        <v>0.63006944444444446</v>
      </c>
      <c r="H44" s="19">
        <v>22</v>
      </c>
      <c r="I44" s="23">
        <v>2.3E-2</v>
      </c>
      <c r="J44" s="19">
        <v>1</v>
      </c>
      <c r="K44" s="19">
        <v>1</v>
      </c>
      <c r="L44" s="24">
        <v>3733</v>
      </c>
      <c r="M44" s="24">
        <v>3874.2060000000001</v>
      </c>
      <c r="N44" s="25">
        <v>-10.315</v>
      </c>
      <c r="O44" s="25">
        <v>4.4999999999999998E-2</v>
      </c>
      <c r="P44" s="25">
        <v>-3.0619999999999998</v>
      </c>
      <c r="Q44" s="25">
        <v>4.7E-2</v>
      </c>
      <c r="R44" s="19" t="s">
        <v>144</v>
      </c>
      <c r="S44" s="29">
        <f t="shared" si="2"/>
        <v>3.7826413072595813</v>
      </c>
      <c r="T44" s="27">
        <f>((SLOPE($O$53:$O$54,$N$53:$N$54)*N44))+(INTERCEPT($O$53:$O$54,$N$53:$N$54))</f>
        <v>-8.0096347279082849</v>
      </c>
      <c r="U44" s="28">
        <f>((SLOPE($Q$53:$Q$54,$P$53:$P$54))*P44)+(INTERCEPT($Q$53:$Q$54,$P$53:$P$54))</f>
        <v>0.21819005622500054</v>
      </c>
    </row>
    <row r="45" spans="1:23" x14ac:dyDescent="0.25">
      <c r="A45" s="18" t="s">
        <v>145</v>
      </c>
      <c r="B45" s="19">
        <v>8</v>
      </c>
      <c r="C45" s="20" t="s">
        <v>146</v>
      </c>
      <c r="D45" s="19" t="s">
        <v>37</v>
      </c>
      <c r="E45" s="19">
        <v>2</v>
      </c>
      <c r="F45" s="21">
        <v>44693</v>
      </c>
      <c r="G45" s="22">
        <v>0.65077546296296296</v>
      </c>
      <c r="H45" s="19">
        <v>22</v>
      </c>
      <c r="I45" s="23">
        <v>1.9E-2</v>
      </c>
      <c r="J45" s="19">
        <v>0</v>
      </c>
      <c r="K45" s="19">
        <v>1</v>
      </c>
      <c r="L45" s="24">
        <v>3534.33</v>
      </c>
      <c r="M45" s="24">
        <v>3687.6660000000002</v>
      </c>
      <c r="N45" s="25">
        <v>-8.2059999999999995</v>
      </c>
      <c r="O45" s="25">
        <v>2.1999999999999999E-2</v>
      </c>
      <c r="P45" s="25">
        <v>-2.0299999999999998</v>
      </c>
      <c r="Q45" s="25">
        <v>6.9000000000000006E-2</v>
      </c>
      <c r="R45" s="19" t="s">
        <v>147</v>
      </c>
      <c r="S45" s="29">
        <f t="shared" si="2"/>
        <v>4.33847433601278</v>
      </c>
      <c r="T45" s="27">
        <f t="shared" si="0"/>
        <v>-5.8959596055699706</v>
      </c>
      <c r="U45" s="28">
        <f t="shared" si="1"/>
        <v>1.248911101436176</v>
      </c>
    </row>
    <row r="46" spans="1:23" x14ac:dyDescent="0.25">
      <c r="A46" s="18" t="s">
        <v>148</v>
      </c>
      <c r="B46" s="19">
        <v>9</v>
      </c>
      <c r="C46" s="20" t="s">
        <v>24</v>
      </c>
      <c r="D46" s="19" t="s">
        <v>25</v>
      </c>
      <c r="E46" s="19">
        <v>1</v>
      </c>
      <c r="F46" s="21">
        <v>44693</v>
      </c>
      <c r="G46" s="22">
        <v>0.67434027777777772</v>
      </c>
      <c r="H46" s="19">
        <v>23</v>
      </c>
      <c r="I46" s="23">
        <v>2.5999999999999999E-2</v>
      </c>
      <c r="J46" s="19">
        <v>0</v>
      </c>
      <c r="K46" s="19">
        <v>1</v>
      </c>
      <c r="L46" s="24">
        <v>4652.5969999999998</v>
      </c>
      <c r="M46" s="24">
        <v>4879.8620000000001</v>
      </c>
      <c r="N46" s="25">
        <v>-0.17199999999999999</v>
      </c>
      <c r="O46" s="25">
        <v>1.6E-2</v>
      </c>
      <c r="P46" s="25">
        <v>-5.23</v>
      </c>
      <c r="Q46" s="25">
        <v>4.3999999999999997E-2</v>
      </c>
      <c r="R46" s="19" t="s">
        <v>149</v>
      </c>
      <c r="S46" s="29">
        <f t="shared" si="2"/>
        <v>4.8846912810200536</v>
      </c>
      <c r="T46" s="27">
        <f>((SLOPE($O$53:$O$54,$N$53:$N$54)*N46))+(INTERCEPT($O$53:$O$54,$N$53:$N$54))</f>
        <v>2.1558497509335934</v>
      </c>
      <c r="U46" s="28">
        <f>((SLOPE($Q$53:$Q$54,$P$53:$P$54))*P46)+(INTERCEPT($Q$53:$Q$54,$P$53:$P$54))</f>
        <v>-1.9471231472806485</v>
      </c>
    </row>
    <row r="47" spans="1:23" x14ac:dyDescent="0.25">
      <c r="A47" s="18" t="s">
        <v>150</v>
      </c>
      <c r="B47" s="19">
        <v>10</v>
      </c>
      <c r="C47" s="20" t="s">
        <v>24</v>
      </c>
      <c r="D47" s="19" t="s">
        <v>25</v>
      </c>
      <c r="E47" s="19">
        <v>2</v>
      </c>
      <c r="F47" s="21">
        <v>44693</v>
      </c>
      <c r="G47" s="22">
        <v>0.69476851851851851</v>
      </c>
      <c r="H47" s="19">
        <v>23</v>
      </c>
      <c r="I47" s="23">
        <v>1.7999999999999999E-2</v>
      </c>
      <c r="J47" s="19">
        <v>0</v>
      </c>
      <c r="K47" s="19">
        <v>1</v>
      </c>
      <c r="L47" s="24">
        <v>2494.482</v>
      </c>
      <c r="M47" s="24">
        <v>2561.377</v>
      </c>
      <c r="N47" s="25">
        <v>-0.183</v>
      </c>
      <c r="O47" s="25">
        <v>3.5000000000000003E-2</v>
      </c>
      <c r="P47" s="25">
        <v>-5.1989999999999998</v>
      </c>
      <c r="Q47" s="25">
        <v>6.4000000000000001E-2</v>
      </c>
      <c r="R47" s="19" t="s">
        <v>151</v>
      </c>
      <c r="S47" s="29">
        <f t="shared" si="2"/>
        <v>2.6817190903762906</v>
      </c>
      <c r="T47" s="27">
        <f t="shared" si="0"/>
        <v>2.1448253667013879</v>
      </c>
      <c r="U47" s="28">
        <f t="shared" si="1"/>
        <v>-1.9161615654962034</v>
      </c>
    </row>
    <row r="48" spans="1:23" x14ac:dyDescent="0.25">
      <c r="A48" s="18" t="s">
        <v>152</v>
      </c>
      <c r="B48" s="19">
        <v>11</v>
      </c>
      <c r="C48" s="20" t="s">
        <v>31</v>
      </c>
      <c r="D48" s="19" t="s">
        <v>25</v>
      </c>
      <c r="E48" s="19">
        <v>1</v>
      </c>
      <c r="F48" s="21">
        <v>44693</v>
      </c>
      <c r="G48" s="22">
        <v>0.71570601851851856</v>
      </c>
      <c r="H48" s="19">
        <v>24</v>
      </c>
      <c r="I48" s="23">
        <v>1.7999999999999999E-2</v>
      </c>
      <c r="J48" s="19">
        <v>0</v>
      </c>
      <c r="K48" s="19">
        <v>1</v>
      </c>
      <c r="L48" s="24">
        <v>2412.5100000000002</v>
      </c>
      <c r="M48" s="24">
        <v>2477.944</v>
      </c>
      <c r="N48" s="25">
        <v>-7.2619999999999996</v>
      </c>
      <c r="O48" s="25">
        <v>4.4999999999999998E-2</v>
      </c>
      <c r="P48" s="25">
        <v>-26.143999999999998</v>
      </c>
      <c r="Q48" s="25">
        <v>0.04</v>
      </c>
      <c r="R48" s="19" t="s">
        <v>153</v>
      </c>
      <c r="S48" s="29">
        <f t="shared" si="2"/>
        <v>2.7122789128335256</v>
      </c>
      <c r="T48" s="27">
        <f t="shared" si="0"/>
        <v>-4.94986699509706</v>
      </c>
      <c r="U48" s="28">
        <f t="shared" si="1"/>
        <v>-22.835204484050539</v>
      </c>
    </row>
    <row r="49" spans="1:23" x14ac:dyDescent="0.25">
      <c r="A49" s="32" t="s">
        <v>154</v>
      </c>
      <c r="B49" s="33">
        <v>12</v>
      </c>
      <c r="C49" s="34" t="s">
        <v>31</v>
      </c>
      <c r="D49" s="33" t="s">
        <v>25</v>
      </c>
      <c r="E49" s="33">
        <v>2</v>
      </c>
      <c r="F49" s="35">
        <v>44693</v>
      </c>
      <c r="G49" s="36">
        <v>0.73612268518518509</v>
      </c>
      <c r="H49" s="33">
        <v>24</v>
      </c>
      <c r="I49" s="37">
        <v>1.4E-2</v>
      </c>
      <c r="J49" s="33">
        <v>0</v>
      </c>
      <c r="K49" s="33">
        <v>1</v>
      </c>
      <c r="L49" s="38">
        <v>2379.7660000000001</v>
      </c>
      <c r="M49" s="38">
        <v>2446.1219999999998</v>
      </c>
      <c r="N49" s="39">
        <v>-7.234</v>
      </c>
      <c r="O49" s="39">
        <v>3.2000000000000001E-2</v>
      </c>
      <c r="P49" s="39">
        <v>-26.285</v>
      </c>
      <c r="Q49" s="39">
        <v>4.9000000000000002E-2</v>
      </c>
      <c r="R49" s="33" t="s">
        <v>155</v>
      </c>
      <c r="S49" s="40">
        <f t="shared" si="2"/>
        <v>2.7883413747401988</v>
      </c>
      <c r="T49" s="41">
        <f t="shared" si="0"/>
        <v>-4.9218049261423555</v>
      </c>
      <c r="U49" s="42">
        <f t="shared" si="1"/>
        <v>-22.976029743134628</v>
      </c>
    </row>
    <row r="50" spans="1:23" x14ac:dyDescent="0.25">
      <c r="A50" s="43"/>
      <c r="B50" s="43"/>
      <c r="C50" s="43"/>
      <c r="D50" s="43"/>
      <c r="E50" s="43"/>
      <c r="F50" s="44"/>
      <c r="G50" s="45"/>
      <c r="H50" s="43"/>
      <c r="I50" s="46"/>
      <c r="J50" s="43"/>
      <c r="K50" s="43"/>
      <c r="L50" s="47"/>
      <c r="M50" s="47"/>
      <c r="N50" s="48"/>
      <c r="O50" s="48"/>
      <c r="P50" s="48"/>
      <c r="Q50" s="48"/>
      <c r="R50" s="43"/>
      <c r="S50" s="49"/>
      <c r="T50" s="50"/>
      <c r="U50" s="50"/>
    </row>
    <row r="51" spans="1:23" ht="30.75" thickBot="1" x14ac:dyDescent="0.3">
      <c r="A51" s="51"/>
      <c r="B51" s="51"/>
      <c r="C51" s="97" t="s">
        <v>156</v>
      </c>
      <c r="D51" s="98"/>
      <c r="E51" s="98"/>
      <c r="F51" s="97" t="s">
        <v>157</v>
      </c>
      <c r="G51" s="98"/>
      <c r="H51" s="99"/>
      <c r="I51" s="52"/>
      <c r="J51" s="53"/>
      <c r="K51" s="53"/>
      <c r="L51" s="54"/>
      <c r="M51" s="54"/>
      <c r="N51" s="100" t="s">
        <v>156</v>
      </c>
      <c r="O51" s="101"/>
      <c r="P51" s="100" t="s">
        <v>157</v>
      </c>
      <c r="Q51" s="101"/>
      <c r="R51" s="53"/>
      <c r="S51" s="55" t="s">
        <v>158</v>
      </c>
    </row>
    <row r="52" spans="1:23" ht="19.5" customHeight="1" x14ac:dyDescent="0.25">
      <c r="A52" s="43"/>
      <c r="B52" s="56" t="s">
        <v>159</v>
      </c>
      <c r="C52" s="56" t="s">
        <v>160</v>
      </c>
      <c r="D52" s="56" t="s">
        <v>161</v>
      </c>
      <c r="E52" s="56" t="s">
        <v>162</v>
      </c>
      <c r="F52" s="56" t="s">
        <v>160</v>
      </c>
      <c r="G52" s="56" t="s">
        <v>161</v>
      </c>
      <c r="H52" s="56" t="s">
        <v>162</v>
      </c>
      <c r="I52" s="52"/>
      <c r="J52" s="53"/>
      <c r="L52" s="102" t="s">
        <v>163</v>
      </c>
      <c r="M52" s="103"/>
      <c r="N52" s="57" t="s">
        <v>164</v>
      </c>
      <c r="O52" s="58" t="s">
        <v>165</v>
      </c>
      <c r="P52" s="57" t="s">
        <v>164</v>
      </c>
      <c r="Q52" s="58" t="s">
        <v>165</v>
      </c>
      <c r="R52" s="53"/>
      <c r="S52" s="59" t="s">
        <v>166</v>
      </c>
      <c r="T52" s="60" t="s">
        <v>164</v>
      </c>
      <c r="U52" s="61"/>
      <c r="V52" s="62" t="s">
        <v>167</v>
      </c>
      <c r="W52" s="63"/>
    </row>
    <row r="53" spans="1:23" x14ac:dyDescent="0.25">
      <c r="A53" s="64" t="s">
        <v>168</v>
      </c>
      <c r="B53" s="56" t="s">
        <v>24</v>
      </c>
      <c r="C53" s="65">
        <f t="array" ref="C53">SLOPE((IF($C$4:$C$49="GS1",N4:N49)),(IF($C$4:$C$49="GS1",L4:L49)))</f>
        <v>1.4878822667536617E-5</v>
      </c>
      <c r="D53" s="66">
        <f t="array" ref="D53">INTERCEPT((IF($C$4:$C$49="GS1",N4:N49)),(IF($C$4:$C$49="GS1",L4:L49)))</f>
        <v>-0.22985242765849739</v>
      </c>
      <c r="E53" s="66">
        <f t="array" ref="E53">((CORREL((IF($C$4:$C$49="GS1",N4:N49)),(IF($C$4:$C$49="GS1",L4:L49))))^2)</f>
        <v>0.45022411230189074</v>
      </c>
      <c r="F53" s="65" t="e">
        <f t="array" ref="F53">SLOPE((IF($C$4:$C$49="GS1",P4:P49)),(IF($C$4:$C$49="NBS 19",L4:L49)))</f>
        <v>#DIV/0!</v>
      </c>
      <c r="G53" s="66">
        <f t="array" ref="G53">INTERCEPT((IF($C$4:$C$49="GS1",P4:P49)),(IF($C$4:$C$49="GS1",L4:L49)))</f>
        <v>-5.2681635761216681</v>
      </c>
      <c r="H53" s="66">
        <f t="array" ref="H53">((CORREL((IF($C$4:$C$49="GS1",P4:P49)),(IF($C$4:$C$49="GS1",L4:L49))))^2)</f>
        <v>9.0868269836123242E-2</v>
      </c>
      <c r="I53" s="52"/>
      <c r="J53" s="53"/>
      <c r="K53" s="67"/>
      <c r="L53" s="68" t="s">
        <v>24</v>
      </c>
      <c r="M53" s="69" t="s">
        <v>169</v>
      </c>
      <c r="N53" s="70">
        <f t="array" ref="N53">AVERAGEIF($C$4:$C$49,"GS1",N4:N49)</f>
        <v>-0.16619999999999999</v>
      </c>
      <c r="O53" s="71">
        <v>2.1616626080742112</v>
      </c>
      <c r="P53" s="72">
        <f t="array" ref="P53">AVERAGEIF($C$4:$C$49,"GS1",P4:P49)</f>
        <v>-5.2207999999999997</v>
      </c>
      <c r="Q53" s="71">
        <v>-1.9379345488155855</v>
      </c>
      <c r="R53" s="53"/>
      <c r="S53" s="73" t="s">
        <v>169</v>
      </c>
      <c r="T53" s="74">
        <f t="array" ref="T53">AVERAGEIF($C$4:$C$49,"SHK",$T$4:$T$49)</f>
        <v>-0.873350371051971</v>
      </c>
      <c r="U53" s="75">
        <f t="array" ref="U53">AVERAGEIF($C$4:$C$49,"SHK",$U$4:$U$49)</f>
        <v>-4.7811066412600196</v>
      </c>
      <c r="V53" s="76">
        <v>-0.88932057597129643</v>
      </c>
      <c r="W53" s="76">
        <v>-4.8476083861835813</v>
      </c>
    </row>
    <row r="54" spans="1:23" ht="15.75" thickBot="1" x14ac:dyDescent="0.3">
      <c r="A54" s="77"/>
      <c r="B54" s="56" t="s">
        <v>31</v>
      </c>
      <c r="C54" s="65">
        <f t="array" ref="C54">SLOPE((IF($C$4:$C$49="NBS 18",N4:N49)),(IF($C$4:$C$49="NBS 18",L4:L49)))</f>
        <v>-6.8191420938262787E-5</v>
      </c>
      <c r="D54" s="66">
        <f t="array" ref="D54">INTERCEPT((IF($C$4:$C$49="NBS 18",N4:N49)),(IF($C$4:$C$49="NBS 18",L4:L49)))</f>
        <v>-7.1364709464156277</v>
      </c>
      <c r="E54" s="66">
        <f t="array" ref="E54">((CORREL((IF($C$4:$C$49="NBS 18",N4:N49)),(IF($C$4:$C$49="NBS 18",L4:L49))))^2)</f>
        <v>0.24753371529251436</v>
      </c>
      <c r="F54" s="65">
        <f t="array" ref="F54">SLOPE((IF($C$4:$C$49="NBS 18",P4:P49)),(IF($C$4:$C$49="NBS 18",L4:L49)))</f>
        <v>-1.0031357090111738E-4</v>
      </c>
      <c r="G54" s="66">
        <f t="array" ref="G54">INTERCEPT((IF($C$4:$C$49="NBS 18",P4:P49)),(IF($C$4:$C$49="NBS 18",L4:L49)))</f>
        <v>-26.036075904639048</v>
      </c>
      <c r="H54" s="66">
        <f t="array" ref="H54">((CORREL((IF($C$4:$C$49="NBS 18",P4:P49)),(IF($C$4:$C$49="NBS 18",L4:L49))))^2)</f>
        <v>0.12954436514155851</v>
      </c>
      <c r="I54" s="52"/>
      <c r="J54" s="53"/>
      <c r="K54" s="53"/>
      <c r="L54" s="78" t="s">
        <v>31</v>
      </c>
      <c r="M54" s="79" t="s">
        <v>169</v>
      </c>
      <c r="N54" s="80">
        <f>AVERAGEIF($C$4:$C$49,"NBS 18",N4:N49)</f>
        <v>-7.3220000000000001</v>
      </c>
      <c r="O54" s="81">
        <v>-5.01</v>
      </c>
      <c r="P54" s="82">
        <f>AVERAGEIF($C$4:$C$49,"NBS 18",P4:P49)</f>
        <v>-26.308999999999997</v>
      </c>
      <c r="Q54" s="81">
        <v>-23</v>
      </c>
      <c r="R54" s="53"/>
      <c r="S54" s="83" t="s">
        <v>170</v>
      </c>
      <c r="T54" s="84">
        <f t="array" ref="T54">_xlfn.STDEV.S(IF($C$4:$C$49="SHK",$T$4:$T$49))</f>
        <v>2.7638296100995198E-2</v>
      </c>
      <c r="U54" s="85">
        <f t="array" ref="U54">_xlfn.STDEV.S(IF($C$4:$C$49="SHK",$U$4:$U$49))</f>
        <v>2.8955449092828781E-2</v>
      </c>
      <c r="V54" s="86">
        <v>2.2597373663425065E-2</v>
      </c>
      <c r="W54" s="86">
        <v>2.9684038996465795E-2</v>
      </c>
    </row>
    <row r="55" spans="1:23" x14ac:dyDescent="0.25">
      <c r="A55" s="64" t="s">
        <v>171</v>
      </c>
      <c r="B55" s="56" t="s">
        <v>24</v>
      </c>
      <c r="C55" s="65">
        <f t="array" ref="C55">SLOPE((IF($C$4:$C$49="GS1",N4:N49)),(IF($C$4:$C$49="GS1",B4:B49)))</f>
        <v>-1.9870967741935485E-3</v>
      </c>
      <c r="D55" s="66">
        <f t="array" ref="D55">INTERCEPT((IF($C$4:$C$49="GS1",N4:N49)),(IF($C$4:$C$49="GS1",B4:B49)))</f>
        <v>-0.14831612903225805</v>
      </c>
      <c r="E55" s="66" t="e">
        <f t="array" ref="E55">((CORREL((IF($C$4:$C$49="GS1",N4:N49)),(IF($C$4:$C$49="GS",B4:B49))))^2)</f>
        <v>#DIV/0!</v>
      </c>
      <c r="F55" s="65">
        <f t="array" ref="F55">SLOPE((IF($C$4:$C$49="GS1",P4:P49)),(IF($C$4:$C$49="GS1",B4:B49)))</f>
        <v>-4.7032258064515879E-3</v>
      </c>
      <c r="G55" s="66">
        <f t="array" ref="G55">INTERCEPT((IF($C$4:$C$49="GS1",P4:P49)),(IF($C$4:$C$49="GS1",B4:B49)))</f>
        <v>-5.1784709677419354</v>
      </c>
      <c r="H55" s="66">
        <f t="array" ref="H55">((CORREL((IF($C$4:$C$49="GS1",P4:P49)),(IF($C$4:$C$49="GS1",B4:B49))))^2)</f>
        <v>0.88426564525280194</v>
      </c>
      <c r="I55" s="52"/>
      <c r="J55" s="53"/>
      <c r="K55" s="53"/>
      <c r="L55" s="87" t="s">
        <v>24</v>
      </c>
      <c r="M55" s="79" t="s">
        <v>170</v>
      </c>
      <c r="N55" s="88">
        <f t="array" ref="N55">_xlfn.STDEV.S(IF($C$4:$C$49="GS1",N4:N49))</f>
        <v>2.658382967143744E-2</v>
      </c>
      <c r="O55" s="89">
        <v>3.3000141382977584E-2</v>
      </c>
      <c r="P55" s="88">
        <f t="array" ref="P55">_xlfn.STDEV.S(IF($C$4:$C$49="GS1",P4:P49))</f>
        <v>4.4030671128203185E-2</v>
      </c>
      <c r="Q55" s="89">
        <v>5.5896050767380925E-2</v>
      </c>
      <c r="R55" s="53"/>
    </row>
    <row r="56" spans="1:23" x14ac:dyDescent="0.25">
      <c r="A56" s="90"/>
      <c r="B56" s="56" t="s">
        <v>31</v>
      </c>
      <c r="C56" s="65">
        <f t="array" ref="C56">SLOPE((IF($C$4:$C$49="NBS 18",N4:N49)),(IF($C$4:$C$49="NBS 18",B4:B49)))</f>
        <v>1.9165487977369073E-3</v>
      </c>
      <c r="D56" s="66">
        <f t="array" ref="D56">INTERCEPT((IF($C$4:$C$49="NBS 18",N4:N49)),(IF($C$4:$C$49="NBS 18",B4:B49)))</f>
        <v>-7.3426987270155584</v>
      </c>
      <c r="E56" s="66">
        <f t="array" ref="E56">((CORREL((IF($C$4:$C$49="NBS 18",N4:N49)),(IF($C$4:$C$49="NBS 18",B4:B49))))^2)</f>
        <v>5.4397227082812971E-2</v>
      </c>
      <c r="F56" s="65">
        <f t="array" ref="F56">SLOPE((IF($C$4:$C$49="NBS 18",P4:P49)),(IF($C$4:$C$49="NBS 18",B4:B49)))</f>
        <v>9.0487977369165459E-3</v>
      </c>
      <c r="G56" s="66">
        <f t="array" ref="G56">INTERCEPT((IF($C$4:$C$49="NBS 18",P4:P49)),(IF($C$4:$C$49="NBS 18",B4:B49)))</f>
        <v>-26.406727015558698</v>
      </c>
      <c r="H56" s="66">
        <f t="array" ref="H56">((CORREL((IF($C$4:$C$49="NBS 18",P4:P49)),(IF($C$4:$C$49="NBS 18",B4:B49))))^2)</f>
        <v>0.29325338021794572</v>
      </c>
      <c r="I56" s="52"/>
      <c r="J56" s="53"/>
      <c r="K56" s="53"/>
      <c r="L56" s="91" t="s">
        <v>31</v>
      </c>
      <c r="M56" s="92" t="s">
        <v>170</v>
      </c>
      <c r="N56" s="93">
        <f t="array" ref="N56">_xlfn.STDEV.S(IF($C$4:$C$49="NBS 18",N4:N49))</f>
        <v>6.9094138680498865E-2</v>
      </c>
      <c r="O56" s="86">
        <v>0.04</v>
      </c>
      <c r="P56" s="93">
        <f t="array" ref="P56">_xlfn.STDEV.S(IF($C$4:$C$49="NBS 18",P4:P49))</f>
        <v>0.14050088967689847</v>
      </c>
      <c r="Q56" s="86">
        <v>0.1</v>
      </c>
      <c r="R56" s="53"/>
    </row>
    <row r="57" spans="1:23" x14ac:dyDescent="0.25">
      <c r="A57" s="51"/>
      <c r="B57" s="51"/>
      <c r="C57" s="51"/>
      <c r="D57" s="51"/>
      <c r="E57" s="51"/>
      <c r="F57" s="51"/>
      <c r="G57" s="51"/>
      <c r="H57" s="51"/>
      <c r="I57" s="52"/>
      <c r="J57" s="53"/>
      <c r="K57" s="53"/>
      <c r="L57" s="54"/>
      <c r="M57" s="54"/>
      <c r="N57" s="82"/>
      <c r="R57" s="82"/>
    </row>
    <row r="58" spans="1:23" x14ac:dyDescent="0.25">
      <c r="A58" s="53"/>
      <c r="B58" s="53"/>
      <c r="C58" s="53"/>
      <c r="D58" s="53"/>
      <c r="E58" s="53"/>
      <c r="F58" s="53"/>
      <c r="G58" s="53"/>
      <c r="H58" s="53"/>
      <c r="I58" s="94"/>
      <c r="J58" s="53"/>
      <c r="K58" s="53"/>
      <c r="L58" s="54"/>
      <c r="M58" s="54"/>
      <c r="N58" s="82"/>
      <c r="R58" s="95"/>
    </row>
    <row r="59" spans="1:23" x14ac:dyDescent="0.25">
      <c r="A59" s="53"/>
      <c r="B59" s="53"/>
      <c r="C59" s="53"/>
      <c r="D59" s="53"/>
      <c r="E59" s="53"/>
      <c r="F59" s="53"/>
      <c r="G59" s="53"/>
      <c r="H59" s="53"/>
      <c r="I59" s="94"/>
      <c r="J59" s="53"/>
      <c r="K59" s="53"/>
      <c r="L59" s="54"/>
      <c r="M59" s="54"/>
      <c r="N59" s="82"/>
      <c r="R59" s="96"/>
    </row>
    <row r="60" spans="1:23" x14ac:dyDescent="0.25">
      <c r="A60" s="53"/>
      <c r="B60" s="53"/>
      <c r="C60" s="53"/>
      <c r="D60" s="53"/>
      <c r="E60" s="53"/>
      <c r="F60" s="53"/>
      <c r="G60" s="53"/>
      <c r="H60" s="53"/>
      <c r="I60" s="94"/>
      <c r="J60" s="53"/>
      <c r="K60" s="53"/>
      <c r="L60" s="54"/>
      <c r="M60" s="54"/>
      <c r="N60" s="82"/>
      <c r="O60" s="82"/>
      <c r="R60" s="67"/>
    </row>
    <row r="61" spans="1:23" x14ac:dyDescent="0.25">
      <c r="A61" s="53"/>
      <c r="B61" s="53"/>
      <c r="C61" s="53"/>
      <c r="D61" s="53"/>
      <c r="E61" s="53"/>
      <c r="F61" s="53"/>
      <c r="G61" s="53"/>
      <c r="H61" s="53"/>
      <c r="I61" s="94"/>
      <c r="J61" s="53"/>
      <c r="K61" s="53"/>
      <c r="L61" s="54"/>
      <c r="M61" s="54"/>
      <c r="N61" s="82"/>
      <c r="O61" s="82"/>
      <c r="R61" s="67"/>
    </row>
    <row r="62" spans="1:23" x14ac:dyDescent="0.25">
      <c r="A62" s="53"/>
      <c r="B62" s="53"/>
      <c r="C62" s="53"/>
      <c r="D62" s="53"/>
      <c r="E62" s="53"/>
      <c r="F62" s="53"/>
      <c r="G62" s="53"/>
      <c r="H62" s="53"/>
      <c r="I62" s="94"/>
      <c r="J62" s="53"/>
      <c r="K62" s="53"/>
      <c r="L62" s="54"/>
      <c r="M62" s="54"/>
      <c r="N62" s="82"/>
      <c r="O62" s="82"/>
      <c r="P62" s="82"/>
      <c r="Q62" s="82"/>
      <c r="R62" s="53"/>
    </row>
    <row r="63" spans="1:23" x14ac:dyDescent="0.25">
      <c r="A63" s="53"/>
      <c r="B63" s="53"/>
      <c r="C63" s="53"/>
      <c r="D63" s="53"/>
      <c r="E63" s="53"/>
      <c r="F63" s="53"/>
      <c r="G63" s="53"/>
      <c r="H63" s="53"/>
      <c r="I63" s="94"/>
      <c r="J63" s="53"/>
      <c r="K63" s="53"/>
      <c r="L63" s="54"/>
      <c r="M63" s="54"/>
      <c r="N63" s="82"/>
      <c r="O63" s="82"/>
      <c r="P63" s="82"/>
      <c r="Q63" s="82"/>
      <c r="R63" s="53"/>
    </row>
    <row r="64" spans="1:23" x14ac:dyDescent="0.25">
      <c r="A64" s="53"/>
      <c r="B64" s="53"/>
      <c r="C64" s="53"/>
      <c r="D64" s="53"/>
      <c r="E64" s="53"/>
      <c r="F64" s="53"/>
      <c r="G64" s="53"/>
      <c r="H64" s="53"/>
      <c r="I64" s="94"/>
      <c r="J64" s="53"/>
      <c r="K64" s="53"/>
      <c r="L64" s="54"/>
      <c r="M64" s="54"/>
      <c r="N64" s="82"/>
      <c r="O64" s="82"/>
      <c r="P64" s="82"/>
      <c r="Q64" s="82"/>
      <c r="R64" s="53"/>
    </row>
    <row r="65" spans="1:23" x14ac:dyDescent="0.25">
      <c r="A65" s="53"/>
      <c r="B65" s="53"/>
      <c r="C65" s="53"/>
      <c r="D65" s="53"/>
      <c r="E65" s="53"/>
      <c r="F65" s="53"/>
      <c r="G65" s="53"/>
      <c r="H65" s="53"/>
      <c r="I65" s="94"/>
      <c r="J65" s="53"/>
      <c r="K65" s="53"/>
      <c r="L65" s="54"/>
      <c r="M65" s="54"/>
      <c r="N65" s="82"/>
      <c r="O65" s="82"/>
      <c r="P65" s="82"/>
      <c r="Q65" s="82"/>
      <c r="R65" s="53"/>
    </row>
    <row r="66" spans="1:23" x14ac:dyDescent="0.25">
      <c r="A66" s="53"/>
      <c r="B66" s="53"/>
      <c r="C66" s="53"/>
      <c r="D66" s="53"/>
      <c r="E66" s="53"/>
      <c r="F66" s="53"/>
      <c r="G66" s="53"/>
      <c r="H66" s="53"/>
      <c r="I66" s="94"/>
      <c r="J66" s="53"/>
      <c r="K66" s="53"/>
      <c r="L66" s="54"/>
      <c r="M66" s="54"/>
      <c r="N66" s="82"/>
      <c r="O66" s="82"/>
      <c r="P66" s="82"/>
      <c r="Q66" s="82"/>
      <c r="R66" s="53"/>
    </row>
    <row r="67" spans="1:23" s="7" customFormat="1" x14ac:dyDescent="0.25">
      <c r="A67" s="53"/>
      <c r="B67" s="53"/>
      <c r="C67" s="53"/>
      <c r="D67" s="53"/>
      <c r="E67" s="53"/>
      <c r="F67" s="53"/>
      <c r="G67" s="53"/>
      <c r="H67" s="53"/>
      <c r="I67" s="94"/>
      <c r="J67" s="53"/>
      <c r="K67" s="53"/>
      <c r="L67" s="54"/>
      <c r="M67" s="54"/>
      <c r="N67" s="82"/>
      <c r="O67" s="82"/>
      <c r="P67" s="82"/>
      <c r="Q67" s="82"/>
      <c r="R67" s="53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3"/>
      <c r="G68" s="53"/>
      <c r="H68" s="53"/>
      <c r="I68" s="94"/>
      <c r="J68" s="53"/>
      <c r="K68" s="53"/>
      <c r="L68" s="54"/>
      <c r="M68" s="54"/>
      <c r="N68" s="82"/>
      <c r="O68" s="82"/>
      <c r="P68" s="82"/>
      <c r="Q68" s="82"/>
      <c r="R68" s="53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3"/>
      <c r="G69" s="53"/>
      <c r="H69" s="53"/>
      <c r="I69" s="94"/>
      <c r="J69" s="53"/>
      <c r="K69" s="53"/>
      <c r="L69" s="54"/>
      <c r="M69" s="54"/>
      <c r="N69" s="82"/>
      <c r="O69" s="82"/>
      <c r="P69" s="82"/>
      <c r="Q69" s="82"/>
      <c r="R69" s="53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3"/>
      <c r="G70" s="53"/>
      <c r="H70" s="53"/>
      <c r="I70" s="94"/>
      <c r="J70" s="53"/>
      <c r="K70" s="53"/>
      <c r="L70" s="54"/>
      <c r="M70" s="54"/>
      <c r="N70" s="82"/>
      <c r="O70" s="82"/>
      <c r="P70" s="82"/>
      <c r="Q70" s="82"/>
      <c r="R70" s="53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3"/>
      <c r="G71" s="53"/>
      <c r="H71" s="53"/>
      <c r="I71" s="94"/>
      <c r="J71" s="53"/>
      <c r="K71" s="53"/>
      <c r="L71" s="54"/>
      <c r="M71" s="54"/>
      <c r="N71" s="82"/>
      <c r="O71" s="82"/>
      <c r="P71" s="82"/>
      <c r="Q71" s="82"/>
      <c r="R71" s="53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3"/>
      <c r="G72" s="53"/>
      <c r="H72" s="53"/>
      <c r="I72" s="94"/>
      <c r="J72" s="53"/>
      <c r="K72" s="53"/>
      <c r="L72" s="54"/>
      <c r="M72" s="54"/>
      <c r="N72" s="82"/>
      <c r="O72" s="82"/>
      <c r="P72" s="82"/>
      <c r="Q72" s="82"/>
      <c r="R72" s="53"/>
      <c r="T72" s="6"/>
      <c r="U72" s="6"/>
      <c r="V72" s="3"/>
      <c r="W72" s="3"/>
    </row>
    <row r="73" spans="1:23" s="7" customFormat="1" x14ac:dyDescent="0.25">
      <c r="A73" s="3"/>
      <c r="B73" s="3"/>
      <c r="C73" s="3"/>
      <c r="D73" s="3"/>
      <c r="E73" s="3"/>
      <c r="F73" s="53"/>
      <c r="G73" s="53"/>
      <c r="H73" s="53"/>
      <c r="I73" s="94"/>
      <c r="J73" s="53"/>
      <c r="K73" s="53"/>
      <c r="L73" s="54"/>
      <c r="M73" s="54"/>
      <c r="N73" s="82"/>
      <c r="O73" s="82"/>
      <c r="P73" s="82"/>
      <c r="Q73" s="82"/>
      <c r="R73" s="53"/>
      <c r="T73" s="6"/>
      <c r="U73" s="6"/>
      <c r="V73" s="3"/>
      <c r="W73" s="3"/>
    </row>
    <row r="74" spans="1:23" s="7" customFormat="1" x14ac:dyDescent="0.25">
      <c r="A74" s="53"/>
      <c r="B74" s="53"/>
      <c r="C74" s="53"/>
      <c r="D74" s="53"/>
      <c r="E74" s="53"/>
      <c r="F74" s="53"/>
      <c r="G74" s="53"/>
      <c r="H74" s="53"/>
      <c r="I74" s="94"/>
      <c r="J74" s="53"/>
      <c r="K74" s="53"/>
      <c r="L74" s="54"/>
      <c r="M74" s="54"/>
      <c r="N74" s="82"/>
      <c r="O74" s="82"/>
      <c r="P74" s="82"/>
      <c r="Q74" s="82"/>
      <c r="R74" s="53"/>
      <c r="T74" s="6"/>
      <c r="U74" s="6"/>
      <c r="V74" s="3"/>
      <c r="W74" s="3"/>
    </row>
    <row r="75" spans="1:23" s="7" customFormat="1" x14ac:dyDescent="0.25">
      <c r="A75" s="53"/>
      <c r="B75" s="53"/>
      <c r="C75" s="53"/>
      <c r="D75" s="53"/>
      <c r="E75" s="53"/>
      <c r="F75" s="53"/>
      <c r="G75" s="53"/>
      <c r="H75" s="53"/>
      <c r="I75" s="94"/>
      <c r="J75" s="53"/>
      <c r="K75" s="53"/>
      <c r="L75" s="54"/>
      <c r="M75" s="54"/>
      <c r="N75" s="82"/>
      <c r="O75" s="82"/>
      <c r="P75" s="82"/>
      <c r="Q75" s="82"/>
      <c r="R75" s="53"/>
      <c r="T75" s="6"/>
      <c r="U75" s="6"/>
      <c r="V75" s="3"/>
      <c r="W75" s="3"/>
    </row>
    <row r="76" spans="1:23" s="7" customFormat="1" x14ac:dyDescent="0.25">
      <c r="A76" s="53"/>
      <c r="B76" s="53"/>
      <c r="C76" s="53"/>
      <c r="D76" s="53"/>
      <c r="E76" s="53"/>
      <c r="F76" s="53"/>
      <c r="G76" s="53"/>
      <c r="H76" s="53"/>
      <c r="I76" s="94"/>
      <c r="J76" s="53"/>
      <c r="K76" s="53"/>
      <c r="L76" s="54"/>
      <c r="M76" s="54"/>
      <c r="N76" s="82"/>
      <c r="O76" s="82"/>
      <c r="P76" s="82"/>
      <c r="Q76" s="82"/>
      <c r="R76" s="53"/>
      <c r="T76" s="6"/>
      <c r="U76" s="6"/>
      <c r="V76" s="3"/>
      <c r="W76" s="3"/>
    </row>
    <row r="77" spans="1:23" s="7" customFormat="1" x14ac:dyDescent="0.25">
      <c r="A77" s="53"/>
      <c r="B77" s="53"/>
      <c r="C77" s="53"/>
      <c r="D77" s="53"/>
      <c r="E77" s="53"/>
      <c r="F77" s="53"/>
      <c r="G77" s="53"/>
      <c r="H77" s="53"/>
      <c r="I77" s="94"/>
      <c r="J77" s="53"/>
      <c r="K77" s="53"/>
      <c r="L77" s="54"/>
      <c r="M77" s="54"/>
      <c r="N77" s="82"/>
      <c r="O77" s="82"/>
      <c r="P77" s="82"/>
      <c r="Q77" s="82"/>
      <c r="R77" s="53"/>
      <c r="T77" s="6"/>
      <c r="U77" s="6"/>
      <c r="V77" s="3"/>
      <c r="W77" s="3"/>
    </row>
    <row r="78" spans="1:23" s="7" customFormat="1" x14ac:dyDescent="0.25">
      <c r="A78" s="53"/>
      <c r="B78" s="53"/>
      <c r="C78" s="53"/>
      <c r="D78" s="53"/>
      <c r="E78" s="53"/>
      <c r="F78" s="53"/>
      <c r="G78" s="53"/>
      <c r="H78" s="53"/>
      <c r="I78" s="94"/>
      <c r="J78" s="53"/>
      <c r="K78" s="53"/>
      <c r="L78" s="54"/>
      <c r="M78" s="54"/>
      <c r="N78" s="82"/>
      <c r="O78" s="82"/>
      <c r="P78" s="82"/>
      <c r="Q78" s="82"/>
      <c r="R78" s="53"/>
      <c r="T78" s="6"/>
      <c r="U78" s="6"/>
      <c r="V78" s="3"/>
      <c r="W78" s="3"/>
    </row>
    <row r="79" spans="1:23" s="7" customFormat="1" x14ac:dyDescent="0.25">
      <c r="A79" s="53"/>
      <c r="B79" s="53"/>
      <c r="C79" s="53"/>
      <c r="D79" s="53"/>
      <c r="E79" s="53"/>
      <c r="F79" s="53"/>
      <c r="G79" s="53"/>
      <c r="H79" s="53"/>
      <c r="I79" s="94"/>
      <c r="J79" s="53"/>
      <c r="K79" s="53"/>
      <c r="L79" s="54"/>
      <c r="M79" s="54"/>
      <c r="N79" s="82"/>
      <c r="O79" s="82"/>
      <c r="P79" s="82"/>
      <c r="Q79" s="82"/>
      <c r="R79" s="53"/>
      <c r="T79" s="6"/>
      <c r="U79" s="6"/>
      <c r="V79" s="3"/>
      <c r="W79" s="3"/>
    </row>
    <row r="80" spans="1:23" s="7" customFormat="1" x14ac:dyDescent="0.25">
      <c r="A80" s="53"/>
      <c r="B80" s="53"/>
      <c r="C80" s="53"/>
      <c r="D80" s="53"/>
      <c r="E80" s="53"/>
      <c r="F80" s="53"/>
      <c r="G80" s="53"/>
      <c r="H80" s="53"/>
      <c r="I80" s="94"/>
      <c r="J80" s="53"/>
      <c r="K80" s="53"/>
      <c r="L80" s="54"/>
      <c r="M80" s="54"/>
      <c r="N80" s="82"/>
      <c r="O80" s="82"/>
      <c r="P80" s="82"/>
      <c r="Q80" s="82"/>
      <c r="R80" s="53"/>
      <c r="T80" s="6"/>
      <c r="U80" s="6"/>
      <c r="V80" s="3"/>
      <c r="W80" s="3"/>
    </row>
    <row r="81" spans="1:23" s="7" customFormat="1" x14ac:dyDescent="0.25">
      <c r="A81" s="53"/>
      <c r="B81" s="53"/>
      <c r="C81" s="53"/>
      <c r="D81" s="53"/>
      <c r="E81" s="53"/>
      <c r="F81" s="53"/>
      <c r="G81" s="53"/>
      <c r="H81" s="53"/>
      <c r="I81" s="94"/>
      <c r="J81" s="53"/>
      <c r="K81" s="53"/>
      <c r="L81" s="54"/>
      <c r="M81" s="54"/>
      <c r="N81" s="82"/>
      <c r="O81" s="82"/>
      <c r="P81" s="82"/>
      <c r="Q81" s="82"/>
      <c r="R81" s="53"/>
      <c r="T81" s="6"/>
      <c r="U81" s="6"/>
      <c r="V81" s="3"/>
      <c r="W81" s="3"/>
    </row>
    <row r="82" spans="1:23" s="7" customFormat="1" x14ac:dyDescent="0.25">
      <c r="A82" s="53"/>
      <c r="B82" s="53"/>
      <c r="C82" s="53"/>
      <c r="D82" s="53"/>
      <c r="E82" s="53"/>
      <c r="F82" s="53"/>
      <c r="G82" s="53"/>
      <c r="H82" s="53"/>
      <c r="I82" s="94"/>
      <c r="J82" s="53"/>
      <c r="K82" s="53"/>
      <c r="L82" s="54"/>
      <c r="M82" s="54"/>
      <c r="N82" s="82"/>
      <c r="O82" s="82"/>
      <c r="P82" s="82"/>
      <c r="Q82" s="82"/>
      <c r="R82" s="53"/>
      <c r="T82" s="6"/>
      <c r="U82" s="6"/>
      <c r="V82" s="3"/>
      <c r="W82" s="3"/>
    </row>
    <row r="83" spans="1:23" s="7" customFormat="1" x14ac:dyDescent="0.25">
      <c r="A83" s="53"/>
      <c r="B83" s="53"/>
      <c r="C83" s="53"/>
      <c r="D83" s="53"/>
      <c r="E83" s="53"/>
      <c r="F83" s="53"/>
      <c r="G83" s="53"/>
      <c r="H83" s="53"/>
      <c r="I83" s="94"/>
      <c r="J83" s="53"/>
      <c r="K83" s="53"/>
      <c r="L83" s="54"/>
      <c r="M83" s="54"/>
      <c r="N83" s="82"/>
      <c r="O83" s="82"/>
      <c r="P83" s="82"/>
      <c r="Q83" s="82"/>
      <c r="R83" s="53"/>
      <c r="T83" s="6"/>
      <c r="U83" s="6"/>
      <c r="V83" s="3"/>
      <c r="W83" s="3"/>
    </row>
    <row r="84" spans="1:23" s="7" customFormat="1" x14ac:dyDescent="0.25">
      <c r="A84" s="53"/>
      <c r="B84" s="53"/>
      <c r="C84" s="53"/>
      <c r="D84" s="53"/>
      <c r="E84" s="53"/>
      <c r="F84" s="53"/>
      <c r="G84" s="53"/>
      <c r="H84" s="53"/>
      <c r="I84" s="94"/>
      <c r="J84" s="53"/>
      <c r="K84" s="53"/>
      <c r="L84" s="54"/>
      <c r="M84" s="54"/>
      <c r="N84" s="82"/>
      <c r="O84" s="82"/>
      <c r="P84" s="82"/>
      <c r="Q84" s="82"/>
      <c r="R84" s="53"/>
      <c r="T84" s="6"/>
      <c r="U84" s="6"/>
      <c r="V84" s="3"/>
      <c r="W84" s="3"/>
    </row>
    <row r="85" spans="1:23" s="7" customFormat="1" x14ac:dyDescent="0.25">
      <c r="A85" s="53"/>
      <c r="B85" s="53"/>
      <c r="C85" s="53"/>
      <c r="D85" s="53"/>
      <c r="E85" s="53"/>
      <c r="F85" s="53"/>
      <c r="G85" s="53"/>
      <c r="H85" s="53"/>
      <c r="I85" s="94"/>
      <c r="J85" s="53"/>
      <c r="K85" s="53"/>
      <c r="L85" s="54"/>
      <c r="M85" s="54"/>
      <c r="N85" s="82"/>
      <c r="O85" s="82"/>
      <c r="P85" s="82"/>
      <c r="Q85" s="82"/>
      <c r="R85" s="53"/>
      <c r="T85" s="6"/>
      <c r="U85" s="6"/>
      <c r="V85" s="3"/>
      <c r="W85" s="3"/>
    </row>
    <row r="86" spans="1:23" s="7" customFormat="1" x14ac:dyDescent="0.25">
      <c r="A86" s="53"/>
      <c r="B86" s="53"/>
      <c r="C86" s="53"/>
      <c r="D86" s="53"/>
      <c r="E86" s="53"/>
      <c r="F86" s="53"/>
      <c r="G86" s="53"/>
      <c r="H86" s="53"/>
      <c r="I86" s="94"/>
      <c r="J86" s="53"/>
      <c r="K86" s="53"/>
      <c r="L86" s="54"/>
      <c r="M86" s="54"/>
      <c r="N86" s="82"/>
      <c r="O86" s="82"/>
      <c r="P86" s="82"/>
      <c r="Q86" s="82"/>
      <c r="R86" s="53"/>
      <c r="T86" s="6"/>
      <c r="U86" s="6"/>
      <c r="V86" s="3"/>
      <c r="W86" s="3"/>
    </row>
    <row r="87" spans="1:23" s="7" customFormat="1" x14ac:dyDescent="0.25">
      <c r="A87" s="53"/>
      <c r="B87" s="53"/>
      <c r="C87" s="53"/>
      <c r="D87" s="53"/>
      <c r="E87" s="53"/>
      <c r="F87" s="53"/>
      <c r="G87" s="53"/>
      <c r="H87" s="53"/>
      <c r="I87" s="94"/>
      <c r="J87" s="53"/>
      <c r="K87" s="53"/>
      <c r="L87" s="54"/>
      <c r="M87" s="54"/>
      <c r="N87" s="82"/>
      <c r="O87" s="82"/>
      <c r="P87" s="82"/>
      <c r="Q87" s="82"/>
      <c r="R87" s="53"/>
      <c r="T87" s="6"/>
      <c r="U87" s="6"/>
      <c r="V87" s="3"/>
      <c r="W87" s="3"/>
    </row>
    <row r="88" spans="1:23" s="7" customFormat="1" x14ac:dyDescent="0.25">
      <c r="A88" s="53"/>
      <c r="B88" s="53"/>
      <c r="C88" s="53"/>
      <c r="D88" s="53"/>
      <c r="E88" s="53"/>
      <c r="F88" s="53"/>
      <c r="G88" s="53"/>
      <c r="H88" s="53"/>
      <c r="I88" s="94"/>
      <c r="J88" s="53"/>
      <c r="K88" s="53"/>
      <c r="L88" s="54"/>
      <c r="M88" s="54"/>
      <c r="N88" s="82"/>
      <c r="O88" s="82"/>
      <c r="P88" s="82"/>
      <c r="Q88" s="82"/>
      <c r="R88" s="53"/>
      <c r="T88" s="6"/>
      <c r="U88" s="6"/>
      <c r="V88" s="3"/>
      <c r="W88" s="3"/>
    </row>
    <row r="89" spans="1:23" s="7" customFormat="1" x14ac:dyDescent="0.25">
      <c r="A89" s="53"/>
      <c r="B89" s="53"/>
      <c r="C89" s="53"/>
      <c r="D89" s="53"/>
      <c r="E89" s="53"/>
      <c r="F89" s="53"/>
      <c r="G89" s="53"/>
      <c r="H89" s="53"/>
      <c r="I89" s="94"/>
      <c r="J89" s="53"/>
      <c r="K89" s="53"/>
      <c r="L89" s="54"/>
      <c r="M89" s="54"/>
      <c r="N89" s="82"/>
      <c r="O89" s="82"/>
      <c r="P89" s="82"/>
      <c r="Q89" s="82"/>
      <c r="R89" s="53"/>
      <c r="T89" s="6"/>
      <c r="U89" s="6"/>
      <c r="V89" s="3"/>
      <c r="W89" s="3"/>
    </row>
    <row r="90" spans="1:23" s="7" customFormat="1" x14ac:dyDescent="0.25">
      <c r="A90" s="53"/>
      <c r="B90" s="53"/>
      <c r="C90" s="53"/>
      <c r="D90" s="53"/>
      <c r="E90" s="53"/>
      <c r="F90" s="53"/>
      <c r="G90" s="53"/>
      <c r="H90" s="53"/>
      <c r="I90" s="94"/>
      <c r="J90" s="53"/>
      <c r="K90" s="53"/>
      <c r="L90" s="54"/>
      <c r="M90" s="54"/>
      <c r="N90" s="82"/>
      <c r="O90" s="82"/>
      <c r="P90" s="82"/>
      <c r="Q90" s="82"/>
      <c r="R90" s="53"/>
      <c r="T90" s="6"/>
      <c r="U90" s="6"/>
      <c r="V90" s="3"/>
      <c r="W90" s="3"/>
    </row>
    <row r="91" spans="1:23" s="7" customFormat="1" x14ac:dyDescent="0.25">
      <c r="A91" s="53"/>
      <c r="B91" s="53"/>
      <c r="C91" s="53"/>
      <c r="D91" s="53"/>
      <c r="E91" s="53"/>
      <c r="F91" s="53"/>
      <c r="G91" s="53"/>
      <c r="H91" s="53"/>
      <c r="I91" s="94"/>
      <c r="J91" s="53"/>
      <c r="K91" s="53"/>
      <c r="L91" s="54"/>
      <c r="M91" s="54"/>
      <c r="N91" s="82"/>
      <c r="O91" s="82"/>
      <c r="P91" s="82"/>
      <c r="Q91" s="82"/>
      <c r="R91" s="53"/>
      <c r="T91" s="6"/>
      <c r="U91" s="6"/>
      <c r="V91" s="3"/>
      <c r="W91" s="3"/>
    </row>
    <row r="92" spans="1:23" s="7" customFormat="1" x14ac:dyDescent="0.25">
      <c r="A92" s="53"/>
      <c r="B92" s="53"/>
      <c r="C92" s="53"/>
      <c r="D92" s="53"/>
      <c r="E92" s="53"/>
      <c r="F92" s="53"/>
      <c r="G92" s="53"/>
      <c r="H92" s="53"/>
      <c r="I92" s="94"/>
      <c r="J92" s="53"/>
      <c r="K92" s="53"/>
      <c r="L92" s="54"/>
      <c r="M92" s="54"/>
      <c r="N92" s="82"/>
      <c r="O92" s="82"/>
      <c r="P92" s="82"/>
      <c r="Q92" s="82"/>
      <c r="R92" s="53"/>
      <c r="T92" s="6"/>
      <c r="U92" s="6"/>
      <c r="V92" s="3"/>
      <c r="W92" s="3"/>
    </row>
    <row r="93" spans="1:23" s="7" customFormat="1" x14ac:dyDescent="0.25">
      <c r="A93" s="53"/>
      <c r="B93" s="53"/>
      <c r="C93" s="53"/>
      <c r="D93" s="53"/>
      <c r="E93" s="53"/>
      <c r="F93" s="53"/>
      <c r="G93" s="53"/>
      <c r="H93" s="53"/>
      <c r="I93" s="94"/>
      <c r="J93" s="53"/>
      <c r="K93" s="53"/>
      <c r="L93" s="54"/>
      <c r="M93" s="54"/>
      <c r="N93" s="82"/>
      <c r="O93" s="82"/>
      <c r="P93" s="82"/>
      <c r="Q93" s="82"/>
      <c r="R93" s="53"/>
      <c r="T93" s="6"/>
      <c r="U93" s="6"/>
      <c r="V93" s="3"/>
      <c r="W93" s="3"/>
    </row>
  </sheetData>
  <mergeCells count="5">
    <mergeCell ref="C51:E51"/>
    <mergeCell ref="F51:H51"/>
    <mergeCell ref="N51:O51"/>
    <mergeCell ref="P51:Q51"/>
    <mergeCell ref="L52:M52"/>
  </mergeCells>
  <conditionalFormatting sqref="A47:R49 A4:U4 A5:R45 S5:U49">
    <cfRule type="expression" dxfId="239" priority="22">
      <formula>$B4=0</formula>
    </cfRule>
    <cfRule type="expression" dxfId="238" priority="23">
      <formula>$S4&gt;15&amp;$S4&lt;30</formula>
    </cfRule>
    <cfRule type="expression" dxfId="237" priority="24">
      <formula>$S4&gt;29</formula>
    </cfRule>
    <cfRule type="expression" dxfId="236" priority="25">
      <formula>$C4="NBS 18"</formula>
    </cfRule>
    <cfRule type="expression" dxfId="235" priority="26">
      <formula>$C4="Atlantis II"</formula>
    </cfRule>
    <cfRule type="expression" dxfId="234" priority="27">
      <formula>$C4="SHK"</formula>
    </cfRule>
    <cfRule type="expression" dxfId="233" priority="28">
      <formula>$C4="SC1"</formula>
    </cfRule>
    <cfRule type="expression" dxfId="232" priority="29">
      <formula>$C4="jcp"</formula>
    </cfRule>
    <cfRule type="expression" dxfId="231" priority="30">
      <formula>$C4="GS1"</formula>
    </cfRule>
    <cfRule type="expression" dxfId="230" priority="31">
      <formula>$C4="nbs 19"</formula>
    </cfRule>
  </conditionalFormatting>
  <conditionalFormatting sqref="H53:H56">
    <cfRule type="cellIs" priority="21" operator="greaterThan">
      <formula>0.6</formula>
    </cfRule>
  </conditionalFormatting>
  <conditionalFormatting sqref="A46:Q46">
    <cfRule type="expression" dxfId="229" priority="11">
      <formula>$B46=0</formula>
    </cfRule>
    <cfRule type="expression" dxfId="228" priority="12">
      <formula>$S46&gt;15&amp;$S46&lt;30</formula>
    </cfRule>
    <cfRule type="expression" dxfId="227" priority="13">
      <formula>$S46&gt;29</formula>
    </cfRule>
    <cfRule type="expression" dxfId="226" priority="14">
      <formula>$C46="NBS 18"</formula>
    </cfRule>
    <cfRule type="expression" dxfId="225" priority="15">
      <formula>$C46="Atlantis II"</formula>
    </cfRule>
    <cfRule type="expression" dxfId="224" priority="16">
      <formula>$C46="SHK"</formula>
    </cfRule>
    <cfRule type="expression" dxfId="223" priority="17">
      <formula>$C46="SC1"</formula>
    </cfRule>
    <cfRule type="expression" dxfId="222" priority="18">
      <formula>$C46="jcp"</formula>
    </cfRule>
    <cfRule type="expression" dxfId="221" priority="19">
      <formula>$C46="GS1"</formula>
    </cfRule>
    <cfRule type="expression" dxfId="220" priority="20">
      <formula>$C46="nbs 19"</formula>
    </cfRule>
  </conditionalFormatting>
  <conditionalFormatting sqref="R46">
    <cfRule type="expression" dxfId="219" priority="1">
      <formula>$B46=0</formula>
    </cfRule>
    <cfRule type="expression" dxfId="218" priority="2">
      <formula>$S46&gt;15&amp;$S46&lt;30</formula>
    </cfRule>
    <cfRule type="expression" dxfId="217" priority="3">
      <formula>$S46&gt;29</formula>
    </cfRule>
    <cfRule type="expression" dxfId="216" priority="4">
      <formula>$C46="NBS 18"</formula>
    </cfRule>
    <cfRule type="expression" dxfId="215" priority="5">
      <formula>$C46="Atlantis II"</formula>
    </cfRule>
    <cfRule type="expression" dxfId="214" priority="6">
      <formula>$C46="SHK"</formula>
    </cfRule>
    <cfRule type="expression" dxfId="213" priority="7">
      <formula>$C46="SC1"</formula>
    </cfRule>
    <cfRule type="expression" dxfId="212" priority="8">
      <formula>$C46="jcp"</formula>
    </cfRule>
    <cfRule type="expression" dxfId="211" priority="9">
      <formula>$C46="GS1"</formula>
    </cfRule>
    <cfRule type="expression" dxfId="210" priority="10">
      <formula>$C46="nbs 19"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showGridLines="0" topLeftCell="A14" workbookViewId="0">
      <selection activeCell="G26" sqref="G26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6.285156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7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388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>
        <v>44724</v>
      </c>
      <c r="G4" s="22">
        <v>0.51347222222222222</v>
      </c>
      <c r="H4" s="19">
        <v>2</v>
      </c>
      <c r="I4" s="23">
        <v>3.2000000000000001E-2</v>
      </c>
      <c r="J4" s="19">
        <v>1</v>
      </c>
      <c r="K4" s="19">
        <v>1</v>
      </c>
      <c r="L4" s="24">
        <v>4815.942</v>
      </c>
      <c r="M4" s="24">
        <v>5039.491</v>
      </c>
      <c r="N4" s="25">
        <v>-0.13200000000000001</v>
      </c>
      <c r="O4" s="25">
        <v>3.5999999999999997E-2</v>
      </c>
      <c r="P4" s="25">
        <v>-5.2110000000000003</v>
      </c>
      <c r="Q4" s="25">
        <v>3.1E-2</v>
      </c>
      <c r="R4" s="19" t="s">
        <v>389</v>
      </c>
      <c r="S4" s="26">
        <f>((M4/L4)*100)-100</f>
        <v>4.6418540754851136</v>
      </c>
      <c r="T4" s="27">
        <f>((SLOPE($O$52:$O$53,$N$52:$N$53)*N4))+(INTERCEPT($O$52:$O$53,$N$52:$N$53))</f>
        <v>2.1680937513325209</v>
      </c>
      <c r="U4" s="28">
        <f>((SLOPE($Q$52:$Q$53,$P$52:$P$53))*P4)+(INTERCEPT($Q$52:$Q$53,$P$52:$P$53))</f>
        <v>-1.9680923551055871</v>
      </c>
    </row>
    <row r="5" spans="1:22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>
        <v>44724</v>
      </c>
      <c r="G5" s="22">
        <v>0.53280092592592598</v>
      </c>
      <c r="H5" s="19">
        <v>2</v>
      </c>
      <c r="I5" s="23">
        <v>4.9000000000000002E-2</v>
      </c>
      <c r="J5" s="19">
        <v>0</v>
      </c>
      <c r="K5" s="19">
        <v>1</v>
      </c>
      <c r="L5" s="24">
        <v>9615.4259999999995</v>
      </c>
      <c r="M5" s="24">
        <v>10064.481</v>
      </c>
      <c r="N5" s="25">
        <v>-0.111</v>
      </c>
      <c r="O5" s="25">
        <v>2.1000000000000001E-2</v>
      </c>
      <c r="P5" s="25">
        <v>-5.1269999999999998</v>
      </c>
      <c r="Q5" s="25">
        <v>2.5999999999999999E-2</v>
      </c>
      <c r="R5" s="19" t="s">
        <v>390</v>
      </c>
      <c r="S5" s="29">
        <f t="shared" ref="S5:S48" si="0">((M5/L5)*100)-100</f>
        <v>4.670151899666223</v>
      </c>
      <c r="T5" s="27">
        <f>((SLOPE($O$52:$O$53,$N$52:$N$53)*N5))+(INTERCEPT($O$52:$O$53,$N$52:$N$53))</f>
        <v>2.189195940148851</v>
      </c>
      <c r="U5" s="28">
        <f>((SLOPE($Q$52:$Q$53,$P$52:$P$53))*P5)+(INTERCEPT($Q$52:$Q$53,$P$52:$P$53))</f>
        <v>-1.8842097150936628</v>
      </c>
      <c r="V5" s="30"/>
    </row>
    <row r="6" spans="1:22" x14ac:dyDescent="0.25">
      <c r="A6" s="18" t="s">
        <v>30</v>
      </c>
      <c r="B6" s="19">
        <v>3</v>
      </c>
      <c r="C6" s="20" t="s">
        <v>31</v>
      </c>
      <c r="D6" s="19" t="s">
        <v>25</v>
      </c>
      <c r="E6" s="19">
        <v>1</v>
      </c>
      <c r="F6" s="21">
        <v>44724</v>
      </c>
      <c r="G6" s="22">
        <v>0.5550694444444445</v>
      </c>
      <c r="H6" s="19">
        <v>3</v>
      </c>
      <c r="I6" s="23">
        <v>0.04</v>
      </c>
      <c r="J6" s="19">
        <v>0</v>
      </c>
      <c r="K6" s="19">
        <v>1</v>
      </c>
      <c r="L6" s="24">
        <v>6068.1530000000002</v>
      </c>
      <c r="M6" s="24">
        <v>6365.9369999999999</v>
      </c>
      <c r="N6" s="25">
        <v>-7.3159999999999998</v>
      </c>
      <c r="O6" s="25">
        <v>0.02</v>
      </c>
      <c r="P6" s="25">
        <v>-26.327000000000002</v>
      </c>
      <c r="Q6" s="25">
        <v>1.7999999999999999E-2</v>
      </c>
      <c r="R6" s="19" t="s">
        <v>391</v>
      </c>
      <c r="S6" s="29">
        <f t="shared" si="0"/>
        <v>4.907325177858894</v>
      </c>
      <c r="T6" s="27">
        <f>((SLOPE($O$52:$O$53,$N$52:$N$53)*N6))+(INTERCEPT($O$52:$O$53,$N$52:$N$53))</f>
        <v>-5.0508645561205112</v>
      </c>
      <c r="U6" s="28">
        <f>((SLOPE($Q$52:$Q$53,$P$52:$P$53))*P6)+(INTERCEPT($Q$52:$Q$53,$P$52:$P$53))</f>
        <v>-23.054590289531568</v>
      </c>
    </row>
    <row r="7" spans="1:22" x14ac:dyDescent="0.25">
      <c r="A7" s="18" t="s">
        <v>392</v>
      </c>
      <c r="B7" s="19">
        <v>5</v>
      </c>
      <c r="C7" s="20" t="s">
        <v>393</v>
      </c>
      <c r="D7" s="19" t="s">
        <v>37</v>
      </c>
      <c r="E7" s="19">
        <v>1</v>
      </c>
      <c r="F7" s="21">
        <v>44724</v>
      </c>
      <c r="G7" s="22">
        <v>0.59002314814814816</v>
      </c>
      <c r="H7" s="19">
        <v>4</v>
      </c>
      <c r="I7" s="23">
        <v>4.1000000000000002E-2</v>
      </c>
      <c r="J7" s="19">
        <v>0</v>
      </c>
      <c r="K7" s="19">
        <v>1</v>
      </c>
      <c r="L7" s="24">
        <v>7497.19</v>
      </c>
      <c r="M7" s="24">
        <v>7855.7209999999995</v>
      </c>
      <c r="N7" s="25">
        <v>-7.0819999999999999</v>
      </c>
      <c r="O7" s="25">
        <v>2.1999999999999999E-2</v>
      </c>
      <c r="P7" s="25">
        <v>-1.8260000000000001</v>
      </c>
      <c r="Q7" s="25">
        <v>0.04</v>
      </c>
      <c r="R7" s="19" t="s">
        <v>394</v>
      </c>
      <c r="S7" s="29">
        <f t="shared" si="0"/>
        <v>4.7822050661647779</v>
      </c>
      <c r="T7" s="27">
        <f>((SLOPE($O$52:$O$53,$N$52:$N$53)*N7))+(INTERCEPT($O$52:$O$53,$N$52:$N$53))</f>
        <v>-4.8157258807385501</v>
      </c>
      <c r="U7" s="28">
        <f>((SLOPE($Q$52:$Q$53,$P$52:$P$53))*P7)+(INTERCEPT($Q$52:$Q$53,$P$52:$P$53))</f>
        <v>1.4121783168034845</v>
      </c>
    </row>
    <row r="8" spans="1:22" x14ac:dyDescent="0.25">
      <c r="A8" s="18" t="s">
        <v>395</v>
      </c>
      <c r="B8" s="19">
        <v>6</v>
      </c>
      <c r="C8" s="20" t="s">
        <v>396</v>
      </c>
      <c r="D8" s="19" t="s">
        <v>37</v>
      </c>
      <c r="E8" s="19">
        <v>2</v>
      </c>
      <c r="F8" s="21">
        <v>44724</v>
      </c>
      <c r="G8" s="22">
        <v>0.61358796296296292</v>
      </c>
      <c r="H8" s="19">
        <v>4</v>
      </c>
      <c r="I8" s="23">
        <v>3.1E-2</v>
      </c>
      <c r="J8" s="19">
        <v>1</v>
      </c>
      <c r="K8" s="19">
        <v>1</v>
      </c>
      <c r="L8" s="24">
        <v>5609.2730000000001</v>
      </c>
      <c r="M8" s="24">
        <v>5856.82</v>
      </c>
      <c r="N8" s="25">
        <v>-4.6740000000000004</v>
      </c>
      <c r="O8" s="25">
        <v>3.3000000000000002E-2</v>
      </c>
      <c r="P8" s="25">
        <v>-1.355</v>
      </c>
      <c r="Q8" s="25">
        <v>3.3000000000000002E-2</v>
      </c>
      <c r="R8" s="19" t="s">
        <v>397</v>
      </c>
      <c r="S8" s="29">
        <f t="shared" si="0"/>
        <v>4.4131743988926786</v>
      </c>
      <c r="T8" s="27">
        <f>((SLOPE($O$52:$O$53,$N$52:$N$53)*N8))+(INTERCEPT($O$52:$O$53,$N$52:$N$53))</f>
        <v>-2.3960082297993939</v>
      </c>
      <c r="U8" s="28">
        <f>((SLOPE($Q$52:$Q$53,$P$52:$P$53))*P8)+(INTERCEPT($Q$52:$Q$53,$P$52:$P$53))</f>
        <v>1.8825202625846287</v>
      </c>
    </row>
    <row r="9" spans="1:22" x14ac:dyDescent="0.25">
      <c r="A9" s="18" t="s">
        <v>398</v>
      </c>
      <c r="B9" s="19">
        <v>7</v>
      </c>
      <c r="C9" s="20" t="s">
        <v>399</v>
      </c>
      <c r="D9" s="19" t="s">
        <v>37</v>
      </c>
      <c r="E9" s="19">
        <v>1</v>
      </c>
      <c r="F9" s="21">
        <v>44724</v>
      </c>
      <c r="G9" s="22">
        <v>0.63450231481481478</v>
      </c>
      <c r="H9" s="19">
        <v>5</v>
      </c>
      <c r="I9" s="23">
        <v>3.2000000000000001E-2</v>
      </c>
      <c r="J9" s="19">
        <v>0</v>
      </c>
      <c r="K9" s="19">
        <v>1</v>
      </c>
      <c r="L9" s="24">
        <v>5440.3280000000004</v>
      </c>
      <c r="M9" s="24">
        <v>5685.0829999999996</v>
      </c>
      <c r="N9" s="25">
        <v>-7.0949999999999998</v>
      </c>
      <c r="O9" s="25">
        <v>2.5999999999999999E-2</v>
      </c>
      <c r="P9" s="25">
        <v>-1.82</v>
      </c>
      <c r="Q9" s="25">
        <v>4.3999999999999997E-2</v>
      </c>
      <c r="R9" s="19" t="s">
        <v>400</v>
      </c>
      <c r="S9" s="29">
        <f t="shared" si="0"/>
        <v>4.4989015368190906</v>
      </c>
      <c r="T9" s="27">
        <f>((SLOPE($O$52:$O$53,$N$52:$N$53)*N9))+(INTERCEPT($O$52:$O$53,$N$52:$N$53))</f>
        <v>-4.8287891404819918</v>
      </c>
      <c r="U9" s="28">
        <f>((SLOPE($Q$52:$Q$53,$P$52:$P$53))*P9)+(INTERCEPT($Q$52:$Q$53,$P$52:$P$53))</f>
        <v>1.4181699339471934</v>
      </c>
      <c r="V9" s="30"/>
    </row>
    <row r="10" spans="1:22" x14ac:dyDescent="0.25">
      <c r="A10" s="18" t="s">
        <v>401</v>
      </c>
      <c r="B10" s="19">
        <v>8</v>
      </c>
      <c r="C10" s="20" t="s">
        <v>402</v>
      </c>
      <c r="D10" s="19" t="s">
        <v>37</v>
      </c>
      <c r="E10" s="19">
        <v>2</v>
      </c>
      <c r="F10" s="21">
        <v>44724</v>
      </c>
      <c r="G10" s="22">
        <v>0.6569328703703704</v>
      </c>
      <c r="H10" s="19">
        <v>5</v>
      </c>
      <c r="I10" s="23">
        <v>2.4E-2</v>
      </c>
      <c r="J10" s="19">
        <v>0</v>
      </c>
      <c r="K10" s="19">
        <v>1</v>
      </c>
      <c r="L10" s="24">
        <v>4114.8540000000003</v>
      </c>
      <c r="M10" s="24">
        <v>4333.2579999999998</v>
      </c>
      <c r="N10" s="25">
        <v>-4.641</v>
      </c>
      <c r="O10" s="25">
        <v>2.8000000000000001E-2</v>
      </c>
      <c r="P10" s="25">
        <v>-1.359</v>
      </c>
      <c r="Q10" s="25">
        <v>4.8000000000000001E-2</v>
      </c>
      <c r="R10" s="19" t="s">
        <v>403</v>
      </c>
      <c r="S10" s="29">
        <f t="shared" si="0"/>
        <v>5.3076974298480479</v>
      </c>
      <c r="T10" s="27">
        <f>((SLOPE($O$52:$O$53,$N$52:$N$53)*N10))+(INTERCEPT($O$52:$O$53,$N$52:$N$53))</f>
        <v>-2.3628476473737319</v>
      </c>
      <c r="U10" s="28">
        <f>((SLOPE($Q$52:$Q$53,$P$52:$P$53))*P10)+(INTERCEPT($Q$52:$Q$53,$P$52:$P$53))</f>
        <v>1.8785258511554894</v>
      </c>
    </row>
    <row r="11" spans="1:22" x14ac:dyDescent="0.25">
      <c r="A11" s="18" t="s">
        <v>404</v>
      </c>
      <c r="B11" s="19">
        <v>9</v>
      </c>
      <c r="C11" s="20" t="s">
        <v>405</v>
      </c>
      <c r="D11" s="19" t="s">
        <v>37</v>
      </c>
      <c r="E11" s="19">
        <v>1</v>
      </c>
      <c r="F11" s="21">
        <v>44724</v>
      </c>
      <c r="G11" s="22">
        <v>0.67733796296296289</v>
      </c>
      <c r="H11" s="19">
        <v>6</v>
      </c>
      <c r="I11" s="23">
        <v>4.7E-2</v>
      </c>
      <c r="J11" s="19">
        <v>0</v>
      </c>
      <c r="K11" s="19">
        <v>1</v>
      </c>
      <c r="L11" s="24">
        <v>8705.6710000000003</v>
      </c>
      <c r="M11" s="24">
        <v>9143.6839999999993</v>
      </c>
      <c r="N11" s="25">
        <v>-6.3120000000000003</v>
      </c>
      <c r="O11" s="25">
        <v>2.1000000000000001E-2</v>
      </c>
      <c r="P11" s="25">
        <v>-1.833</v>
      </c>
      <c r="Q11" s="25">
        <v>1.6E-2</v>
      </c>
      <c r="R11" s="19" t="s">
        <v>406</v>
      </c>
      <c r="S11" s="29">
        <f t="shared" si="0"/>
        <v>5.0313525516872772</v>
      </c>
      <c r="T11" s="27">
        <f>((SLOPE($O$52:$O$53,$N$52:$N$53)*N11))+(INTERCEPT($O$52:$O$53,$N$52:$N$53))</f>
        <v>-4.0419789574731224</v>
      </c>
      <c r="U11" s="28">
        <f>((SLOPE($Q$52:$Q$53,$P$52:$P$53))*P11)+(INTERCEPT($Q$52:$Q$53,$P$52:$P$53))</f>
        <v>1.405188096802491</v>
      </c>
    </row>
    <row r="12" spans="1:22" x14ac:dyDescent="0.25">
      <c r="A12" s="18"/>
      <c r="B12" s="19">
        <v>10</v>
      </c>
      <c r="C12" s="20" t="s">
        <v>407</v>
      </c>
      <c r="D12" s="19"/>
      <c r="E12" s="19"/>
      <c r="F12" s="21"/>
      <c r="G12" s="22"/>
      <c r="H12" s="19"/>
      <c r="I12" s="23"/>
      <c r="J12" s="19"/>
      <c r="K12" s="19"/>
      <c r="L12" s="24"/>
      <c r="M12" s="24"/>
      <c r="N12" s="25"/>
      <c r="O12" s="25"/>
      <c r="P12" s="25"/>
      <c r="Q12" s="25"/>
      <c r="R12" s="19"/>
      <c r="S12" s="29"/>
      <c r="T12" s="27"/>
      <c r="U12" s="28"/>
      <c r="V12" s="30" t="s">
        <v>53</v>
      </c>
    </row>
    <row r="13" spans="1:22" x14ac:dyDescent="0.25">
      <c r="A13" s="18" t="s">
        <v>408</v>
      </c>
      <c r="B13" s="19">
        <v>11</v>
      </c>
      <c r="C13" s="20" t="s">
        <v>409</v>
      </c>
      <c r="D13" s="19" t="s">
        <v>37</v>
      </c>
      <c r="E13" s="19">
        <v>1</v>
      </c>
      <c r="F13" s="21">
        <v>44724</v>
      </c>
      <c r="G13" s="22">
        <v>0.71125000000000005</v>
      </c>
      <c r="H13" s="19">
        <v>7</v>
      </c>
      <c r="I13" s="23">
        <v>4.2999999999999997E-2</v>
      </c>
      <c r="J13" s="19">
        <v>1</v>
      </c>
      <c r="K13" s="19">
        <v>1</v>
      </c>
      <c r="L13" s="24">
        <v>7596.1459999999997</v>
      </c>
      <c r="M13" s="24">
        <v>7895.5119999999997</v>
      </c>
      <c r="N13" s="25">
        <v>-6.3630000000000004</v>
      </c>
      <c r="O13" s="25">
        <v>1.9E-2</v>
      </c>
      <c r="P13" s="25">
        <v>-1.6659999999999999</v>
      </c>
      <c r="Q13" s="25">
        <v>0.04</v>
      </c>
      <c r="R13" s="19" t="s">
        <v>410</v>
      </c>
      <c r="S13" s="29">
        <f t="shared" si="0"/>
        <v>3.9410248302231139</v>
      </c>
      <c r="T13" s="27">
        <f>((SLOPE($O$52:$O$53,$N$52:$N$53)*N13))+(INTERCEPT($O$52:$O$53,$N$52:$N$53))</f>
        <v>-4.0932271303127807</v>
      </c>
      <c r="U13" s="28">
        <f>((SLOPE($Q$52:$Q$53,$P$52:$P$53))*P13)+(INTERCEPT($Q$52:$Q$53,$P$52:$P$53))</f>
        <v>1.5719547739690538</v>
      </c>
    </row>
    <row r="14" spans="1:22" x14ac:dyDescent="0.25">
      <c r="A14" s="18" t="s">
        <v>411</v>
      </c>
      <c r="B14" s="19">
        <v>12</v>
      </c>
      <c r="C14" s="20" t="s">
        <v>412</v>
      </c>
      <c r="D14" s="19" t="s">
        <v>37</v>
      </c>
      <c r="E14" s="19">
        <v>2</v>
      </c>
      <c r="F14" s="21">
        <v>44724</v>
      </c>
      <c r="G14" s="22">
        <v>0.73343749999999996</v>
      </c>
      <c r="H14" s="19">
        <v>7</v>
      </c>
      <c r="I14" s="23">
        <v>4.2999999999999997E-2</v>
      </c>
      <c r="J14" s="19">
        <v>0</v>
      </c>
      <c r="K14" s="19">
        <v>1</v>
      </c>
      <c r="L14" s="24">
        <v>8267.223</v>
      </c>
      <c r="M14" s="24">
        <v>8666.75</v>
      </c>
      <c r="N14" s="25">
        <v>-4.4729999999999999</v>
      </c>
      <c r="O14" s="25">
        <v>0.01</v>
      </c>
      <c r="P14" s="25">
        <v>-1.31</v>
      </c>
      <c r="Q14" s="25">
        <v>2.1000000000000001E-2</v>
      </c>
      <c r="R14" s="19" t="s">
        <v>413</v>
      </c>
      <c r="S14" s="29">
        <f t="shared" si="0"/>
        <v>4.8326626728225364</v>
      </c>
      <c r="T14" s="27">
        <f>((SLOPE($O$52:$O$53,$N$52:$N$53)*N14))+(INTERCEPT($O$52:$O$53,$N$52:$N$53))</f>
        <v>-2.194030136843093</v>
      </c>
      <c r="U14" s="28">
        <f>((SLOPE($Q$52:$Q$53,$P$52:$P$53))*P14)+(INTERCEPT($Q$52:$Q$53,$P$52:$P$53))</f>
        <v>1.9274573911624449</v>
      </c>
    </row>
    <row r="15" spans="1:22" x14ac:dyDescent="0.25">
      <c r="A15" s="18" t="s">
        <v>60</v>
      </c>
      <c r="B15" s="19">
        <v>13</v>
      </c>
      <c r="C15" s="20" t="s">
        <v>61</v>
      </c>
      <c r="D15" s="19" t="s">
        <v>62</v>
      </c>
      <c r="E15" s="19">
        <v>1</v>
      </c>
      <c r="F15" s="21">
        <v>44724</v>
      </c>
      <c r="G15" s="22">
        <v>0.75554398148148139</v>
      </c>
      <c r="H15" s="19">
        <v>8</v>
      </c>
      <c r="I15" s="23">
        <v>4.5999999999999999E-2</v>
      </c>
      <c r="J15" s="19">
        <v>0</v>
      </c>
      <c r="K15" s="19">
        <v>1</v>
      </c>
      <c r="L15" s="24">
        <v>9639.0419999999995</v>
      </c>
      <c r="M15" s="24">
        <v>10131.513999999999</v>
      </c>
      <c r="N15" s="25">
        <v>-3.181</v>
      </c>
      <c r="O15" s="25">
        <v>1.6E-2</v>
      </c>
      <c r="P15" s="25">
        <v>-8.0760000000000005</v>
      </c>
      <c r="Q15" s="25">
        <v>1.2999999999999999E-2</v>
      </c>
      <c r="R15" s="19" t="s">
        <v>414</v>
      </c>
      <c r="S15" s="29">
        <f t="shared" si="0"/>
        <v>5.1091384392764212</v>
      </c>
      <c r="T15" s="27">
        <f>((SLOPE($O$52:$O$53,$N$52:$N$53)*N15))+(INTERCEPT($O$52:$O$53,$N$52:$N$53))</f>
        <v>-0.89574309157175191</v>
      </c>
      <c r="U15" s="28">
        <f>((SLOPE($Q$52:$Q$53,$P$52:$P$53))*P15)+(INTERCEPT($Q$52:$Q$53,$P$52:$P$53))</f>
        <v>-4.8290895412265584</v>
      </c>
    </row>
    <row r="16" spans="1:22" x14ac:dyDescent="0.25">
      <c r="A16" s="18" t="s">
        <v>415</v>
      </c>
      <c r="B16" s="19">
        <v>14</v>
      </c>
      <c r="C16" s="20" t="s">
        <v>416</v>
      </c>
      <c r="D16" s="19" t="s">
        <v>37</v>
      </c>
      <c r="E16" s="19">
        <v>2</v>
      </c>
      <c r="F16" s="21">
        <v>44724</v>
      </c>
      <c r="G16" s="22">
        <v>0.77704861111111112</v>
      </c>
      <c r="H16" s="19">
        <v>8</v>
      </c>
      <c r="I16" s="23">
        <v>3.9E-2</v>
      </c>
      <c r="J16" s="19">
        <v>0</v>
      </c>
      <c r="K16" s="19">
        <v>1</v>
      </c>
      <c r="L16" s="24">
        <v>7149.8320000000003</v>
      </c>
      <c r="M16" s="24">
        <v>7500.3519999999999</v>
      </c>
      <c r="N16" s="25">
        <v>-5.0339999999999998</v>
      </c>
      <c r="O16" s="25">
        <v>1.4999999999999999E-2</v>
      </c>
      <c r="P16" s="25">
        <v>-1.2150000000000001</v>
      </c>
      <c r="Q16" s="25">
        <v>0.04</v>
      </c>
      <c r="R16" s="19" t="s">
        <v>417</v>
      </c>
      <c r="S16" s="29">
        <f t="shared" si="0"/>
        <v>4.9024928138171617</v>
      </c>
      <c r="T16" s="27">
        <f>((SLOPE($O$52:$O$53,$N$52:$N$53)*N16))+(INTERCEPT($O$52:$O$53,$N$52:$N$53))</f>
        <v>-2.7577600380793337</v>
      </c>
      <c r="U16" s="28">
        <f>((SLOPE($Q$52:$Q$53,$P$52:$P$53))*P16)+(INTERCEPT($Q$52:$Q$53,$P$52:$P$53))</f>
        <v>2.0223246626045013</v>
      </c>
    </row>
    <row r="17" spans="1:22" x14ac:dyDescent="0.25">
      <c r="A17" s="18" t="s">
        <v>418</v>
      </c>
      <c r="B17" s="19">
        <v>15</v>
      </c>
      <c r="C17" s="20" t="s">
        <v>419</v>
      </c>
      <c r="D17" s="19" t="s">
        <v>37</v>
      </c>
      <c r="E17" s="19">
        <v>1</v>
      </c>
      <c r="F17" s="21">
        <v>44724</v>
      </c>
      <c r="G17" s="22">
        <v>0.79893518518518514</v>
      </c>
      <c r="H17" s="19">
        <v>9</v>
      </c>
      <c r="I17" s="23">
        <v>3.6999999999999998E-2</v>
      </c>
      <c r="J17" s="19">
        <v>0</v>
      </c>
      <c r="K17" s="19">
        <v>1</v>
      </c>
      <c r="L17" s="24">
        <v>6220.4390000000003</v>
      </c>
      <c r="M17" s="24">
        <v>6553.9059999999999</v>
      </c>
      <c r="N17" s="25">
        <v>-6.6029999999999998</v>
      </c>
      <c r="O17" s="25">
        <v>2.3E-2</v>
      </c>
      <c r="P17" s="25">
        <v>-1.9710000000000001</v>
      </c>
      <c r="Q17" s="25">
        <v>4.2999999999999997E-2</v>
      </c>
      <c r="R17" s="19" t="s">
        <v>420</v>
      </c>
      <c r="S17" s="29">
        <f t="shared" si="0"/>
        <v>5.3608274271317526</v>
      </c>
      <c r="T17" s="27">
        <f>((SLOPE($O$52:$O$53,$N$52:$N$53)*N17))+(INTERCEPT($O$52:$O$53,$N$52:$N$53))</f>
        <v>-4.3343950024994067</v>
      </c>
      <c r="U17" s="28">
        <f>((SLOPE($Q$52:$Q$53,$P$52:$P$53))*P17)+(INTERCEPT($Q$52:$Q$53,$P$52:$P$53))</f>
        <v>1.2673809024971876</v>
      </c>
    </row>
    <row r="18" spans="1:22" x14ac:dyDescent="0.25">
      <c r="A18" s="18" t="s">
        <v>421</v>
      </c>
      <c r="B18" s="19">
        <v>16</v>
      </c>
      <c r="C18" s="20" t="s">
        <v>422</v>
      </c>
      <c r="D18" s="19" t="s">
        <v>37</v>
      </c>
      <c r="E18" s="19">
        <v>2</v>
      </c>
      <c r="F18" s="21">
        <v>44724</v>
      </c>
      <c r="G18" s="22">
        <v>0.82306712962962969</v>
      </c>
      <c r="H18" s="19">
        <v>9</v>
      </c>
      <c r="I18" s="23">
        <v>2.8000000000000001E-2</v>
      </c>
      <c r="J18" s="19">
        <v>1</v>
      </c>
      <c r="K18" s="19">
        <v>1</v>
      </c>
      <c r="L18" s="24">
        <v>4224.9070000000002</v>
      </c>
      <c r="M18" s="24">
        <v>4440.2120000000004</v>
      </c>
      <c r="N18" s="25">
        <v>-9.4390000000000001</v>
      </c>
      <c r="O18" s="25">
        <v>2.3E-2</v>
      </c>
      <c r="P18" s="25">
        <v>-2.9369999999999998</v>
      </c>
      <c r="Q18" s="25">
        <v>6.2E-2</v>
      </c>
      <c r="R18" s="19" t="s">
        <v>423</v>
      </c>
      <c r="S18" s="29">
        <f t="shared" si="0"/>
        <v>5.0960885056168195</v>
      </c>
      <c r="T18" s="27">
        <f>((SLOPE($O$52:$O$53,$N$52:$N$53)*N18))+(INTERCEPT($O$52:$O$53,$N$52:$N$53))</f>
        <v>-7.1841953588380489</v>
      </c>
      <c r="U18" s="28">
        <f>((SLOPE($Q$52:$Q$53,$P$52:$P$53))*P18)+(INTERCEPT($Q$52:$Q$53,$P$52:$P$53))</f>
        <v>0.30273054236006436</v>
      </c>
    </row>
    <row r="19" spans="1:22" x14ac:dyDescent="0.25">
      <c r="A19" s="18" t="s">
        <v>424</v>
      </c>
      <c r="B19" s="19">
        <v>17</v>
      </c>
      <c r="C19" s="20" t="s">
        <v>425</v>
      </c>
      <c r="D19" s="19" t="s">
        <v>37</v>
      </c>
      <c r="E19" s="19">
        <v>1</v>
      </c>
      <c r="F19" s="21">
        <v>44724</v>
      </c>
      <c r="G19" s="22">
        <v>0.84515046296296292</v>
      </c>
      <c r="H19" s="19">
        <v>10</v>
      </c>
      <c r="I19" s="23">
        <v>3.5999999999999997E-2</v>
      </c>
      <c r="J19" s="19">
        <v>0</v>
      </c>
      <c r="K19" s="19">
        <v>1</v>
      </c>
      <c r="L19" s="24">
        <v>6391.8440000000001</v>
      </c>
      <c r="M19" s="24">
        <v>6678.692</v>
      </c>
      <c r="N19" s="25">
        <v>-6.8630000000000004</v>
      </c>
      <c r="O19" s="25">
        <v>2.4E-2</v>
      </c>
      <c r="P19" s="25">
        <v>-1.976</v>
      </c>
      <c r="Q19" s="25">
        <v>3.5000000000000003E-2</v>
      </c>
      <c r="R19" s="19" t="s">
        <v>426</v>
      </c>
      <c r="S19" s="29">
        <f t="shared" si="0"/>
        <v>4.4877190369477091</v>
      </c>
      <c r="T19" s="27">
        <f>((SLOPE($O$52:$O$53,$N$52:$N$53)*N19))+(INTERCEPT($O$52:$O$53,$N$52:$N$53))</f>
        <v>-4.5956601973682538</v>
      </c>
      <c r="U19" s="28">
        <f>((SLOPE($Q$52:$Q$53,$P$52:$P$53))*P19)+(INTERCEPT($Q$52:$Q$53,$P$52:$P$53))</f>
        <v>1.2623878882107635</v>
      </c>
    </row>
    <row r="20" spans="1:22" x14ac:dyDescent="0.25">
      <c r="A20" s="18" t="s">
        <v>427</v>
      </c>
      <c r="B20" s="19">
        <v>18</v>
      </c>
      <c r="C20" s="20" t="s">
        <v>428</v>
      </c>
      <c r="D20" s="19" t="s">
        <v>37</v>
      </c>
      <c r="E20" s="19">
        <v>2</v>
      </c>
      <c r="F20" s="21">
        <v>44724</v>
      </c>
      <c r="G20" s="22">
        <v>0.8664236111111111</v>
      </c>
      <c r="H20" s="19">
        <v>10</v>
      </c>
      <c r="I20" s="23">
        <v>3.3000000000000002E-2</v>
      </c>
      <c r="J20" s="19">
        <v>0</v>
      </c>
      <c r="K20" s="19">
        <v>1</v>
      </c>
      <c r="L20" s="24">
        <v>5618.2259999999997</v>
      </c>
      <c r="M20" s="24">
        <v>5893.58</v>
      </c>
      <c r="N20" s="25">
        <v>-6.7309999999999999</v>
      </c>
      <c r="O20" s="25">
        <v>1.6E-2</v>
      </c>
      <c r="P20" s="25">
        <v>-1.9059999999999999</v>
      </c>
      <c r="Q20" s="25">
        <v>3.4000000000000002E-2</v>
      </c>
      <c r="R20" s="19" t="s">
        <v>429</v>
      </c>
      <c r="S20" s="29">
        <f t="shared" si="0"/>
        <v>4.9010844348376139</v>
      </c>
      <c r="T20" s="27">
        <f>((SLOPE($O$52:$O$53,$N$52:$N$53)*N20))+(INTERCEPT($O$52:$O$53,$N$52:$N$53))</f>
        <v>-4.4630178676656085</v>
      </c>
      <c r="U20" s="28">
        <f>((SLOPE($Q$52:$Q$53,$P$52:$P$53))*P20)+(INTERCEPT($Q$52:$Q$53,$P$52:$P$53))</f>
        <v>1.3322900882207001</v>
      </c>
    </row>
    <row r="21" spans="1:22" x14ac:dyDescent="0.25">
      <c r="A21" s="18" t="s">
        <v>430</v>
      </c>
      <c r="B21" s="19">
        <v>19</v>
      </c>
      <c r="C21" s="20" t="s">
        <v>431</v>
      </c>
      <c r="D21" s="19" t="s">
        <v>37</v>
      </c>
      <c r="E21" s="19">
        <v>1</v>
      </c>
      <c r="F21" s="21">
        <v>44724</v>
      </c>
      <c r="G21" s="22">
        <v>0.89039351851851845</v>
      </c>
      <c r="H21" s="19">
        <v>11</v>
      </c>
      <c r="I21" s="23">
        <v>4.4999999999999998E-2</v>
      </c>
      <c r="J21" s="19">
        <v>0</v>
      </c>
      <c r="K21" s="19">
        <v>1</v>
      </c>
      <c r="L21" s="24">
        <v>5145.7879999999996</v>
      </c>
      <c r="M21" s="24">
        <v>5111.8320000000003</v>
      </c>
      <c r="N21" s="25">
        <v>-6.58</v>
      </c>
      <c r="O21" s="25">
        <v>2.3E-2</v>
      </c>
      <c r="P21" s="25">
        <v>-1.9670000000000001</v>
      </c>
      <c r="Q21" s="25">
        <v>3.1E-2</v>
      </c>
      <c r="R21" s="19" t="s">
        <v>432</v>
      </c>
      <c r="S21" s="29">
        <f t="shared" si="0"/>
        <v>-0.65987949756187447</v>
      </c>
      <c r="T21" s="27">
        <f>((SLOPE($O$52:$O$53,$N$52:$N$53)*N21))+(INTERCEPT($O$52:$O$53,$N$52:$N$53))</f>
        <v>-4.3112830814148557</v>
      </c>
      <c r="U21" s="28">
        <f>((SLOPE($Q$52:$Q$53,$P$52:$P$53))*P21)+(INTERCEPT($Q$52:$Q$53,$P$52:$P$53))</f>
        <v>1.2713753139263269</v>
      </c>
    </row>
    <row r="22" spans="1:22" x14ac:dyDescent="0.25">
      <c r="A22" s="18" t="s">
        <v>433</v>
      </c>
      <c r="B22" s="19">
        <v>20</v>
      </c>
      <c r="C22" s="20" t="s">
        <v>434</v>
      </c>
      <c r="D22" s="19" t="s">
        <v>37</v>
      </c>
      <c r="E22" s="19">
        <v>2</v>
      </c>
      <c r="F22" s="21">
        <v>44724</v>
      </c>
      <c r="G22" s="22">
        <v>0.90957175925925926</v>
      </c>
      <c r="H22" s="19">
        <v>11</v>
      </c>
      <c r="I22" s="23">
        <v>3.5999999999999997E-2</v>
      </c>
      <c r="J22" s="19">
        <v>0</v>
      </c>
      <c r="K22" s="19">
        <v>1</v>
      </c>
      <c r="L22" s="24">
        <v>6139.6660000000002</v>
      </c>
      <c r="M22" s="24">
        <v>6445.9459999999999</v>
      </c>
      <c r="N22" s="25">
        <v>-6.4770000000000003</v>
      </c>
      <c r="O22" s="25">
        <v>2.3E-2</v>
      </c>
      <c r="P22" s="25">
        <v>-1.7190000000000001</v>
      </c>
      <c r="Q22" s="25">
        <v>3.5999999999999997E-2</v>
      </c>
      <c r="R22" s="19" t="s">
        <v>435</v>
      </c>
      <c r="S22" s="29">
        <f t="shared" si="0"/>
        <v>4.9885449794825973</v>
      </c>
      <c r="T22" s="27">
        <f>((SLOPE($O$52:$O$53,$N$52:$N$53)*N22))+(INTERCEPT($O$52:$O$53,$N$52:$N$53))</f>
        <v>-4.2077818696014289</v>
      </c>
      <c r="U22" s="28">
        <f>((SLOPE($Q$52:$Q$53,$P$52:$P$53))*P22)+(INTERCEPT($Q$52:$Q$53,$P$52:$P$53))</f>
        <v>1.5190288225329589</v>
      </c>
    </row>
    <row r="23" spans="1:22" x14ac:dyDescent="0.25">
      <c r="A23" s="18" t="s">
        <v>436</v>
      </c>
      <c r="B23" s="19">
        <v>21</v>
      </c>
      <c r="C23" s="20" t="s">
        <v>437</v>
      </c>
      <c r="D23" s="19" t="s">
        <v>37</v>
      </c>
      <c r="E23" s="19">
        <v>1</v>
      </c>
      <c r="F23" s="21">
        <v>44724</v>
      </c>
      <c r="G23" s="22">
        <v>0.93253472222222233</v>
      </c>
      <c r="H23" s="19">
        <v>12</v>
      </c>
      <c r="I23" s="23">
        <v>2.7E-2</v>
      </c>
      <c r="J23" s="19">
        <v>1</v>
      </c>
      <c r="K23" s="19">
        <v>1</v>
      </c>
      <c r="L23" s="24">
        <v>4532.7259999999997</v>
      </c>
      <c r="M23" s="24">
        <v>4754.009</v>
      </c>
      <c r="N23" s="25">
        <v>-6.11</v>
      </c>
      <c r="O23" s="25">
        <v>2.1999999999999999E-2</v>
      </c>
      <c r="P23" s="25">
        <v>-1.754</v>
      </c>
      <c r="Q23" s="25">
        <v>5.1999999999999998E-2</v>
      </c>
      <c r="R23" s="19" t="s">
        <v>438</v>
      </c>
      <c r="S23" s="29">
        <f t="shared" si="0"/>
        <v>4.8818966776284327</v>
      </c>
      <c r="T23" s="27">
        <f>((SLOPE($O$52:$O$53,$N$52:$N$53)*N23))+(INTERCEPT($O$52:$O$53,$N$52:$N$53))</f>
        <v>-3.8389959983827113</v>
      </c>
      <c r="U23" s="28">
        <f>((SLOPE($Q$52:$Q$53,$P$52:$P$53))*P23)+(INTERCEPT($Q$52:$Q$53,$P$52:$P$53))</f>
        <v>1.4840777225279906</v>
      </c>
    </row>
    <row r="24" spans="1:22" x14ac:dyDescent="0.25">
      <c r="A24" s="18"/>
      <c r="B24" s="19">
        <v>22</v>
      </c>
      <c r="C24" s="20" t="s">
        <v>439</v>
      </c>
      <c r="D24" s="19"/>
      <c r="E24" s="19"/>
      <c r="F24" s="21"/>
      <c r="G24" s="22"/>
      <c r="H24" s="19"/>
      <c r="I24" s="23"/>
      <c r="J24" s="19"/>
      <c r="K24" s="19"/>
      <c r="L24" s="24"/>
      <c r="M24" s="24"/>
      <c r="N24" s="25"/>
      <c r="O24" s="25"/>
      <c r="P24" s="25"/>
      <c r="Q24" s="25"/>
      <c r="R24" s="19"/>
      <c r="S24" s="29"/>
      <c r="T24" s="27"/>
      <c r="U24" s="28"/>
      <c r="V24" s="30" t="s">
        <v>53</v>
      </c>
    </row>
    <row r="25" spans="1:22" x14ac:dyDescent="0.25">
      <c r="A25" s="18" t="s">
        <v>91</v>
      </c>
      <c r="B25" s="19">
        <v>23</v>
      </c>
      <c r="C25" s="20" t="s">
        <v>24</v>
      </c>
      <c r="D25" s="19" t="s">
        <v>25</v>
      </c>
      <c r="E25" s="19">
        <v>1</v>
      </c>
      <c r="F25" s="21">
        <v>44724</v>
      </c>
      <c r="G25" s="22">
        <v>0.96597222222222223</v>
      </c>
      <c r="H25" s="19">
        <v>13</v>
      </c>
      <c r="I25" s="23">
        <v>3.1E-2</v>
      </c>
      <c r="J25" s="19">
        <v>0</v>
      </c>
      <c r="K25" s="19">
        <v>1</v>
      </c>
      <c r="L25" s="24">
        <v>6135.3810000000003</v>
      </c>
      <c r="M25" s="24">
        <v>6418.5150000000003</v>
      </c>
      <c r="N25" s="25">
        <v>-0.13600000000000001</v>
      </c>
      <c r="O25" s="25">
        <v>1.9E-2</v>
      </c>
      <c r="P25" s="25">
        <v>-5.1929999999999996</v>
      </c>
      <c r="Q25" s="25">
        <v>2.9000000000000001E-2</v>
      </c>
      <c r="R25" s="19" t="s">
        <v>440</v>
      </c>
      <c r="S25" s="29">
        <f t="shared" si="0"/>
        <v>4.614774534784388</v>
      </c>
      <c r="T25" s="27">
        <f>((SLOPE($O$52:$O$53,$N$52:$N$53)*N25))+(INTERCEPT($O$52:$O$53,$N$52:$N$53))</f>
        <v>2.1640742867960774</v>
      </c>
      <c r="U25" s="28">
        <f>((SLOPE($Q$52:$Q$53,$P$52:$P$53))*P25)+(INTERCEPT($Q$52:$Q$53,$P$52:$P$53))</f>
        <v>-1.9501175036744591</v>
      </c>
    </row>
    <row r="26" spans="1:22" x14ac:dyDescent="0.25">
      <c r="A26" s="18" t="s">
        <v>93</v>
      </c>
      <c r="B26" s="19">
        <v>24</v>
      </c>
      <c r="C26" s="20" t="s">
        <v>31</v>
      </c>
      <c r="D26" s="19" t="s">
        <v>25</v>
      </c>
      <c r="E26" s="19">
        <v>2</v>
      </c>
      <c r="F26" s="21">
        <v>44724</v>
      </c>
      <c r="G26" s="22">
        <v>0.98806712962962961</v>
      </c>
      <c r="H26" s="19">
        <v>13</v>
      </c>
      <c r="I26" s="23">
        <v>5.8000000000000003E-2</v>
      </c>
      <c r="J26" s="19">
        <v>0</v>
      </c>
      <c r="K26" s="19">
        <v>1</v>
      </c>
      <c r="L26" s="24">
        <v>7633.1180000000004</v>
      </c>
      <c r="M26" s="24">
        <v>7975.6130000000003</v>
      </c>
      <c r="N26" s="25">
        <v>-7.3070000000000004</v>
      </c>
      <c r="O26" s="25">
        <v>0.02</v>
      </c>
      <c r="P26" s="25">
        <v>-26.396999999999998</v>
      </c>
      <c r="Q26" s="25">
        <v>1.7000000000000001E-2</v>
      </c>
      <c r="R26" s="19" t="s">
        <v>441</v>
      </c>
      <c r="S26" s="29">
        <f t="shared" si="0"/>
        <v>4.4869606365314922</v>
      </c>
      <c r="T26" s="27">
        <f>((SLOPE($O$52:$O$53,$N$52:$N$53)*N26))+(INTERCEPT($O$52:$O$53,$N$52:$N$53))</f>
        <v>-5.0418207609135131</v>
      </c>
      <c r="U26" s="28">
        <f>((SLOPE($Q$52:$Q$53,$P$52:$P$53))*P26)+(INTERCEPT($Q$52:$Q$53,$P$52:$P$53))</f>
        <v>-23.124492489541502</v>
      </c>
    </row>
    <row r="27" spans="1:22" x14ac:dyDescent="0.25">
      <c r="A27" s="18" t="s">
        <v>442</v>
      </c>
      <c r="B27" s="19">
        <v>25</v>
      </c>
      <c r="C27" s="20" t="s">
        <v>443</v>
      </c>
      <c r="D27" s="19" t="s">
        <v>37</v>
      </c>
      <c r="E27" s="19">
        <v>1</v>
      </c>
      <c r="F27" s="21">
        <v>44754</v>
      </c>
      <c r="G27" s="22">
        <v>8.9004629629629625E-3</v>
      </c>
      <c r="H27" s="19">
        <v>14</v>
      </c>
      <c r="I27" s="23">
        <v>0.02</v>
      </c>
      <c r="J27" s="19">
        <v>0</v>
      </c>
      <c r="K27" s="19">
        <v>1</v>
      </c>
      <c r="L27" s="24">
        <v>3310.431</v>
      </c>
      <c r="M27" s="24">
        <v>3498.74</v>
      </c>
      <c r="N27" s="25">
        <v>-7.5439999999999996</v>
      </c>
      <c r="O27" s="25">
        <v>1.2999999999999999E-2</v>
      </c>
      <c r="P27" s="25">
        <v>-2.274</v>
      </c>
      <c r="Q27" s="25">
        <v>5.5E-2</v>
      </c>
      <c r="R27" s="19" t="s">
        <v>444</v>
      </c>
      <c r="S27" s="29">
        <f t="shared" si="0"/>
        <v>5.6883529667284876</v>
      </c>
      <c r="T27" s="27">
        <f>((SLOPE($O$52:$O$53,$N$52:$N$53)*N27))+(INTERCEPT($O$52:$O$53,$N$52:$N$53))</f>
        <v>-5.2799740346978066</v>
      </c>
      <c r="U27" s="28">
        <f>((SLOPE($Q$52:$Q$53,$P$52:$P$53))*P27)+(INTERCEPT($Q$52:$Q$53,$P$52:$P$53))</f>
        <v>0.96480423673989124</v>
      </c>
    </row>
    <row r="28" spans="1:22" x14ac:dyDescent="0.25">
      <c r="A28" s="18" t="s">
        <v>445</v>
      </c>
      <c r="B28" s="19">
        <v>26</v>
      </c>
      <c r="C28" s="20" t="s">
        <v>446</v>
      </c>
      <c r="D28" s="19" t="s">
        <v>37</v>
      </c>
      <c r="E28" s="19">
        <v>2</v>
      </c>
      <c r="F28" s="21">
        <v>44754</v>
      </c>
      <c r="G28" s="22">
        <v>3.3576388888888892E-2</v>
      </c>
      <c r="H28" s="19">
        <v>14</v>
      </c>
      <c r="I28" s="23">
        <v>4.2999999999999997E-2</v>
      </c>
      <c r="J28" s="19">
        <v>1</v>
      </c>
      <c r="K28" s="19">
        <v>1</v>
      </c>
      <c r="L28" s="24">
        <v>8228.9380000000001</v>
      </c>
      <c r="M28" s="24">
        <v>8576.6779999999999</v>
      </c>
      <c r="N28" s="25">
        <v>-7.2039999999999997</v>
      </c>
      <c r="O28" s="25">
        <v>1.7999999999999999E-2</v>
      </c>
      <c r="P28" s="25">
        <v>-2.0059999999999998</v>
      </c>
      <c r="Q28" s="25">
        <v>2.3E-2</v>
      </c>
      <c r="R28" s="19" t="s">
        <v>447</v>
      </c>
      <c r="S28" s="29">
        <f t="shared" si="0"/>
        <v>4.2258186900910033</v>
      </c>
      <c r="T28" s="27">
        <f>((SLOPE($O$52:$O$53,$N$52:$N$53)*N28))+(INTERCEPT($O$52:$O$53,$N$52:$N$53))</f>
        <v>-4.9383195491000853</v>
      </c>
      <c r="U28" s="28">
        <f>((SLOPE($Q$52:$Q$53,$P$52:$P$53))*P28)+(INTERCEPT($Q$52:$Q$53,$P$52:$P$53))</f>
        <v>1.2324298024922196</v>
      </c>
    </row>
    <row r="29" spans="1:22" x14ac:dyDescent="0.25">
      <c r="A29" s="18" t="s">
        <v>448</v>
      </c>
      <c r="B29" s="19">
        <v>27</v>
      </c>
      <c r="C29" s="20" t="s">
        <v>449</v>
      </c>
      <c r="D29" s="19" t="s">
        <v>37</v>
      </c>
      <c r="E29" s="19">
        <v>1</v>
      </c>
      <c r="F29" s="21">
        <v>44754</v>
      </c>
      <c r="G29" s="22">
        <v>5.4583333333333338E-2</v>
      </c>
      <c r="H29" s="19">
        <v>15</v>
      </c>
      <c r="I29" s="23">
        <v>0.03</v>
      </c>
      <c r="J29" s="19">
        <v>0</v>
      </c>
      <c r="K29" s="19">
        <v>1</v>
      </c>
      <c r="L29" s="24">
        <v>5241.3249999999998</v>
      </c>
      <c r="M29" s="24">
        <v>5503.0510000000004</v>
      </c>
      <c r="N29" s="25">
        <v>-7.2370000000000001</v>
      </c>
      <c r="O29" s="25">
        <v>2.3E-2</v>
      </c>
      <c r="P29" s="25">
        <v>-1.9950000000000001</v>
      </c>
      <c r="Q29" s="25">
        <v>2.5999999999999999E-2</v>
      </c>
      <c r="R29" s="19" t="s">
        <v>450</v>
      </c>
      <c r="S29" s="29">
        <f t="shared" si="0"/>
        <v>4.9935083208921611</v>
      </c>
      <c r="T29" s="27">
        <f>((SLOPE($O$52:$O$53,$N$52:$N$53)*N29))+(INTERCEPT($O$52:$O$53,$N$52:$N$53))</f>
        <v>-4.9714801315257464</v>
      </c>
      <c r="U29" s="28">
        <f>((SLOPE($Q$52:$Q$53,$P$52:$P$53))*P29)+(INTERCEPT($Q$52:$Q$53,$P$52:$P$53))</f>
        <v>1.2434144339223521</v>
      </c>
    </row>
    <row r="30" spans="1:22" x14ac:dyDescent="0.25">
      <c r="A30" s="18" t="s">
        <v>451</v>
      </c>
      <c r="B30" s="19">
        <v>28</v>
      </c>
      <c r="C30" s="20" t="s">
        <v>452</v>
      </c>
      <c r="D30" s="19" t="s">
        <v>37</v>
      </c>
      <c r="E30" s="19">
        <v>2</v>
      </c>
      <c r="F30" s="21">
        <v>44754</v>
      </c>
      <c r="G30" s="22">
        <v>7.7546296296296294E-2</v>
      </c>
      <c r="H30" s="19">
        <v>15</v>
      </c>
      <c r="I30" s="23">
        <v>2.5999999999999999E-2</v>
      </c>
      <c r="J30" s="19">
        <v>0</v>
      </c>
      <c r="K30" s="19">
        <v>1</v>
      </c>
      <c r="L30" s="24">
        <v>4274.8159999999998</v>
      </c>
      <c r="M30" s="24">
        <v>4496.951</v>
      </c>
      <c r="N30" s="25">
        <v>-5.8739999999999997</v>
      </c>
      <c r="O30" s="25">
        <v>2.9000000000000001E-2</v>
      </c>
      <c r="P30" s="25">
        <v>-1.639</v>
      </c>
      <c r="Q30" s="25">
        <v>2.9000000000000001E-2</v>
      </c>
      <c r="R30" s="19" t="s">
        <v>453</v>
      </c>
      <c r="S30" s="29">
        <f t="shared" si="0"/>
        <v>5.1963640072461743</v>
      </c>
      <c r="T30" s="27">
        <f>((SLOPE($O$52:$O$53,$N$52:$N$53)*N30))+(INTERCEPT($O$52:$O$53,$N$52:$N$53))</f>
        <v>-3.601847590732528</v>
      </c>
      <c r="U30" s="28">
        <f>((SLOPE($Q$52:$Q$53,$P$52:$P$53))*P30)+(INTERCEPT($Q$52:$Q$53,$P$52:$P$53))</f>
        <v>1.5989170511157436</v>
      </c>
    </row>
    <row r="31" spans="1:22" x14ac:dyDescent="0.25">
      <c r="A31" s="18" t="s">
        <v>454</v>
      </c>
      <c r="B31" s="19">
        <v>29</v>
      </c>
      <c r="C31" s="20" t="s">
        <v>455</v>
      </c>
      <c r="D31" s="19" t="s">
        <v>37</v>
      </c>
      <c r="E31" s="19">
        <v>1</v>
      </c>
      <c r="F31" s="21">
        <v>44754</v>
      </c>
      <c r="G31" s="22">
        <v>9.8854166666666674E-2</v>
      </c>
      <c r="H31" s="19">
        <v>16</v>
      </c>
      <c r="I31" s="23">
        <v>5.3999999999999999E-2</v>
      </c>
      <c r="J31" s="19">
        <v>0</v>
      </c>
      <c r="K31" s="19">
        <v>1</v>
      </c>
      <c r="L31" s="24">
        <v>10405.897000000001</v>
      </c>
      <c r="M31" s="24">
        <v>10947.107</v>
      </c>
      <c r="N31" s="25">
        <v>-5.4770000000000003</v>
      </c>
      <c r="O31" s="25">
        <v>2.4E-2</v>
      </c>
      <c r="P31" s="25">
        <v>-1.4570000000000001</v>
      </c>
      <c r="Q31" s="25">
        <v>2.7E-2</v>
      </c>
      <c r="R31" s="19" t="s">
        <v>456</v>
      </c>
      <c r="S31" s="29">
        <f t="shared" si="0"/>
        <v>5.2009932445035645</v>
      </c>
      <c r="T31" s="27">
        <f>((SLOPE($O$52:$O$53,$N$52:$N$53)*N31))+(INTERCEPT($O$52:$O$53,$N$52:$N$53))</f>
        <v>-3.2029157354904827</v>
      </c>
      <c r="U31" s="28">
        <f>((SLOPE($Q$52:$Q$53,$P$52:$P$53))*P31)+(INTERCEPT($Q$52:$Q$53,$P$52:$P$53))</f>
        <v>1.7806627711415783</v>
      </c>
    </row>
    <row r="32" spans="1:22" x14ac:dyDescent="0.25">
      <c r="A32" s="18" t="s">
        <v>457</v>
      </c>
      <c r="B32" s="19">
        <v>30</v>
      </c>
      <c r="C32" s="20" t="s">
        <v>458</v>
      </c>
      <c r="D32" s="19" t="s">
        <v>37</v>
      </c>
      <c r="E32" s="19">
        <v>2</v>
      </c>
      <c r="F32" s="21">
        <v>44754</v>
      </c>
      <c r="G32" s="22">
        <v>0.12065972222222222</v>
      </c>
      <c r="H32" s="19">
        <v>16</v>
      </c>
      <c r="I32" s="23">
        <v>4.2999999999999997E-2</v>
      </c>
      <c r="J32" s="19">
        <v>0</v>
      </c>
      <c r="K32" s="19">
        <v>1</v>
      </c>
      <c r="L32" s="24">
        <v>8163.2060000000001</v>
      </c>
      <c r="M32" s="24">
        <v>8584.5920000000006</v>
      </c>
      <c r="N32" s="25">
        <v>-7.5659999999999998</v>
      </c>
      <c r="O32" s="25">
        <v>2.4E-2</v>
      </c>
      <c r="P32" s="25">
        <v>-2.395</v>
      </c>
      <c r="Q32" s="25">
        <v>3.5000000000000003E-2</v>
      </c>
      <c r="R32" s="19" t="s">
        <v>459</v>
      </c>
      <c r="S32" s="29">
        <f t="shared" si="0"/>
        <v>5.162016002046272</v>
      </c>
      <c r="T32" s="27">
        <f>((SLOPE($O$52:$O$53,$N$52:$N$53)*N32))+(INTERCEPT($O$52:$O$53,$N$52:$N$53))</f>
        <v>-5.3020810896482473</v>
      </c>
      <c r="U32" s="28">
        <f>((SLOPE($Q$52:$Q$53,$P$52:$P$53))*P32)+(INTERCEPT($Q$52:$Q$53,$P$52:$P$53))</f>
        <v>0.84397329100842944</v>
      </c>
    </row>
    <row r="33" spans="1:21" x14ac:dyDescent="0.25">
      <c r="A33" s="18" t="s">
        <v>460</v>
      </c>
      <c r="B33" s="19">
        <v>31</v>
      </c>
      <c r="C33" s="20" t="s">
        <v>461</v>
      </c>
      <c r="D33" s="19" t="s">
        <v>37</v>
      </c>
      <c r="E33" s="19">
        <v>1</v>
      </c>
      <c r="F33" s="21">
        <v>44754</v>
      </c>
      <c r="G33" s="22">
        <v>0.14246527777777776</v>
      </c>
      <c r="H33" s="19">
        <v>17</v>
      </c>
      <c r="I33" s="23">
        <v>4.1000000000000002E-2</v>
      </c>
      <c r="J33" s="19">
        <v>1</v>
      </c>
      <c r="K33" s="19">
        <v>1</v>
      </c>
      <c r="L33" s="24">
        <v>7640.1080000000002</v>
      </c>
      <c r="M33" s="24">
        <v>7981.8320000000003</v>
      </c>
      <c r="N33" s="25">
        <v>-4.9429999999999996</v>
      </c>
      <c r="O33" s="25">
        <v>2.5000000000000001E-2</v>
      </c>
      <c r="P33" s="25">
        <v>-1.423</v>
      </c>
      <c r="Q33" s="25">
        <v>2.7E-2</v>
      </c>
      <c r="R33" s="19" t="s">
        <v>462</v>
      </c>
      <c r="S33" s="29">
        <f t="shared" si="0"/>
        <v>4.4727639975769904</v>
      </c>
      <c r="T33" s="27">
        <f>((SLOPE($O$52:$O$53,$N$52:$N$53)*N33))+(INTERCEPT($O$52:$O$53,$N$52:$N$53))</f>
        <v>-2.6663172198752374</v>
      </c>
      <c r="U33" s="28">
        <f>((SLOPE($Q$52:$Q$53,$P$52:$P$53))*P33)+(INTERCEPT($Q$52:$Q$53,$P$52:$P$53))</f>
        <v>1.8146152682892618</v>
      </c>
    </row>
    <row r="34" spans="1:21" x14ac:dyDescent="0.25">
      <c r="A34" s="18" t="s">
        <v>463</v>
      </c>
      <c r="B34" s="19">
        <v>32</v>
      </c>
      <c r="C34" s="20" t="s">
        <v>464</v>
      </c>
      <c r="D34" s="19" t="s">
        <v>37</v>
      </c>
      <c r="E34" s="19">
        <v>2</v>
      </c>
      <c r="F34" s="21">
        <v>44754</v>
      </c>
      <c r="G34" s="22">
        <v>0.16545138888888888</v>
      </c>
      <c r="H34" s="19">
        <v>17</v>
      </c>
      <c r="I34" s="23">
        <v>2.8000000000000001E-2</v>
      </c>
      <c r="J34" s="19">
        <v>0</v>
      </c>
      <c r="K34" s="19">
        <v>1</v>
      </c>
      <c r="L34" s="24">
        <v>4535.2529999999997</v>
      </c>
      <c r="M34" s="24">
        <v>4751.7700000000004</v>
      </c>
      <c r="N34" s="25">
        <v>-5.9039999999999999</v>
      </c>
      <c r="O34" s="25">
        <v>2.8000000000000001E-2</v>
      </c>
      <c r="P34" s="25">
        <v>-1.7749999999999999</v>
      </c>
      <c r="Q34" s="25">
        <v>0.04</v>
      </c>
      <c r="R34" s="19" t="s">
        <v>465</v>
      </c>
      <c r="S34" s="29">
        <f t="shared" si="0"/>
        <v>4.7740886781840004</v>
      </c>
      <c r="T34" s="27">
        <f>((SLOPE($O$52:$O$53,$N$52:$N$53)*N34))+(INTERCEPT($O$52:$O$53,$N$52:$N$53))</f>
        <v>-3.6319935747558567</v>
      </c>
      <c r="U34" s="28">
        <f>((SLOPE($Q$52:$Q$53,$P$52:$P$53))*P34)+(INTERCEPT($Q$52:$Q$53,$P$52:$P$53))</f>
        <v>1.4631070625250098</v>
      </c>
    </row>
    <row r="35" spans="1:21" x14ac:dyDescent="0.25">
      <c r="A35" s="18" t="s">
        <v>466</v>
      </c>
      <c r="B35" s="19">
        <v>33</v>
      </c>
      <c r="C35" s="20" t="s">
        <v>467</v>
      </c>
      <c r="D35" s="19" t="s">
        <v>37</v>
      </c>
      <c r="E35" s="19">
        <v>1</v>
      </c>
      <c r="F35" s="21">
        <v>44754</v>
      </c>
      <c r="G35" s="22">
        <v>0.18590277777777778</v>
      </c>
      <c r="H35" s="19">
        <v>18</v>
      </c>
      <c r="I35" s="23">
        <v>0.04</v>
      </c>
      <c r="J35" s="19">
        <v>0</v>
      </c>
      <c r="K35" s="19">
        <v>1</v>
      </c>
      <c r="L35" s="24">
        <v>7467.7389999999996</v>
      </c>
      <c r="M35" s="24">
        <v>7816.826</v>
      </c>
      <c r="N35" s="25">
        <v>-5.391</v>
      </c>
      <c r="O35" s="25">
        <v>1.6E-2</v>
      </c>
      <c r="P35" s="25">
        <v>-1.579</v>
      </c>
      <c r="Q35" s="25">
        <v>1.9E-2</v>
      </c>
      <c r="R35" s="19" t="s">
        <v>468</v>
      </c>
      <c r="S35" s="29">
        <f t="shared" si="0"/>
        <v>4.6746009736012581</v>
      </c>
      <c r="T35" s="27">
        <f>((SLOPE($O$52:$O$53,$N$52:$N$53)*N35))+(INTERCEPT($O$52:$O$53,$N$52:$N$53))</f>
        <v>-3.1164972479569411</v>
      </c>
      <c r="U35" s="28">
        <f>((SLOPE($Q$52:$Q$53,$P$52:$P$53))*P35)+(INTERCEPT($Q$52:$Q$53,$P$52:$P$53))</f>
        <v>1.6588332225528319</v>
      </c>
    </row>
    <row r="36" spans="1:21" x14ac:dyDescent="0.25">
      <c r="A36" s="18" t="s">
        <v>122</v>
      </c>
      <c r="B36" s="19">
        <v>34</v>
      </c>
      <c r="C36" s="20" t="s">
        <v>61</v>
      </c>
      <c r="D36" s="19" t="s">
        <v>62</v>
      </c>
      <c r="E36" s="19">
        <v>2</v>
      </c>
      <c r="F36" s="21">
        <v>44754</v>
      </c>
      <c r="G36" s="22">
        <v>0.2074884259259259</v>
      </c>
      <c r="H36" s="19">
        <v>18</v>
      </c>
      <c r="I36" s="23">
        <v>0.02</v>
      </c>
      <c r="J36" s="19">
        <v>0</v>
      </c>
      <c r="K36" s="19">
        <v>1</v>
      </c>
      <c r="L36" s="24">
        <v>3656.982</v>
      </c>
      <c r="M36" s="24">
        <v>3862.6410000000001</v>
      </c>
      <c r="N36" s="25">
        <v>-3.234</v>
      </c>
      <c r="O36" s="25">
        <v>1.7000000000000001E-2</v>
      </c>
      <c r="P36" s="25">
        <v>-8.0879999999999992</v>
      </c>
      <c r="Q36" s="25">
        <v>4.7E-2</v>
      </c>
      <c r="R36" s="19" t="s">
        <v>469</v>
      </c>
      <c r="S36" s="29">
        <f t="shared" si="0"/>
        <v>5.6237356377471883</v>
      </c>
      <c r="T36" s="27">
        <f>((SLOPE($O$52:$O$53,$N$52:$N$53)*N36))+(INTERCEPT($O$52:$O$53,$N$52:$N$53))</f>
        <v>-0.949000996679632</v>
      </c>
      <c r="U36" s="28">
        <f>((SLOPE($Q$52:$Q$53,$P$52:$P$53))*P36)+(INTERCEPT($Q$52:$Q$53,$P$52:$P$53))</f>
        <v>-4.8410727755139753</v>
      </c>
    </row>
    <row r="37" spans="1:21" x14ac:dyDescent="0.25">
      <c r="A37" s="18" t="s">
        <v>470</v>
      </c>
      <c r="B37" s="19">
        <v>35</v>
      </c>
      <c r="C37" s="20" t="s">
        <v>471</v>
      </c>
      <c r="D37" s="19" t="s">
        <v>37</v>
      </c>
      <c r="E37" s="19">
        <v>1</v>
      </c>
      <c r="F37" s="21">
        <v>44754</v>
      </c>
      <c r="G37" s="22">
        <v>0.22836805555555553</v>
      </c>
      <c r="H37" s="19">
        <v>19</v>
      </c>
      <c r="I37" s="23">
        <v>5.2999999999999999E-2</v>
      </c>
      <c r="J37" s="19">
        <v>0</v>
      </c>
      <c r="K37" s="19">
        <v>1</v>
      </c>
      <c r="L37" s="24">
        <v>10183.290999999999</v>
      </c>
      <c r="M37" s="24">
        <v>10726.632</v>
      </c>
      <c r="N37" s="25">
        <v>-5.5339999999999998</v>
      </c>
      <c r="O37" s="25">
        <v>2.4E-2</v>
      </c>
      <c r="P37" s="25">
        <v>-1.637</v>
      </c>
      <c r="Q37" s="25">
        <v>2.1999999999999999E-2</v>
      </c>
      <c r="R37" s="19" t="s">
        <v>472</v>
      </c>
      <c r="S37" s="29">
        <f t="shared" si="0"/>
        <v>5.3356130154780033</v>
      </c>
      <c r="T37" s="27">
        <f>((SLOPE($O$52:$O$53,$N$52:$N$53)*N37))+(INTERCEPT($O$52:$O$53,$N$52:$N$53))</f>
        <v>-3.2601931051348068</v>
      </c>
      <c r="U37" s="28">
        <f>((SLOPE($Q$52:$Q$53,$P$52:$P$53))*P37)+(INTERCEPT($Q$52:$Q$53,$P$52:$P$53))</f>
        <v>1.6009142568303132</v>
      </c>
    </row>
    <row r="38" spans="1:21" x14ac:dyDescent="0.25">
      <c r="A38" s="18" t="s">
        <v>473</v>
      </c>
      <c r="B38" s="19">
        <v>36</v>
      </c>
      <c r="C38" s="20" t="s">
        <v>474</v>
      </c>
      <c r="D38" s="19" t="s">
        <v>37</v>
      </c>
      <c r="E38" s="19">
        <v>2</v>
      </c>
      <c r="F38" s="21">
        <v>44754</v>
      </c>
      <c r="G38" s="22">
        <v>0.25193287037037038</v>
      </c>
      <c r="H38" s="19">
        <v>19</v>
      </c>
      <c r="I38" s="23">
        <v>4.5999999999999999E-2</v>
      </c>
      <c r="J38" s="19">
        <v>1</v>
      </c>
      <c r="K38" s="19">
        <v>1</v>
      </c>
      <c r="L38" s="24">
        <v>8689.7350000000006</v>
      </c>
      <c r="M38" s="24">
        <v>9072.1990000000005</v>
      </c>
      <c r="N38" s="25">
        <v>-7.0190000000000001</v>
      </c>
      <c r="O38" s="25">
        <v>1.7000000000000001E-2</v>
      </c>
      <c r="P38" s="25">
        <v>-2.0270000000000001</v>
      </c>
      <c r="Q38" s="25">
        <v>2.5000000000000001E-2</v>
      </c>
      <c r="R38" s="19" t="s">
        <v>475</v>
      </c>
      <c r="S38" s="29">
        <f t="shared" si="0"/>
        <v>4.4013309957093014</v>
      </c>
      <c r="T38" s="27">
        <f>((SLOPE($O$52:$O$53,$N$52:$N$53)*N38))+(INTERCEPT($O$52:$O$53,$N$52:$N$53))</f>
        <v>-4.7524193142895603</v>
      </c>
      <c r="U38" s="28">
        <f>((SLOPE($Q$52:$Q$53,$P$52:$P$53))*P38)+(INTERCEPT($Q$52:$Q$53,$P$52:$P$53))</f>
        <v>1.2114591424892382</v>
      </c>
    </row>
    <row r="39" spans="1:21" x14ac:dyDescent="0.25">
      <c r="A39" s="18" t="s">
        <v>476</v>
      </c>
      <c r="B39" s="19">
        <v>37</v>
      </c>
      <c r="C39" s="20" t="s">
        <v>477</v>
      </c>
      <c r="D39" s="19" t="s">
        <v>37</v>
      </c>
      <c r="E39" s="19">
        <v>1</v>
      </c>
      <c r="F39" s="21">
        <v>44754</v>
      </c>
      <c r="G39" s="22">
        <v>0.27483796296296298</v>
      </c>
      <c r="H39" s="19">
        <v>20</v>
      </c>
      <c r="I39" s="23">
        <v>4.2999999999999997E-2</v>
      </c>
      <c r="J39" s="19">
        <v>0</v>
      </c>
      <c r="K39" s="19">
        <v>1</v>
      </c>
      <c r="L39" s="24">
        <v>8077.5640000000003</v>
      </c>
      <c r="M39" s="24">
        <v>8410.5210000000006</v>
      </c>
      <c r="N39" s="25">
        <v>-6.9690000000000003</v>
      </c>
      <c r="O39" s="25">
        <v>1.0999999999999999E-2</v>
      </c>
      <c r="P39" s="25">
        <v>-1.714</v>
      </c>
      <c r="Q39" s="25">
        <v>2.4E-2</v>
      </c>
      <c r="R39" s="19" t="s">
        <v>478</v>
      </c>
      <c r="S39" s="29">
        <f t="shared" si="0"/>
        <v>4.1219976715752438</v>
      </c>
      <c r="T39" s="27">
        <f>((SLOPE($O$52:$O$53,$N$52:$N$53)*N39))+(INTERCEPT($O$52:$O$53,$N$52:$N$53))</f>
        <v>-4.702176007584014</v>
      </c>
      <c r="U39" s="28">
        <f>((SLOPE($Q$52:$Q$53,$P$52:$P$53))*P39)+(INTERCEPT($Q$52:$Q$53,$P$52:$P$53))</f>
        <v>1.524021836819383</v>
      </c>
    </row>
    <row r="40" spans="1:21" x14ac:dyDescent="0.25">
      <c r="A40" s="18" t="s">
        <v>479</v>
      </c>
      <c r="B40" s="19">
        <v>38</v>
      </c>
      <c r="C40" s="20" t="s">
        <v>480</v>
      </c>
      <c r="D40" s="19" t="s">
        <v>37</v>
      </c>
      <c r="E40" s="19">
        <v>2</v>
      </c>
      <c r="F40" s="21">
        <v>44754</v>
      </c>
      <c r="G40" s="22">
        <v>0.29780092592592594</v>
      </c>
      <c r="H40" s="19">
        <v>20</v>
      </c>
      <c r="I40" s="23">
        <v>0.02</v>
      </c>
      <c r="J40" s="19">
        <v>0</v>
      </c>
      <c r="K40" s="19">
        <v>1</v>
      </c>
      <c r="L40" s="24">
        <v>3350.4690000000001</v>
      </c>
      <c r="M40" s="24">
        <v>3541.42</v>
      </c>
      <c r="N40" s="25">
        <v>-8.9329999999999998</v>
      </c>
      <c r="O40" s="25">
        <v>1.7999999999999999E-2</v>
      </c>
      <c r="P40" s="25">
        <v>-2.6819999999999999</v>
      </c>
      <c r="Q40" s="25">
        <v>6.6000000000000003E-2</v>
      </c>
      <c r="R40" s="19" t="s">
        <v>481</v>
      </c>
      <c r="S40" s="29">
        <f t="shared" si="0"/>
        <v>5.699231958272108</v>
      </c>
      <c r="T40" s="27">
        <f>((SLOPE($O$52:$O$53,$N$52:$N$53)*N40))+(INTERCEPT($O$52:$O$53,$N$52:$N$53))</f>
        <v>-6.6757330949779101</v>
      </c>
      <c r="U40" s="28">
        <f>((SLOPE($Q$52:$Q$53,$P$52:$P$53))*P40)+(INTERCEPT($Q$52:$Q$53,$P$52:$P$53))</f>
        <v>0.55737427096768988</v>
      </c>
    </row>
    <row r="41" spans="1:21" x14ac:dyDescent="0.25">
      <c r="A41" s="18" t="s">
        <v>482</v>
      </c>
      <c r="B41" s="19">
        <v>39</v>
      </c>
      <c r="C41" s="20" t="s">
        <v>483</v>
      </c>
      <c r="D41" s="19" t="s">
        <v>37</v>
      </c>
      <c r="E41" s="19">
        <v>1</v>
      </c>
      <c r="F41" s="21">
        <v>44754</v>
      </c>
      <c r="G41" s="22">
        <v>0.31878472222222221</v>
      </c>
      <c r="H41" s="19">
        <v>21</v>
      </c>
      <c r="I41" s="23">
        <v>2.7E-2</v>
      </c>
      <c r="J41" s="19">
        <v>0</v>
      </c>
      <c r="K41" s="19">
        <v>1</v>
      </c>
      <c r="L41" s="24">
        <v>4828.1819999999998</v>
      </c>
      <c r="M41" s="24">
        <v>5056.9279999999999</v>
      </c>
      <c r="N41" s="25">
        <v>-4.7770000000000001</v>
      </c>
      <c r="O41" s="25">
        <v>3.3000000000000002E-2</v>
      </c>
      <c r="P41" s="25">
        <v>-1.4770000000000001</v>
      </c>
      <c r="Q41" s="25">
        <v>4.5999999999999999E-2</v>
      </c>
      <c r="R41" s="19" t="s">
        <v>484</v>
      </c>
      <c r="S41" s="29">
        <f t="shared" si="0"/>
        <v>4.7377252970165671</v>
      </c>
      <c r="T41" s="27">
        <f>((SLOPE($O$52:$O$53,$N$52:$N$53)*N41))+(INTERCEPT($O$52:$O$53,$N$52:$N$53))</f>
        <v>-2.4995094416128207</v>
      </c>
      <c r="U41" s="28">
        <f>((SLOPE($Q$52:$Q$53,$P$52:$P$53))*P41)+(INTERCEPT($Q$52:$Q$53,$P$52:$P$53))</f>
        <v>1.7606907139958821</v>
      </c>
    </row>
    <row r="42" spans="1:21" x14ac:dyDescent="0.25">
      <c r="A42" s="18" t="s">
        <v>485</v>
      </c>
      <c r="B42" s="19">
        <v>40</v>
      </c>
      <c r="C42" s="20" t="s">
        <v>486</v>
      </c>
      <c r="D42" s="19" t="s">
        <v>37</v>
      </c>
      <c r="E42" s="19">
        <v>2</v>
      </c>
      <c r="F42" s="21">
        <v>44754</v>
      </c>
      <c r="G42" s="22">
        <v>0.3417824074074074</v>
      </c>
      <c r="H42" s="19">
        <v>21</v>
      </c>
      <c r="I42" s="23">
        <v>0.04</v>
      </c>
      <c r="J42" s="19">
        <v>0</v>
      </c>
      <c r="K42" s="19">
        <v>1</v>
      </c>
      <c r="L42" s="24">
        <v>6879.616</v>
      </c>
      <c r="M42" s="24">
        <v>7226.9660000000003</v>
      </c>
      <c r="N42" s="25">
        <v>-7.2619999999999996</v>
      </c>
      <c r="O42" s="25">
        <v>2.4E-2</v>
      </c>
      <c r="P42" s="25">
        <v>-1.9379999999999999</v>
      </c>
      <c r="Q42" s="25">
        <v>2.8000000000000001E-2</v>
      </c>
      <c r="R42" s="19" t="s">
        <v>487</v>
      </c>
      <c r="S42" s="29">
        <f t="shared" si="0"/>
        <v>5.0489736636463363</v>
      </c>
      <c r="T42" s="27">
        <f>((SLOPE($O$52:$O$53,$N$52:$N$53)*N42))+(INTERCEPT($O$52:$O$53,$N$52:$N$53))</f>
        <v>-4.9966017848785196</v>
      </c>
      <c r="U42" s="28">
        <f>((SLOPE($Q$52:$Q$53,$P$52:$P$53))*P42)+(INTERCEPT($Q$52:$Q$53,$P$52:$P$53))</f>
        <v>1.3003347967875862</v>
      </c>
    </row>
    <row r="43" spans="1:21" x14ac:dyDescent="0.25">
      <c r="A43" s="18" t="s">
        <v>488</v>
      </c>
      <c r="B43" s="19">
        <v>41</v>
      </c>
      <c r="C43" s="20" t="s">
        <v>489</v>
      </c>
      <c r="D43" s="19" t="s">
        <v>37</v>
      </c>
      <c r="E43" s="19">
        <v>1</v>
      </c>
      <c r="F43" s="21">
        <v>44754</v>
      </c>
      <c r="G43" s="22">
        <v>0.36487268518518517</v>
      </c>
      <c r="H43" s="19">
        <v>22</v>
      </c>
      <c r="I43" s="23">
        <v>3.3000000000000002E-2</v>
      </c>
      <c r="J43" s="19">
        <v>1</v>
      </c>
      <c r="K43" s="19">
        <v>1</v>
      </c>
      <c r="L43" s="24">
        <v>6343.1689999999999</v>
      </c>
      <c r="M43" s="24">
        <v>6638.8760000000002</v>
      </c>
      <c r="N43" s="25">
        <v>-4.4189999999999996</v>
      </c>
      <c r="O43" s="25">
        <v>2.1999999999999999E-2</v>
      </c>
      <c r="P43" s="25">
        <v>-1.1419999999999999</v>
      </c>
      <c r="Q43" s="25">
        <v>3.5000000000000003E-2</v>
      </c>
      <c r="R43" s="19" t="s">
        <v>490</v>
      </c>
      <c r="S43" s="29">
        <f t="shared" si="0"/>
        <v>4.6618180912411589</v>
      </c>
      <c r="T43" s="27">
        <f>((SLOPE($O$52:$O$53,$N$52:$N$53)*N43))+(INTERCEPT($O$52:$O$53,$N$52:$N$53))</f>
        <v>-2.1397673656011023</v>
      </c>
      <c r="U43" s="28">
        <f>((SLOPE($Q$52:$Q$53,$P$52:$P$53))*P43)+(INTERCEPT($Q$52:$Q$53,$P$52:$P$53))</f>
        <v>2.0952226711862925</v>
      </c>
    </row>
    <row r="44" spans="1:21" x14ac:dyDescent="0.25">
      <c r="A44" s="18" t="s">
        <v>491</v>
      </c>
      <c r="B44" s="19">
        <v>42</v>
      </c>
      <c r="C44" s="20" t="s">
        <v>492</v>
      </c>
      <c r="D44" s="19" t="s">
        <v>37</v>
      </c>
      <c r="E44" s="19">
        <v>2</v>
      </c>
      <c r="F44" s="21">
        <v>44754</v>
      </c>
      <c r="G44" s="22">
        <v>0.38789351851851855</v>
      </c>
      <c r="H44" s="19">
        <v>22</v>
      </c>
      <c r="I44" s="23">
        <v>4.9000000000000002E-2</v>
      </c>
      <c r="J44" s="19">
        <v>0</v>
      </c>
      <c r="K44" s="19">
        <v>1</v>
      </c>
      <c r="L44" s="24">
        <v>9521.6149999999998</v>
      </c>
      <c r="M44" s="24">
        <v>9976.2659999999996</v>
      </c>
      <c r="N44" s="25">
        <v>-10.728999999999999</v>
      </c>
      <c r="O44" s="25">
        <v>2.5000000000000001E-2</v>
      </c>
      <c r="P44" s="25">
        <v>-3.3820000000000001</v>
      </c>
      <c r="Q44" s="25">
        <v>3.2000000000000001E-2</v>
      </c>
      <c r="R44" s="19" t="s">
        <v>493</v>
      </c>
      <c r="S44" s="29">
        <f t="shared" si="0"/>
        <v>4.7749357645735557</v>
      </c>
      <c r="T44" s="27">
        <f>((SLOPE($O$52:$O$53,$N$52:$N$53)*N44))+(INTERCEPT($O$52:$O$53,$N$52:$N$53))</f>
        <v>-8.4804726718411665</v>
      </c>
      <c r="U44" s="28">
        <f>((SLOPE($Q$52:$Q$53,$P$52:$P$53))*P44)+(INTERCEPT($Q$52:$Q$53,$P$52:$P$53))</f>
        <v>-0.14164772913167489</v>
      </c>
    </row>
    <row r="45" spans="1:21" x14ac:dyDescent="0.25">
      <c r="A45" s="18" t="s">
        <v>380</v>
      </c>
      <c r="B45" s="19">
        <v>43</v>
      </c>
      <c r="C45" s="20" t="s">
        <v>24</v>
      </c>
      <c r="D45" s="19" t="s">
        <v>25</v>
      </c>
      <c r="E45" s="19">
        <v>1</v>
      </c>
      <c r="F45" s="21">
        <v>44754</v>
      </c>
      <c r="G45" s="22">
        <v>0.40877314814814819</v>
      </c>
      <c r="H45" s="19">
        <v>23</v>
      </c>
      <c r="I45" s="23">
        <v>3.4000000000000002E-2</v>
      </c>
      <c r="J45" s="19">
        <v>0</v>
      </c>
      <c r="K45" s="19">
        <v>1</v>
      </c>
      <c r="L45" s="24">
        <v>6137.9970000000003</v>
      </c>
      <c r="M45" s="24">
        <v>6433.58</v>
      </c>
      <c r="N45" s="25">
        <v>-0.16400000000000001</v>
      </c>
      <c r="O45" s="25">
        <v>2.8000000000000001E-2</v>
      </c>
      <c r="P45" s="25">
        <v>-5.2350000000000003</v>
      </c>
      <c r="Q45" s="25">
        <v>3.3000000000000002E-2</v>
      </c>
      <c r="R45" s="19" t="s">
        <v>494</v>
      </c>
      <c r="S45" s="29">
        <f t="shared" si="0"/>
        <v>4.815626335431574</v>
      </c>
      <c r="T45" s="27">
        <f>((SLOPE($O$52:$O$53,$N$52:$N$53)*N45))+(INTERCEPT($O$52:$O$53,$N$52:$N$53))</f>
        <v>2.1359380350409709</v>
      </c>
      <c r="U45" s="28">
        <f>((SLOPE($Q$52:$Q$53,$P$52:$P$53))*P45)+(INTERCEPT($Q$52:$Q$53,$P$52:$P$53))</f>
        <v>-1.9920588236804218</v>
      </c>
    </row>
    <row r="46" spans="1:21" x14ac:dyDescent="0.25">
      <c r="A46" s="18" t="s">
        <v>382</v>
      </c>
      <c r="B46" s="19">
        <v>44</v>
      </c>
      <c r="C46" s="20" t="s">
        <v>24</v>
      </c>
      <c r="D46" s="19" t="s">
        <v>25</v>
      </c>
      <c r="E46" s="19">
        <v>2</v>
      </c>
      <c r="F46" s="21">
        <v>44754</v>
      </c>
      <c r="G46" s="22">
        <v>0.43168981481481478</v>
      </c>
      <c r="H46" s="19">
        <v>23</v>
      </c>
      <c r="I46" s="23">
        <v>3.9E-2</v>
      </c>
      <c r="J46" s="19">
        <v>0</v>
      </c>
      <c r="K46" s="19">
        <v>1</v>
      </c>
      <c r="L46" s="24">
        <v>7291.1260000000002</v>
      </c>
      <c r="M46" s="24">
        <v>7605.7579999999998</v>
      </c>
      <c r="N46" s="25">
        <v>-0.14899999999999999</v>
      </c>
      <c r="O46" s="25">
        <v>0.01</v>
      </c>
      <c r="P46" s="25">
        <v>-5.1379999999999999</v>
      </c>
      <c r="Q46" s="25">
        <v>3.2000000000000001E-2</v>
      </c>
      <c r="R46" s="19" t="s">
        <v>495</v>
      </c>
      <c r="S46" s="29">
        <f t="shared" si="0"/>
        <v>4.3152731141938858</v>
      </c>
      <c r="T46" s="27">
        <f>((SLOPE($O$52:$O$53,$N$52:$N$53)*N46))+(INTERCEPT($O$52:$O$53,$N$52:$N$53))</f>
        <v>2.1510110270526348</v>
      </c>
      <c r="U46" s="28">
        <f>((SLOPE($Q$52:$Q$53,$P$52:$P$53))*P46)+(INTERCEPT($Q$52:$Q$53,$P$52:$P$53))</f>
        <v>-1.8951943465237955</v>
      </c>
    </row>
    <row r="47" spans="1:21" x14ac:dyDescent="0.25">
      <c r="A47" s="18" t="s">
        <v>496</v>
      </c>
      <c r="B47" s="19">
        <v>45</v>
      </c>
      <c r="C47" s="20" t="s">
        <v>497</v>
      </c>
      <c r="D47" s="19" t="s">
        <v>25</v>
      </c>
      <c r="E47" s="19">
        <v>1</v>
      </c>
      <c r="F47" s="21">
        <v>44754</v>
      </c>
      <c r="G47" s="22">
        <v>0.45146990740740739</v>
      </c>
      <c r="H47" s="19">
        <v>24</v>
      </c>
      <c r="I47" s="23">
        <v>3.7999999999999999E-2</v>
      </c>
      <c r="J47" s="19">
        <v>0</v>
      </c>
      <c r="K47" s="19">
        <v>1</v>
      </c>
      <c r="L47" s="24">
        <v>4.0419999999999998</v>
      </c>
      <c r="M47" s="24">
        <v>1180.191</v>
      </c>
      <c r="N47" s="25">
        <v>-31.079000000000001</v>
      </c>
      <c r="O47" s="25">
        <v>1.536</v>
      </c>
      <c r="P47" s="25">
        <v>-14.042</v>
      </c>
      <c r="Q47" s="25">
        <v>4.7560000000000002</v>
      </c>
      <c r="R47" s="19" t="s">
        <v>498</v>
      </c>
      <c r="S47" s="29">
        <f t="shared" si="0"/>
        <v>29098.193963384467</v>
      </c>
      <c r="T47" s="27"/>
      <c r="U47" s="28"/>
    </row>
    <row r="48" spans="1:21" x14ac:dyDescent="0.25">
      <c r="A48" s="32" t="s">
        <v>499</v>
      </c>
      <c r="B48" s="33">
        <v>46</v>
      </c>
      <c r="C48" s="34" t="s">
        <v>31</v>
      </c>
      <c r="D48" s="33" t="s">
        <v>25</v>
      </c>
      <c r="E48" s="33">
        <v>2</v>
      </c>
      <c r="F48" s="35">
        <v>44754</v>
      </c>
      <c r="G48" s="36">
        <v>0.47378472222222223</v>
      </c>
      <c r="H48" s="33">
        <v>24</v>
      </c>
      <c r="I48" s="37">
        <v>2.5999999999999999E-2</v>
      </c>
      <c r="J48" s="33">
        <v>0</v>
      </c>
      <c r="K48" s="33">
        <v>1</v>
      </c>
      <c r="L48" s="38">
        <v>3828.6060000000002</v>
      </c>
      <c r="M48" s="38">
        <v>4030.7550000000001</v>
      </c>
      <c r="N48" s="39">
        <v>-7.2030000000000003</v>
      </c>
      <c r="O48" s="39">
        <v>3.5999999999999997E-2</v>
      </c>
      <c r="P48" s="39">
        <v>-26.093</v>
      </c>
      <c r="Q48" s="39">
        <v>4.4999999999999998E-2</v>
      </c>
      <c r="R48" s="33" t="s">
        <v>500</v>
      </c>
      <c r="S48" s="40">
        <f t="shared" si="0"/>
        <v>5.2799635167473582</v>
      </c>
      <c r="T48" s="41">
        <f>((SLOPE($O$52:$O$53,$N$52:$N$53)*N48))+(INTERCEPT($O$52:$O$53,$N$52:$N$53))</f>
        <v>-4.9373146829659751</v>
      </c>
      <c r="U48" s="42">
        <f>((SLOPE($Q$52:$Q$53,$P$52:$P$53))*P48)+(INTERCEPT($Q$52:$Q$53,$P$52:$P$53))</f>
        <v>-22.820917220926923</v>
      </c>
    </row>
    <row r="49" spans="1:23" x14ac:dyDescent="0.25">
      <c r="A49" s="43"/>
      <c r="B49" s="43"/>
      <c r="C49" s="43"/>
      <c r="D49" s="43"/>
      <c r="E49" s="43"/>
      <c r="F49" s="44"/>
      <c r="G49" s="45"/>
      <c r="H49" s="43"/>
      <c r="I49" s="46"/>
      <c r="J49" s="43"/>
      <c r="K49" s="43"/>
      <c r="L49" s="47"/>
      <c r="M49" s="47"/>
      <c r="N49" s="48"/>
      <c r="O49" s="48"/>
      <c r="P49" s="48"/>
      <c r="Q49" s="48"/>
      <c r="R49" s="43"/>
      <c r="S49" s="49"/>
      <c r="T49" s="50"/>
      <c r="U49" s="50"/>
    </row>
    <row r="50" spans="1:23" ht="30.75" thickBot="1" x14ac:dyDescent="0.3">
      <c r="A50" s="51"/>
      <c r="B50" s="51"/>
      <c r="C50" s="97" t="s">
        <v>156</v>
      </c>
      <c r="D50" s="98"/>
      <c r="E50" s="98"/>
      <c r="F50" s="97" t="s">
        <v>157</v>
      </c>
      <c r="G50" s="98"/>
      <c r="H50" s="99"/>
      <c r="I50" s="52"/>
      <c r="J50" s="53"/>
      <c r="K50" s="53"/>
      <c r="L50" s="54"/>
      <c r="M50" s="54"/>
      <c r="N50" s="100" t="s">
        <v>156</v>
      </c>
      <c r="O50" s="101"/>
      <c r="P50" s="100" t="s">
        <v>157</v>
      </c>
      <c r="Q50" s="101"/>
      <c r="R50" s="53"/>
      <c r="S50" s="55" t="s">
        <v>158</v>
      </c>
    </row>
    <row r="51" spans="1:23" ht="19.5" customHeight="1" x14ac:dyDescent="0.25">
      <c r="A51" s="43"/>
      <c r="B51" s="56" t="s">
        <v>159</v>
      </c>
      <c r="C51" s="56" t="s">
        <v>160</v>
      </c>
      <c r="D51" s="56" t="s">
        <v>161</v>
      </c>
      <c r="E51" s="56" t="s">
        <v>162</v>
      </c>
      <c r="F51" s="56" t="s">
        <v>160</v>
      </c>
      <c r="G51" s="56" t="s">
        <v>161</v>
      </c>
      <c r="H51" s="56" t="s">
        <v>162</v>
      </c>
      <c r="I51" s="52"/>
      <c r="J51" s="53"/>
      <c r="L51" s="102" t="s">
        <v>163</v>
      </c>
      <c r="M51" s="103"/>
      <c r="N51" s="57" t="s">
        <v>164</v>
      </c>
      <c r="O51" s="58" t="s">
        <v>165</v>
      </c>
      <c r="P51" s="57" t="s">
        <v>164</v>
      </c>
      <c r="Q51" s="58" t="s">
        <v>165</v>
      </c>
      <c r="R51" s="53"/>
      <c r="S51" s="59" t="s">
        <v>166</v>
      </c>
      <c r="T51" s="60" t="s">
        <v>164</v>
      </c>
      <c r="U51" s="61"/>
      <c r="V51" s="62" t="s">
        <v>167</v>
      </c>
      <c r="W51" s="63"/>
    </row>
    <row r="52" spans="1:23" x14ac:dyDescent="0.25">
      <c r="A52" s="64" t="s">
        <v>168</v>
      </c>
      <c r="B52" s="56" t="s">
        <v>24</v>
      </c>
      <c r="C52" s="65">
        <f t="array" ref="C52">SLOPE((IF($C$4:$C$48="GS1",N4:N48)),(IF($C$4:$C$48="GS1",L4:L48)))</f>
        <v>5.7447137254081174E-6</v>
      </c>
      <c r="D52" s="66">
        <f t="array" ref="D52">INTERCEPT((IF($C$4:$C$48="GS1",N4:N48)),(IF($C$4:$C$48="GS1",L4:L48)))</f>
        <v>-0.17745931049712355</v>
      </c>
      <c r="E52" s="66">
        <f t="array" ref="E52">((CORREL((IF($C$4:$C$48="GS1",N4:N48)),(IF($C$4:$C$48="GS1",L4:L48))))^2)</f>
        <v>0.2737692903911858</v>
      </c>
      <c r="F52" s="65" t="e">
        <f t="array" ref="F52">SLOPE((IF($C$4:$C$48="GS1",P4:P48)),(IF($C$4:$C$48="NBS 19",L4:L48)))</f>
        <v>#DIV/0!</v>
      </c>
      <c r="G52" s="66">
        <f t="array" ref="G52">INTERCEPT((IF($C$4:$C$48="GS1",P4:P48)),(IF($C$4:$C$48="GS1",L4:L48)))</f>
        <v>-5.3255346872500668</v>
      </c>
      <c r="H52" s="66">
        <f t="array" ref="H52">((CORREL((IF($C$4:$C$48="GS1",P4:P48)),(IF($C$4:$C$48="GS1",L4:L48))))^2)</f>
        <v>0.67436527341763763</v>
      </c>
      <c r="I52" s="52"/>
      <c r="J52" s="53"/>
      <c r="K52" s="67"/>
      <c r="L52" s="68" t="s">
        <v>24</v>
      </c>
      <c r="M52" s="69" t="s">
        <v>169</v>
      </c>
      <c r="N52" s="70">
        <f t="array" ref="N52">AVERAGEIF($C$4:$C$48,"GS1",N4:N48)</f>
        <v>-0.13840000000000002</v>
      </c>
      <c r="O52" s="71">
        <v>2.1616626080742112</v>
      </c>
      <c r="P52" s="72">
        <f t="array" ref="P52">AVERAGEIF($C$4:$C$48,"GS1",P4:P48)</f>
        <v>-5.1808000000000005</v>
      </c>
      <c r="Q52" s="71">
        <v>-1.9379345488155855</v>
      </c>
      <c r="R52" s="53"/>
      <c r="S52" s="73" t="s">
        <v>169</v>
      </c>
      <c r="T52" s="74">
        <f t="array" ref="T52">AVERAGEIF($C$4:$C$48,"SHK",$T$4:$T$48)</f>
        <v>-0.92237204412569196</v>
      </c>
      <c r="U52" s="75">
        <f t="array" ref="U52">AVERAGEIF($C$4:$C$48,"SHK",$U$4:$U$48)</f>
        <v>-4.8350811583702669</v>
      </c>
      <c r="V52" s="76">
        <v>-0.89292137499428292</v>
      </c>
      <c r="W52" s="76">
        <v>-4.8341210326293309</v>
      </c>
    </row>
    <row r="53" spans="1:23" ht="15.75" thickBot="1" x14ac:dyDescent="0.3">
      <c r="A53" s="77"/>
      <c r="B53" s="56" t="s">
        <v>31</v>
      </c>
      <c r="C53" s="65">
        <f t="array" ref="C53">SLOPE((IF($C$4:$C$48="NBS 18",N4:N48)),(IF($C$4:$C$48="NBS 18",L4:L48)))</f>
        <v>-2.8928093275774435E-5</v>
      </c>
      <c r="D53" s="66">
        <f t="array" ref="D53">INTERCEPT((IF($C$4:$C$48="NBS 18",N4:N48)),(IF($C$4:$C$48="NBS 18",L4:L48)))</f>
        <v>-7.1062980276770489</v>
      </c>
      <c r="E53" s="66">
        <f t="array" ref="E53">((CORREL((IF($C$4:$C$48="NBS 18",N4:N48)),(IF($C$4:$C$48="NBS 18",L4:L48))))^2)</f>
        <v>0.77576743010466642</v>
      </c>
      <c r="F53" s="65">
        <f t="array" ref="F53">SLOPE((IF($C$4:$C$48="NBS 18",P4:P48)),(IF($C$4:$C$48="NBS 18",L4:L48)))</f>
        <v>-8.1597765512988527E-5</v>
      </c>
      <c r="G53" s="66">
        <f t="array" ref="G53">INTERCEPT((IF($C$4:$C$48="NBS 18",P4:P48)),(IF($C$4:$C$48="NBS 18",L4:L48)))</f>
        <v>-25.795533735694161</v>
      </c>
      <c r="H53" s="66">
        <f t="array" ref="H53">((CORREL((IF($C$4:$C$48="NBS 18",P4:P48)),(IF($C$4:$C$48="NBS 18",L4:L48))))^2)</f>
        <v>0.96055902911019286</v>
      </c>
      <c r="I53" s="52"/>
      <c r="J53" s="53"/>
      <c r="K53" s="53"/>
      <c r="L53" s="78" t="s">
        <v>31</v>
      </c>
      <c r="M53" s="79" t="s">
        <v>169</v>
      </c>
      <c r="N53" s="80">
        <f>AVERAGEIF($C$4:$C$48,"NBS 18",N4:N48)</f>
        <v>-7.2753333333333332</v>
      </c>
      <c r="O53" s="81">
        <v>-5.01</v>
      </c>
      <c r="P53" s="82">
        <f>AVERAGEIF($C$4:$C$48,"NBS 18",P4:P48)</f>
        <v>-26.272333333333336</v>
      </c>
      <c r="Q53" s="81">
        <v>-23</v>
      </c>
      <c r="R53" s="53"/>
      <c r="S53" s="83" t="s">
        <v>170</v>
      </c>
      <c r="T53" s="84">
        <f t="array" ref="T53">_xlfn.STDEV.S(IF($C$4:$C$48="SHK",$T$4:$T$48))</f>
        <v>3.7659025853571677E-2</v>
      </c>
      <c r="U53" s="85">
        <f t="array" ref="U53">_xlfn.STDEV.S(IF($C$4:$C$48="SHK",$U$4:$U$48))</f>
        <v>8.4734262251796189E-3</v>
      </c>
      <c r="V53" s="86">
        <v>3.0901724624123193E-2</v>
      </c>
      <c r="W53" s="86">
        <v>4.5717234165660411E-2</v>
      </c>
    </row>
    <row r="54" spans="1:23" x14ac:dyDescent="0.25">
      <c r="A54" s="64" t="s">
        <v>171</v>
      </c>
      <c r="B54" s="56" t="s">
        <v>24</v>
      </c>
      <c r="C54" s="65">
        <f t="array" ref="C54">SLOPE((IF($C$4:$C$48="GS1",N4:N48)),(IF($C$4:$C$48="GS1",B4:B48)))</f>
        <v>-8.2188987083616578E-4</v>
      </c>
      <c r="D54" s="66">
        <f t="array" ref="D54">INTERCEPT((IF($C$4:$C$48="GS1",N4:N48)),(IF($C$4:$C$48="GS1",B4:B48)))</f>
        <v>-0.11982528891910267</v>
      </c>
      <c r="E54" s="66" t="e">
        <f t="array" ref="E54">((CORREL((IF($C$4:$C$48="GS1",N4:N48)),(IF($C$4:$C$48="GS",B4:B48))))^2)</f>
        <v>#DIV/0!</v>
      </c>
      <c r="F54" s="65">
        <f t="array" ref="F54">SLOPE((IF($C$4:$C$48="GS1",P4:P48)),(IF($C$4:$C$48="GS1",B4:B48)))</f>
        <v>-3.6857013369589987E-4</v>
      </c>
      <c r="G54" s="66">
        <f t="array" ref="G54">INTERCEPT((IF($C$4:$C$48="GS1",P4:P48)),(IF($C$4:$C$48="GS1",B4:B48)))</f>
        <v>-5.1724703149784732</v>
      </c>
      <c r="H54" s="66">
        <f t="array" ref="H54">((CORREL((IF($C$4:$C$48="GS1",P4:P48)),(IF($C$4:$C$48="GS1",B4:B48))))^2)</f>
        <v>2.7483922724022471E-2</v>
      </c>
      <c r="I54" s="52"/>
      <c r="J54" s="53"/>
      <c r="K54" s="53"/>
      <c r="L54" s="87" t="s">
        <v>24</v>
      </c>
      <c r="M54" s="79" t="s">
        <v>170</v>
      </c>
      <c r="N54" s="88">
        <f t="array" ref="N54">_xlfn.STDEV.S(IF($C$4:$C$48="GS1",N4:N48))</f>
        <v>1.9781304304822705E-2</v>
      </c>
      <c r="O54" s="89">
        <v>3.3000141382977584E-2</v>
      </c>
      <c r="P54" s="88">
        <f t="array" ref="P54">_xlfn.STDEV.S(IF($C$4:$C$48="GS1",P4:P48))</f>
        <v>4.6703318939878558E-2</v>
      </c>
      <c r="Q54" s="89">
        <v>5.5896050767380925E-2</v>
      </c>
      <c r="R54" s="53"/>
      <c r="T54" s="104"/>
    </row>
    <row r="55" spans="1:23" x14ac:dyDescent="0.25">
      <c r="A55" s="90"/>
      <c r="B55" s="56" t="s">
        <v>31</v>
      </c>
      <c r="C55" s="65">
        <f t="array" ref="C55">SLOPE((IF($C$4:$C$48="NBS 18",N4:N48)),(IF($C$4:$C$48="NBS 18",B4:B48)))</f>
        <v>2.644556596971871E-3</v>
      </c>
      <c r="D55" s="66">
        <f t="array" ref="D55">INTERCEPT((IF($C$4:$C$48="NBS 18",N4:N48)),(IF($C$4:$C$48="NBS 18",B4:B48)))</f>
        <v>-7.3396842105263156</v>
      </c>
      <c r="E55" s="66">
        <f t="array" ref="E55">((CORREL((IF($C$4:$C$48="NBS 18",N4:N48)),(IF($C$4:$C$48="NBS 18",B4:B48))))^2)</f>
        <v>0.81976114237241782</v>
      </c>
      <c r="F55" s="65">
        <f t="array" ref="F55">SLOPE((IF($C$4:$C$48="NBS 18",P4:P48)),(IF($C$4:$C$48="NBS 18",B4:B48)))</f>
        <v>5.5082912761355834E-3</v>
      </c>
      <c r="G55" s="66">
        <f t="array" ref="G55">INTERCEPT((IF($C$4:$C$48="NBS 18",P4:P48)),(IF($C$4:$C$48="NBS 18",B4:B48)))</f>
        <v>-26.406368421052633</v>
      </c>
      <c r="H55" s="66">
        <f t="array" ref="H55">((CORREL((IF($C$4:$C$48="NBS 18",P4:P48)),(IF($C$4:$C$48="NBS 18",B4:B48))))^2)</f>
        <v>0.55346606015145883</v>
      </c>
      <c r="I55" s="52"/>
      <c r="J55" s="53"/>
      <c r="K55" s="53"/>
      <c r="L55" s="91" t="s">
        <v>31</v>
      </c>
      <c r="M55" s="92" t="s">
        <v>170</v>
      </c>
      <c r="N55" s="93">
        <f t="array" ref="N55">_xlfn.STDEV.S(IF($C$4:$C$48="NBS 18",N4:N48))</f>
        <v>6.2803927690338907E-2</v>
      </c>
      <c r="O55" s="86">
        <v>0.04</v>
      </c>
      <c r="P55" s="93">
        <f t="array" ref="P55">_xlfn.STDEV.S(IF($C$4:$C$48="NBS 18",P4:P48))</f>
        <v>0.15920217753954635</v>
      </c>
      <c r="Q55" s="86">
        <v>0.1</v>
      </c>
      <c r="R55" s="53"/>
    </row>
    <row r="56" spans="1:23" x14ac:dyDescent="0.25">
      <c r="A56" s="51"/>
      <c r="B56" s="51"/>
      <c r="C56" s="51"/>
      <c r="D56" s="51"/>
      <c r="E56" s="51"/>
      <c r="F56" s="51"/>
      <c r="G56" s="51"/>
      <c r="H56" s="51"/>
      <c r="I56" s="52"/>
      <c r="J56" s="53"/>
      <c r="K56" s="53"/>
      <c r="L56" s="54"/>
      <c r="M56" s="54"/>
      <c r="N56" s="82"/>
      <c r="R56" s="82"/>
    </row>
    <row r="57" spans="1:23" x14ac:dyDescent="0.25">
      <c r="A57" s="53"/>
      <c r="B57" s="53"/>
      <c r="C57" s="53"/>
      <c r="D57" s="53"/>
      <c r="E57" s="53"/>
      <c r="F57" s="53"/>
      <c r="G57" s="53"/>
      <c r="H57" s="53"/>
      <c r="I57" s="94"/>
      <c r="J57" s="53"/>
      <c r="K57" s="53"/>
      <c r="L57" s="54"/>
      <c r="M57" s="54"/>
      <c r="N57" s="82"/>
      <c r="R57" s="95"/>
    </row>
    <row r="58" spans="1:23" x14ac:dyDescent="0.25">
      <c r="A58" s="53"/>
      <c r="B58" s="53"/>
      <c r="C58" s="53"/>
      <c r="D58" s="53"/>
      <c r="E58" s="53"/>
      <c r="F58" s="53"/>
      <c r="G58" s="53"/>
      <c r="H58" s="53"/>
      <c r="I58" s="94"/>
      <c r="J58" s="53"/>
      <c r="K58" s="53"/>
      <c r="L58" s="54"/>
      <c r="M58" s="54"/>
      <c r="N58" s="82"/>
      <c r="R58" s="96"/>
    </row>
    <row r="59" spans="1:23" x14ac:dyDescent="0.25">
      <c r="A59" s="53"/>
      <c r="B59" s="53"/>
      <c r="C59" s="53"/>
      <c r="D59" s="53"/>
      <c r="E59" s="53"/>
      <c r="F59" s="53"/>
      <c r="G59" s="53"/>
      <c r="H59" s="53"/>
      <c r="I59" s="94"/>
      <c r="J59" s="53"/>
      <c r="K59" s="53"/>
      <c r="L59" s="54"/>
      <c r="M59" s="54"/>
      <c r="N59" s="82"/>
      <c r="O59" s="82"/>
      <c r="R59" s="67"/>
    </row>
    <row r="60" spans="1:23" x14ac:dyDescent="0.25">
      <c r="A60" s="53"/>
      <c r="B60" s="53"/>
      <c r="C60" s="53"/>
      <c r="D60" s="53"/>
      <c r="E60" s="53"/>
      <c r="F60" s="53"/>
      <c r="G60" s="53"/>
      <c r="H60" s="53"/>
      <c r="I60" s="94"/>
      <c r="J60" s="53"/>
      <c r="K60" s="53"/>
      <c r="L60" s="54"/>
      <c r="M60" s="54"/>
      <c r="N60" s="82"/>
      <c r="O60" s="82"/>
      <c r="R60" s="67"/>
    </row>
    <row r="61" spans="1:23" x14ac:dyDescent="0.25">
      <c r="A61" s="53"/>
      <c r="B61" s="53"/>
      <c r="C61" s="53"/>
      <c r="D61" s="53"/>
      <c r="E61" s="53"/>
      <c r="F61" s="53"/>
      <c r="G61" s="53"/>
      <c r="H61" s="53"/>
      <c r="I61" s="94"/>
      <c r="J61" s="53"/>
      <c r="K61" s="53"/>
      <c r="L61" s="54"/>
      <c r="M61" s="54"/>
      <c r="N61" s="82"/>
      <c r="O61" s="82"/>
      <c r="P61" s="82"/>
      <c r="Q61" s="82"/>
      <c r="R61" s="53"/>
    </row>
    <row r="62" spans="1:23" x14ac:dyDescent="0.25">
      <c r="A62" s="53"/>
      <c r="B62" s="53"/>
      <c r="C62" s="53"/>
      <c r="D62" s="53"/>
      <c r="E62" s="53"/>
      <c r="F62" s="53"/>
      <c r="G62" s="53"/>
      <c r="H62" s="53"/>
      <c r="I62" s="94"/>
      <c r="J62" s="53"/>
      <c r="K62" s="53"/>
      <c r="L62" s="54"/>
      <c r="M62" s="54"/>
      <c r="N62" s="82"/>
      <c r="O62" s="82"/>
      <c r="P62" s="82"/>
      <c r="Q62" s="82"/>
      <c r="R62" s="53"/>
    </row>
    <row r="63" spans="1:23" x14ac:dyDescent="0.25">
      <c r="A63" s="53"/>
      <c r="B63" s="53"/>
      <c r="C63" s="53"/>
      <c r="D63" s="53"/>
      <c r="E63" s="53"/>
      <c r="F63" s="53"/>
      <c r="G63" s="53"/>
      <c r="H63" s="53"/>
      <c r="I63" s="94"/>
      <c r="J63" s="53"/>
      <c r="K63" s="53"/>
      <c r="L63" s="54"/>
      <c r="M63" s="54"/>
      <c r="N63" s="82"/>
      <c r="O63" s="82"/>
      <c r="P63" s="82"/>
      <c r="Q63" s="82"/>
      <c r="R63" s="53"/>
    </row>
    <row r="64" spans="1:23" x14ac:dyDescent="0.25">
      <c r="A64" s="53"/>
      <c r="B64" s="53"/>
      <c r="C64" s="53"/>
      <c r="D64" s="53"/>
      <c r="E64" s="53"/>
      <c r="F64" s="53"/>
      <c r="G64" s="53"/>
      <c r="H64" s="53"/>
      <c r="I64" s="94"/>
      <c r="J64" s="53"/>
      <c r="K64" s="53"/>
      <c r="L64" s="54"/>
      <c r="M64" s="54"/>
      <c r="N64" s="82"/>
      <c r="O64" s="82"/>
      <c r="P64" s="82"/>
      <c r="Q64" s="82"/>
      <c r="R64" s="53"/>
    </row>
    <row r="65" spans="1:23" x14ac:dyDescent="0.25">
      <c r="A65" s="53"/>
      <c r="B65" s="53"/>
      <c r="C65" s="53"/>
      <c r="D65" s="53"/>
      <c r="E65" s="53"/>
      <c r="F65" s="53"/>
      <c r="G65" s="53"/>
      <c r="H65" s="53"/>
      <c r="I65" s="94"/>
      <c r="J65" s="53"/>
      <c r="K65" s="53"/>
      <c r="L65" s="54"/>
      <c r="M65" s="54"/>
      <c r="N65" s="82"/>
      <c r="O65" s="82"/>
      <c r="P65" s="82"/>
      <c r="Q65" s="82"/>
      <c r="R65" s="53"/>
    </row>
    <row r="66" spans="1:23" s="7" customFormat="1" x14ac:dyDescent="0.25">
      <c r="A66" s="53"/>
      <c r="B66" s="53"/>
      <c r="C66" s="53"/>
      <c r="D66" s="53"/>
      <c r="E66" s="53"/>
      <c r="F66" s="53"/>
      <c r="G66" s="53"/>
      <c r="H66" s="53"/>
      <c r="I66" s="94"/>
      <c r="J66" s="53"/>
      <c r="K66" s="53"/>
      <c r="L66" s="54"/>
      <c r="M66" s="54"/>
      <c r="N66" s="82"/>
      <c r="O66" s="82"/>
      <c r="P66" s="82"/>
      <c r="Q66" s="82"/>
      <c r="R66" s="53"/>
      <c r="T66" s="6"/>
      <c r="U66" s="6"/>
      <c r="V66" s="3"/>
      <c r="W66" s="3"/>
    </row>
    <row r="67" spans="1:23" s="7" customFormat="1" x14ac:dyDescent="0.25">
      <c r="A67" s="3"/>
      <c r="B67" s="3"/>
      <c r="C67" s="3"/>
      <c r="D67" s="3"/>
      <c r="E67" s="3"/>
      <c r="F67" s="53"/>
      <c r="G67" s="53"/>
      <c r="H67" s="53"/>
      <c r="I67" s="94"/>
      <c r="J67" s="53"/>
      <c r="K67" s="53"/>
      <c r="L67" s="54"/>
      <c r="M67" s="54"/>
      <c r="N67" s="82"/>
      <c r="O67" s="82"/>
      <c r="P67" s="82"/>
      <c r="Q67" s="82"/>
      <c r="R67" s="53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3"/>
      <c r="G68" s="53"/>
      <c r="H68" s="53"/>
      <c r="I68" s="94"/>
      <c r="J68" s="53"/>
      <c r="K68" s="53"/>
      <c r="L68" s="54"/>
      <c r="M68" s="54"/>
      <c r="N68" s="82"/>
      <c r="O68" s="82"/>
      <c r="P68" s="82"/>
      <c r="Q68" s="82"/>
      <c r="R68" s="53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3"/>
      <c r="G69" s="53"/>
      <c r="H69" s="53"/>
      <c r="I69" s="94"/>
      <c r="J69" s="53"/>
      <c r="K69" s="53"/>
      <c r="L69" s="54"/>
      <c r="M69" s="54"/>
      <c r="N69" s="82"/>
      <c r="O69" s="82"/>
      <c r="P69" s="82"/>
      <c r="Q69" s="82"/>
      <c r="R69" s="53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3"/>
      <c r="G70" s="53"/>
      <c r="H70" s="53"/>
      <c r="I70" s="94"/>
      <c r="J70" s="53"/>
      <c r="K70" s="53"/>
      <c r="L70" s="54"/>
      <c r="M70" s="54"/>
      <c r="N70" s="82"/>
      <c r="O70" s="82"/>
      <c r="P70" s="82"/>
      <c r="Q70" s="82"/>
      <c r="R70" s="53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3"/>
      <c r="G71" s="53"/>
      <c r="H71" s="53"/>
      <c r="I71" s="94"/>
      <c r="J71" s="53"/>
      <c r="K71" s="53"/>
      <c r="L71" s="54"/>
      <c r="M71" s="54"/>
      <c r="N71" s="82"/>
      <c r="O71" s="82"/>
      <c r="P71" s="82"/>
      <c r="Q71" s="82"/>
      <c r="R71" s="53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3"/>
      <c r="G72" s="53"/>
      <c r="H72" s="53"/>
      <c r="I72" s="94"/>
      <c r="J72" s="53"/>
      <c r="K72" s="53"/>
      <c r="L72" s="54"/>
      <c r="M72" s="54"/>
      <c r="N72" s="82"/>
      <c r="O72" s="82"/>
      <c r="P72" s="82"/>
      <c r="Q72" s="82"/>
      <c r="R72" s="53"/>
      <c r="T72" s="6"/>
      <c r="U72" s="6"/>
      <c r="V72" s="3"/>
      <c r="W72" s="3"/>
    </row>
    <row r="73" spans="1:23" s="7" customFormat="1" x14ac:dyDescent="0.25">
      <c r="A73" s="53"/>
      <c r="B73" s="53"/>
      <c r="C73" s="53"/>
      <c r="D73" s="53"/>
      <c r="E73" s="53"/>
      <c r="F73" s="53"/>
      <c r="G73" s="53"/>
      <c r="H73" s="53"/>
      <c r="I73" s="94"/>
      <c r="J73" s="53"/>
      <c r="K73" s="53"/>
      <c r="L73" s="54"/>
      <c r="M73" s="54"/>
      <c r="N73" s="82"/>
      <c r="O73" s="82"/>
      <c r="P73" s="82"/>
      <c r="Q73" s="82"/>
      <c r="R73" s="53"/>
      <c r="T73" s="6"/>
      <c r="U73" s="6"/>
      <c r="V73" s="3"/>
      <c r="W73" s="3"/>
    </row>
    <row r="74" spans="1:23" s="7" customFormat="1" x14ac:dyDescent="0.25">
      <c r="A74" s="53"/>
      <c r="B74" s="53"/>
      <c r="C74" s="53"/>
      <c r="D74" s="53"/>
      <c r="E74" s="53"/>
      <c r="F74" s="53"/>
      <c r="G74" s="53"/>
      <c r="H74" s="53"/>
      <c r="I74" s="94"/>
      <c r="J74" s="53"/>
      <c r="K74" s="53"/>
      <c r="L74" s="54"/>
      <c r="M74" s="54"/>
      <c r="N74" s="82"/>
      <c r="O74" s="82"/>
      <c r="P74" s="82"/>
      <c r="Q74" s="82"/>
      <c r="R74" s="53"/>
      <c r="T74" s="6"/>
      <c r="U74" s="6"/>
      <c r="V74" s="3"/>
      <c r="W74" s="3"/>
    </row>
    <row r="75" spans="1:23" s="7" customFormat="1" x14ac:dyDescent="0.25">
      <c r="A75" s="53"/>
      <c r="B75" s="53"/>
      <c r="C75" s="53"/>
      <c r="D75" s="53"/>
      <c r="E75" s="53"/>
      <c r="F75" s="53"/>
      <c r="G75" s="53"/>
      <c r="H75" s="53"/>
      <c r="I75" s="94"/>
      <c r="J75" s="53"/>
      <c r="K75" s="53"/>
      <c r="L75" s="54"/>
      <c r="M75" s="54"/>
      <c r="N75" s="82"/>
      <c r="O75" s="82"/>
      <c r="P75" s="82"/>
      <c r="Q75" s="82"/>
      <c r="R75" s="53"/>
      <c r="T75" s="6"/>
      <c r="U75" s="6"/>
      <c r="V75" s="3"/>
      <c r="W75" s="3"/>
    </row>
    <row r="76" spans="1:23" s="7" customFormat="1" x14ac:dyDescent="0.25">
      <c r="A76" s="53"/>
      <c r="B76" s="53"/>
      <c r="C76" s="53"/>
      <c r="D76" s="53"/>
      <c r="E76" s="53"/>
      <c r="F76" s="53"/>
      <c r="G76" s="53"/>
      <c r="H76" s="53"/>
      <c r="I76" s="94"/>
      <c r="J76" s="53"/>
      <c r="K76" s="53"/>
      <c r="L76" s="54"/>
      <c r="M76" s="54"/>
      <c r="N76" s="82"/>
      <c r="O76" s="82"/>
      <c r="P76" s="82"/>
      <c r="Q76" s="82"/>
      <c r="R76" s="53"/>
      <c r="T76" s="6"/>
      <c r="U76" s="6"/>
      <c r="V76" s="3"/>
      <c r="W76" s="3"/>
    </row>
    <row r="77" spans="1:23" s="7" customFormat="1" x14ac:dyDescent="0.25">
      <c r="A77" s="53"/>
      <c r="B77" s="53"/>
      <c r="C77" s="53"/>
      <c r="D77" s="53"/>
      <c r="E77" s="53"/>
      <c r="F77" s="53"/>
      <c r="G77" s="53"/>
      <c r="H77" s="53"/>
      <c r="I77" s="94"/>
      <c r="J77" s="53"/>
      <c r="K77" s="53"/>
      <c r="L77" s="54"/>
      <c r="M77" s="54"/>
      <c r="N77" s="82"/>
      <c r="O77" s="82"/>
      <c r="P77" s="82"/>
      <c r="Q77" s="82"/>
      <c r="R77" s="53"/>
      <c r="T77" s="6"/>
      <c r="U77" s="6"/>
      <c r="V77" s="3"/>
      <c r="W77" s="3"/>
    </row>
    <row r="78" spans="1:23" s="7" customFormat="1" x14ac:dyDescent="0.25">
      <c r="A78" s="53"/>
      <c r="B78" s="53"/>
      <c r="C78" s="53"/>
      <c r="D78" s="53"/>
      <c r="E78" s="53"/>
      <c r="F78" s="53"/>
      <c r="G78" s="53"/>
      <c r="H78" s="53"/>
      <c r="I78" s="94"/>
      <c r="J78" s="53"/>
      <c r="K78" s="53"/>
      <c r="L78" s="54"/>
      <c r="M78" s="54"/>
      <c r="N78" s="82"/>
      <c r="O78" s="82"/>
      <c r="P78" s="82"/>
      <c r="Q78" s="82"/>
      <c r="R78" s="53"/>
      <c r="T78" s="6"/>
      <c r="U78" s="6"/>
      <c r="V78" s="3"/>
      <c r="W78" s="3"/>
    </row>
    <row r="79" spans="1:23" s="7" customFormat="1" x14ac:dyDescent="0.25">
      <c r="A79" s="53"/>
      <c r="B79" s="53"/>
      <c r="C79" s="53"/>
      <c r="D79" s="53"/>
      <c r="E79" s="53"/>
      <c r="F79" s="53"/>
      <c r="G79" s="53"/>
      <c r="H79" s="53"/>
      <c r="I79" s="94"/>
      <c r="J79" s="53"/>
      <c r="K79" s="53"/>
      <c r="L79" s="54"/>
      <c r="M79" s="54"/>
      <c r="N79" s="82"/>
      <c r="O79" s="82"/>
      <c r="P79" s="82"/>
      <c r="Q79" s="82"/>
      <c r="R79" s="53"/>
      <c r="T79" s="6"/>
      <c r="U79" s="6"/>
      <c r="V79" s="3"/>
      <c r="W79" s="3"/>
    </row>
    <row r="80" spans="1:23" s="7" customFormat="1" x14ac:dyDescent="0.25">
      <c r="A80" s="53"/>
      <c r="B80" s="53"/>
      <c r="C80" s="53"/>
      <c r="D80" s="53"/>
      <c r="E80" s="53"/>
      <c r="F80" s="53"/>
      <c r="G80" s="53"/>
      <c r="H80" s="53"/>
      <c r="I80" s="94"/>
      <c r="J80" s="53"/>
      <c r="K80" s="53"/>
      <c r="L80" s="54"/>
      <c r="M80" s="54"/>
      <c r="N80" s="82"/>
      <c r="O80" s="82"/>
      <c r="P80" s="82"/>
      <c r="Q80" s="82"/>
      <c r="R80" s="53"/>
      <c r="T80" s="6"/>
      <c r="U80" s="6"/>
      <c r="V80" s="3"/>
      <c r="W80" s="3"/>
    </row>
    <row r="81" spans="1:23" s="7" customFormat="1" x14ac:dyDescent="0.25">
      <c r="A81" s="53"/>
      <c r="B81" s="53"/>
      <c r="C81" s="53"/>
      <c r="D81" s="53"/>
      <c r="E81" s="53"/>
      <c r="F81" s="53"/>
      <c r="G81" s="53"/>
      <c r="H81" s="53"/>
      <c r="I81" s="94"/>
      <c r="J81" s="53"/>
      <c r="K81" s="53"/>
      <c r="L81" s="54"/>
      <c r="M81" s="54"/>
      <c r="N81" s="82"/>
      <c r="O81" s="82"/>
      <c r="P81" s="82"/>
      <c r="Q81" s="82"/>
      <c r="R81" s="53"/>
      <c r="T81" s="6"/>
      <c r="U81" s="6"/>
      <c r="V81" s="3"/>
      <c r="W81" s="3"/>
    </row>
    <row r="82" spans="1:23" s="7" customFormat="1" x14ac:dyDescent="0.25">
      <c r="A82" s="53"/>
      <c r="B82" s="53"/>
      <c r="C82" s="53"/>
      <c r="D82" s="53"/>
      <c r="E82" s="53"/>
      <c r="F82" s="53"/>
      <c r="G82" s="53"/>
      <c r="H82" s="53"/>
      <c r="I82" s="94"/>
      <c r="J82" s="53"/>
      <c r="K82" s="53"/>
      <c r="L82" s="54"/>
      <c r="M82" s="54"/>
      <c r="N82" s="82"/>
      <c r="O82" s="82"/>
      <c r="P82" s="82"/>
      <c r="Q82" s="82"/>
      <c r="R82" s="53"/>
      <c r="T82" s="6"/>
      <c r="U82" s="6"/>
      <c r="V82" s="3"/>
      <c r="W82" s="3"/>
    </row>
    <row r="83" spans="1:23" s="7" customFormat="1" x14ac:dyDescent="0.25">
      <c r="A83" s="53"/>
      <c r="B83" s="53"/>
      <c r="C83" s="53"/>
      <c r="D83" s="53"/>
      <c r="E83" s="53"/>
      <c r="F83" s="53"/>
      <c r="G83" s="53"/>
      <c r="H83" s="53"/>
      <c r="I83" s="94"/>
      <c r="J83" s="53"/>
      <c r="K83" s="53"/>
      <c r="L83" s="54"/>
      <c r="M83" s="54"/>
      <c r="N83" s="82"/>
      <c r="O83" s="82"/>
      <c r="P83" s="82"/>
      <c r="Q83" s="82"/>
      <c r="R83" s="53"/>
      <c r="T83" s="6"/>
      <c r="U83" s="6"/>
      <c r="V83" s="3"/>
      <c r="W83" s="3"/>
    </row>
    <row r="84" spans="1:23" s="7" customFormat="1" x14ac:dyDescent="0.25">
      <c r="A84" s="53"/>
      <c r="B84" s="53"/>
      <c r="C84" s="53"/>
      <c r="D84" s="53"/>
      <c r="E84" s="53"/>
      <c r="F84" s="53"/>
      <c r="G84" s="53"/>
      <c r="H84" s="53"/>
      <c r="I84" s="94"/>
      <c r="J84" s="53"/>
      <c r="K84" s="53"/>
      <c r="L84" s="54"/>
      <c r="M84" s="54"/>
      <c r="N84" s="82"/>
      <c r="O84" s="82"/>
      <c r="P84" s="82"/>
      <c r="Q84" s="82"/>
      <c r="R84" s="53"/>
      <c r="T84" s="6"/>
      <c r="U84" s="6"/>
      <c r="V84" s="3"/>
      <c r="W84" s="3"/>
    </row>
    <row r="85" spans="1:23" s="7" customFormat="1" x14ac:dyDescent="0.25">
      <c r="A85" s="53"/>
      <c r="B85" s="53"/>
      <c r="C85" s="53"/>
      <c r="D85" s="53"/>
      <c r="E85" s="53"/>
      <c r="F85" s="53"/>
      <c r="G85" s="53"/>
      <c r="H85" s="53"/>
      <c r="I85" s="94"/>
      <c r="J85" s="53"/>
      <c r="K85" s="53"/>
      <c r="L85" s="54"/>
      <c r="M85" s="54"/>
      <c r="N85" s="82"/>
      <c r="O85" s="82"/>
      <c r="P85" s="82"/>
      <c r="Q85" s="82"/>
      <c r="R85" s="53"/>
      <c r="T85" s="6"/>
      <c r="U85" s="6"/>
      <c r="V85" s="3"/>
      <c r="W85" s="3"/>
    </row>
    <row r="86" spans="1:23" s="7" customFormat="1" x14ac:dyDescent="0.25">
      <c r="A86" s="53"/>
      <c r="B86" s="53"/>
      <c r="C86" s="53"/>
      <c r="D86" s="53"/>
      <c r="E86" s="53"/>
      <c r="F86" s="53"/>
      <c r="G86" s="53"/>
      <c r="H86" s="53"/>
      <c r="I86" s="94"/>
      <c r="J86" s="53"/>
      <c r="K86" s="53"/>
      <c r="L86" s="54"/>
      <c r="M86" s="54"/>
      <c r="N86" s="82"/>
      <c r="O86" s="82"/>
      <c r="P86" s="82"/>
      <c r="Q86" s="82"/>
      <c r="R86" s="53"/>
      <c r="T86" s="6"/>
      <c r="U86" s="6"/>
      <c r="V86" s="3"/>
      <c r="W86" s="3"/>
    </row>
    <row r="87" spans="1:23" s="7" customFormat="1" x14ac:dyDescent="0.25">
      <c r="A87" s="53"/>
      <c r="B87" s="53"/>
      <c r="C87" s="53"/>
      <c r="D87" s="53"/>
      <c r="E87" s="53"/>
      <c r="F87" s="53"/>
      <c r="G87" s="53"/>
      <c r="H87" s="53"/>
      <c r="I87" s="94"/>
      <c r="J87" s="53"/>
      <c r="K87" s="53"/>
      <c r="L87" s="54"/>
      <c r="M87" s="54"/>
      <c r="N87" s="82"/>
      <c r="O87" s="82"/>
      <c r="P87" s="82"/>
      <c r="Q87" s="82"/>
      <c r="R87" s="53"/>
      <c r="T87" s="6"/>
      <c r="U87" s="6"/>
      <c r="V87" s="3"/>
      <c r="W87" s="3"/>
    </row>
    <row r="88" spans="1:23" s="7" customFormat="1" x14ac:dyDescent="0.25">
      <c r="A88" s="53"/>
      <c r="B88" s="53"/>
      <c r="C88" s="53"/>
      <c r="D88" s="53"/>
      <c r="E88" s="53"/>
      <c r="F88" s="53"/>
      <c r="G88" s="53"/>
      <c r="H88" s="53"/>
      <c r="I88" s="94"/>
      <c r="J88" s="53"/>
      <c r="K88" s="53"/>
      <c r="L88" s="54"/>
      <c r="M88" s="54"/>
      <c r="N88" s="82"/>
      <c r="O88" s="82"/>
      <c r="P88" s="82"/>
      <c r="Q88" s="82"/>
      <c r="R88" s="53"/>
      <c r="T88" s="6"/>
      <c r="U88" s="6"/>
      <c r="V88" s="3"/>
      <c r="W88" s="3"/>
    </row>
    <row r="89" spans="1:23" s="7" customFormat="1" x14ac:dyDescent="0.25">
      <c r="A89" s="53"/>
      <c r="B89" s="53"/>
      <c r="C89" s="53"/>
      <c r="D89" s="53"/>
      <c r="E89" s="53"/>
      <c r="F89" s="53"/>
      <c r="G89" s="53"/>
      <c r="H89" s="53"/>
      <c r="I89" s="94"/>
      <c r="J89" s="53"/>
      <c r="K89" s="53"/>
      <c r="L89" s="54"/>
      <c r="M89" s="54"/>
      <c r="N89" s="82"/>
      <c r="O89" s="82"/>
      <c r="P89" s="82"/>
      <c r="Q89" s="82"/>
      <c r="R89" s="53"/>
      <c r="T89" s="6"/>
      <c r="U89" s="6"/>
      <c r="V89" s="3"/>
      <c r="W89" s="3"/>
    </row>
    <row r="90" spans="1:23" s="7" customFormat="1" x14ac:dyDescent="0.25">
      <c r="A90" s="53"/>
      <c r="B90" s="53"/>
      <c r="C90" s="53"/>
      <c r="D90" s="53"/>
      <c r="E90" s="53"/>
      <c r="F90" s="53"/>
      <c r="G90" s="53"/>
      <c r="H90" s="53"/>
      <c r="I90" s="94"/>
      <c r="J90" s="53"/>
      <c r="K90" s="53"/>
      <c r="L90" s="54"/>
      <c r="M90" s="54"/>
      <c r="N90" s="82"/>
      <c r="O90" s="82"/>
      <c r="P90" s="82"/>
      <c r="Q90" s="82"/>
      <c r="R90" s="53"/>
      <c r="T90" s="6"/>
      <c r="U90" s="6"/>
      <c r="V90" s="3"/>
      <c r="W90" s="3"/>
    </row>
    <row r="91" spans="1:23" s="7" customFormat="1" x14ac:dyDescent="0.25">
      <c r="A91" s="53"/>
      <c r="B91" s="53"/>
      <c r="C91" s="53"/>
      <c r="D91" s="53"/>
      <c r="E91" s="53"/>
      <c r="F91" s="53"/>
      <c r="G91" s="53"/>
      <c r="H91" s="53"/>
      <c r="I91" s="94"/>
      <c r="J91" s="53"/>
      <c r="K91" s="53"/>
      <c r="L91" s="54"/>
      <c r="M91" s="54"/>
      <c r="N91" s="82"/>
      <c r="O91" s="82"/>
      <c r="P91" s="82"/>
      <c r="Q91" s="82"/>
      <c r="R91" s="53"/>
      <c r="T91" s="6"/>
      <c r="U91" s="6"/>
      <c r="V91" s="3"/>
      <c r="W91" s="3"/>
    </row>
    <row r="92" spans="1:23" s="7" customFormat="1" x14ac:dyDescent="0.25">
      <c r="A92" s="53"/>
      <c r="B92" s="53"/>
      <c r="C92" s="53"/>
      <c r="D92" s="53"/>
      <c r="E92" s="53"/>
      <c r="F92" s="53"/>
      <c r="G92" s="53"/>
      <c r="H92" s="53"/>
      <c r="I92" s="94"/>
      <c r="J92" s="53"/>
      <c r="K92" s="53"/>
      <c r="L92" s="54"/>
      <c r="M92" s="54"/>
      <c r="N92" s="82"/>
      <c r="O92" s="82"/>
      <c r="P92" s="82"/>
      <c r="Q92" s="82"/>
      <c r="R92" s="53"/>
      <c r="T92" s="6"/>
      <c r="U92" s="6"/>
      <c r="V92" s="3"/>
      <c r="W92" s="3"/>
    </row>
  </sheetData>
  <mergeCells count="5">
    <mergeCell ref="C50:E50"/>
    <mergeCell ref="F50:H50"/>
    <mergeCell ref="N50:O50"/>
    <mergeCell ref="P50:Q50"/>
    <mergeCell ref="L51:M51"/>
  </mergeCells>
  <conditionalFormatting sqref="A4:U48">
    <cfRule type="expression" dxfId="209" priority="2">
      <formula>$B4=0</formula>
    </cfRule>
    <cfRule type="expression" dxfId="208" priority="3">
      <formula>$S4&gt;15&amp;$S4&lt;30</formula>
    </cfRule>
    <cfRule type="expression" dxfId="207" priority="4">
      <formula>$S4&gt;29</formula>
    </cfRule>
    <cfRule type="expression" dxfId="206" priority="5">
      <formula>$C4="NBS 18"</formula>
    </cfRule>
    <cfRule type="expression" dxfId="205" priority="6">
      <formula>$C4="Atlantis II"</formula>
    </cfRule>
    <cfRule type="expression" dxfId="204" priority="7">
      <formula>$C4="SHK"</formula>
    </cfRule>
    <cfRule type="expression" dxfId="203" priority="8">
      <formula>$C4="SC1"</formula>
    </cfRule>
    <cfRule type="expression" dxfId="202" priority="9">
      <formula>$C4="jcp"</formula>
    </cfRule>
    <cfRule type="expression" dxfId="201" priority="10">
      <formula>$C4="GS1"</formula>
    </cfRule>
    <cfRule type="expression" dxfId="200" priority="11">
      <formula>$C4="nbs 19"</formula>
    </cfRule>
  </conditionalFormatting>
  <conditionalFormatting sqref="H52:H55">
    <cfRule type="cellIs" priority="1" operator="greaterThan">
      <formula>0.6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showGridLines="0" workbookViewId="0">
      <selection activeCell="B2" sqref="B2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6.285156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7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501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>
        <v>44754</v>
      </c>
      <c r="G4" s="22">
        <v>0.66057870370370375</v>
      </c>
      <c r="H4" s="19">
        <v>2</v>
      </c>
      <c r="I4" s="23">
        <v>1.4999999999999999E-2</v>
      </c>
      <c r="J4" s="19">
        <v>1</v>
      </c>
      <c r="K4" s="19">
        <v>1</v>
      </c>
      <c r="L4" s="24">
        <v>1916.8530000000001</v>
      </c>
      <c r="M4" s="24">
        <v>1959.261</v>
      </c>
      <c r="N4" s="25">
        <v>-0.182</v>
      </c>
      <c r="O4" s="25">
        <v>2.5999999999999999E-2</v>
      </c>
      <c r="P4" s="25">
        <v>-5.2649999999999997</v>
      </c>
      <c r="Q4" s="25">
        <v>6.9000000000000006E-2</v>
      </c>
      <c r="R4" s="19" t="s">
        <v>502</v>
      </c>
      <c r="S4" s="26">
        <f>((M4/L4)*100)-100</f>
        <v>2.2123762229028472</v>
      </c>
      <c r="T4" s="27">
        <f t="shared" ref="T4:T12" si="0">((SLOPE($O$53:$O$54,$N$53:$N$54)*N4))+(INTERCEPT($O$53:$O$54,$N$53:$N$54))</f>
        <v>2.1293323359765024</v>
      </c>
      <c r="U4" s="28">
        <f t="shared" ref="U4:U12" si="1">((SLOPE($Q$53:$Q$54,$P$53:$P$54))*P4)+(INTERCEPT($Q$53:$Q$54,$P$53:$P$54))</f>
        <v>-2.0106722238332351</v>
      </c>
    </row>
    <row r="5" spans="1:22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>
        <v>44754</v>
      </c>
      <c r="G5" s="22">
        <v>0.68023148148148149</v>
      </c>
      <c r="H5" s="19">
        <v>2</v>
      </c>
      <c r="I5" s="23">
        <v>4.8000000000000001E-2</v>
      </c>
      <c r="J5" s="19">
        <v>0</v>
      </c>
      <c r="K5" s="19">
        <v>1</v>
      </c>
      <c r="L5" s="24">
        <v>9505.8359999999993</v>
      </c>
      <c r="M5" s="24">
        <v>9908.2990000000009</v>
      </c>
      <c r="N5" s="25">
        <v>-9.6000000000000002E-2</v>
      </c>
      <c r="O5" s="25">
        <v>1.6E-2</v>
      </c>
      <c r="P5" s="25">
        <v>-5.0709999999999997</v>
      </c>
      <c r="Q5" s="25">
        <v>2.9000000000000001E-2</v>
      </c>
      <c r="R5" s="19" t="s">
        <v>503</v>
      </c>
      <c r="S5" s="29">
        <f t="shared" ref="S5:S49" si="2">((M5/L5)*100)-100</f>
        <v>4.2338517096234511</v>
      </c>
      <c r="T5" s="27">
        <f t="shared" si="0"/>
        <v>2.216219942239094</v>
      </c>
      <c r="U5" s="28">
        <f t="shared" si="1"/>
        <v>-1.8163043319127992</v>
      </c>
      <c r="V5" s="30"/>
    </row>
    <row r="6" spans="1:22" x14ac:dyDescent="0.25">
      <c r="A6" s="18" t="s">
        <v>30</v>
      </c>
      <c r="B6" s="19">
        <v>3</v>
      </c>
      <c r="C6" s="20" t="s">
        <v>31</v>
      </c>
      <c r="D6" s="19" t="s">
        <v>25</v>
      </c>
      <c r="E6" s="19">
        <v>1</v>
      </c>
      <c r="F6" s="21">
        <v>44754</v>
      </c>
      <c r="G6" s="22">
        <v>0.70940972222222232</v>
      </c>
      <c r="H6" s="19">
        <v>3</v>
      </c>
      <c r="I6" s="23">
        <v>7.4999999999999997E-2</v>
      </c>
      <c r="J6" s="19">
        <v>0</v>
      </c>
      <c r="K6" s="19">
        <v>1</v>
      </c>
      <c r="L6" s="24">
        <v>6083.5630000000001</v>
      </c>
      <c r="M6" s="24">
        <v>5741.9409999999998</v>
      </c>
      <c r="N6" s="25">
        <v>-7.282</v>
      </c>
      <c r="O6" s="25">
        <v>2.3E-2</v>
      </c>
      <c r="P6" s="25">
        <v>-26.321999999999999</v>
      </c>
      <c r="Q6" s="25">
        <v>2.1000000000000001E-2</v>
      </c>
      <c r="R6" s="19" t="s">
        <v>504</v>
      </c>
      <c r="S6" s="29">
        <f t="shared" si="2"/>
        <v>-5.615492105530933</v>
      </c>
      <c r="T6" s="27">
        <f t="shared" si="0"/>
        <v>-5.0439467857025937</v>
      </c>
      <c r="U6" s="28">
        <f t="shared" si="1"/>
        <v>-23.10760366800131</v>
      </c>
    </row>
    <row r="7" spans="1:22" x14ac:dyDescent="0.25">
      <c r="A7" s="18" t="s">
        <v>33</v>
      </c>
      <c r="B7" s="19">
        <v>4</v>
      </c>
      <c r="C7" s="20" t="s">
        <v>31</v>
      </c>
      <c r="D7" s="19" t="s">
        <v>25</v>
      </c>
      <c r="E7" s="19">
        <v>2</v>
      </c>
      <c r="F7" s="21">
        <v>44754</v>
      </c>
      <c r="G7" s="22">
        <v>0.72675925925925933</v>
      </c>
      <c r="H7" s="19">
        <v>3</v>
      </c>
      <c r="I7" s="23">
        <v>4.3999999999999997E-2</v>
      </c>
      <c r="J7" s="19">
        <v>0</v>
      </c>
      <c r="K7" s="19">
        <v>1</v>
      </c>
      <c r="L7" s="24">
        <v>7245.0510000000004</v>
      </c>
      <c r="M7" s="24">
        <v>7596.9059999999999</v>
      </c>
      <c r="N7" s="25">
        <v>-7.2919999999999998</v>
      </c>
      <c r="O7" s="25">
        <v>2.5000000000000001E-2</v>
      </c>
      <c r="P7" s="25">
        <v>-26.006</v>
      </c>
      <c r="Q7" s="25">
        <v>3.5000000000000003E-2</v>
      </c>
      <c r="R7" s="19" t="s">
        <v>505</v>
      </c>
      <c r="S7" s="29">
        <f t="shared" si="2"/>
        <v>4.8564875526756026</v>
      </c>
      <c r="T7" s="27">
        <f t="shared" si="0"/>
        <v>-5.0540499957331271</v>
      </c>
      <c r="U7" s="28">
        <f t="shared" si="1"/>
        <v>-22.791004421368029</v>
      </c>
    </row>
    <row r="8" spans="1:22" x14ac:dyDescent="0.25">
      <c r="A8" s="18" t="s">
        <v>506</v>
      </c>
      <c r="B8" s="19">
        <v>5</v>
      </c>
      <c r="C8" s="20" t="s">
        <v>507</v>
      </c>
      <c r="D8" s="19" t="s">
        <v>37</v>
      </c>
      <c r="E8" s="19">
        <v>1</v>
      </c>
      <c r="F8" s="21">
        <v>44754</v>
      </c>
      <c r="G8" s="22">
        <v>0.7486342592592593</v>
      </c>
      <c r="H8" s="19">
        <v>4</v>
      </c>
      <c r="I8" s="23">
        <v>2.5000000000000001E-2</v>
      </c>
      <c r="J8" s="19">
        <v>0</v>
      </c>
      <c r="K8" s="19">
        <v>1</v>
      </c>
      <c r="L8" s="24">
        <v>3292.1889999999999</v>
      </c>
      <c r="M8" s="24">
        <v>3484.1570000000002</v>
      </c>
      <c r="N8" s="25">
        <v>-13.776</v>
      </c>
      <c r="O8" s="25">
        <v>1.9E-2</v>
      </c>
      <c r="P8" s="25">
        <v>-8.8879999999999999</v>
      </c>
      <c r="Q8" s="25">
        <v>4.9000000000000002E-2</v>
      </c>
      <c r="R8" s="19" t="s">
        <v>508</v>
      </c>
      <c r="S8" s="29">
        <f t="shared" si="2"/>
        <v>5.8310139545451563</v>
      </c>
      <c r="T8" s="27">
        <f t="shared" si="0"/>
        <v>-11.604971379531333</v>
      </c>
      <c r="U8" s="28">
        <f t="shared" si="1"/>
        <v>-5.64054270026487</v>
      </c>
    </row>
    <row r="9" spans="1:22" x14ac:dyDescent="0.25">
      <c r="A9" s="18" t="s">
        <v>509</v>
      </c>
      <c r="B9" s="19">
        <v>6</v>
      </c>
      <c r="C9" s="20" t="s">
        <v>510</v>
      </c>
      <c r="D9" s="19" t="s">
        <v>37</v>
      </c>
      <c r="E9" s="19">
        <v>2</v>
      </c>
      <c r="F9" s="21">
        <v>44754</v>
      </c>
      <c r="G9" s="22">
        <v>0.77039351851851856</v>
      </c>
      <c r="H9" s="19">
        <v>4</v>
      </c>
      <c r="I9" s="23">
        <v>3.7999999999999999E-2</v>
      </c>
      <c r="J9" s="19">
        <v>0</v>
      </c>
      <c r="K9" s="19">
        <v>1</v>
      </c>
      <c r="L9" s="24">
        <v>6769.7120000000004</v>
      </c>
      <c r="M9" s="24">
        <v>7121.2860000000001</v>
      </c>
      <c r="N9" s="25">
        <v>-7.1429999999999998</v>
      </c>
      <c r="O9" s="25">
        <v>1.4999999999999999E-2</v>
      </c>
      <c r="P9" s="25">
        <v>-3.202</v>
      </c>
      <c r="Q9" s="25">
        <v>3.1E-2</v>
      </c>
      <c r="R9" s="19" t="s">
        <v>511</v>
      </c>
      <c r="S9" s="29">
        <f t="shared" si="2"/>
        <v>5.1933376190892488</v>
      </c>
      <c r="T9" s="27">
        <f t="shared" si="0"/>
        <v>-4.9035121662781718</v>
      </c>
      <c r="U9" s="28">
        <f t="shared" si="1"/>
        <v>5.6239946434074817E-2</v>
      </c>
      <c r="V9" s="30"/>
    </row>
    <row r="10" spans="1:22" x14ac:dyDescent="0.25">
      <c r="A10" s="18" t="s">
        <v>512</v>
      </c>
      <c r="B10" s="19">
        <v>7</v>
      </c>
      <c r="C10" s="20" t="s">
        <v>513</v>
      </c>
      <c r="D10" s="19" t="s">
        <v>37</v>
      </c>
      <c r="E10" s="19">
        <v>1</v>
      </c>
      <c r="F10" s="21">
        <v>44754</v>
      </c>
      <c r="G10" s="22">
        <v>0.7933796296296296</v>
      </c>
      <c r="H10" s="19">
        <v>5</v>
      </c>
      <c r="I10" s="23">
        <v>1.2E-2</v>
      </c>
      <c r="J10" s="19">
        <v>0</v>
      </c>
      <c r="K10" s="19">
        <v>1</v>
      </c>
      <c r="L10" s="24">
        <v>1883.623</v>
      </c>
      <c r="M10" s="24">
        <v>1955.135</v>
      </c>
      <c r="N10" s="25">
        <v>-7.6870000000000003</v>
      </c>
      <c r="O10" s="25">
        <v>6.3E-2</v>
      </c>
      <c r="P10" s="25">
        <v>-6.093</v>
      </c>
      <c r="Q10" s="25">
        <v>4.2999999999999997E-2</v>
      </c>
      <c r="R10" s="19" t="s">
        <v>514</v>
      </c>
      <c r="S10" s="29">
        <f t="shared" si="2"/>
        <v>3.7965134212100793</v>
      </c>
      <c r="T10" s="27">
        <f t="shared" si="0"/>
        <v>-5.4531267919392183</v>
      </c>
      <c r="U10" s="28">
        <f t="shared" si="1"/>
        <v>-2.8402424017204542</v>
      </c>
    </row>
    <row r="11" spans="1:22" x14ac:dyDescent="0.25">
      <c r="A11" s="18" t="s">
        <v>515</v>
      </c>
      <c r="B11" s="19">
        <v>8</v>
      </c>
      <c r="C11" s="20" t="s">
        <v>516</v>
      </c>
      <c r="D11" s="19" t="s">
        <v>37</v>
      </c>
      <c r="E11" s="19">
        <v>2</v>
      </c>
      <c r="F11" s="21">
        <v>44754</v>
      </c>
      <c r="G11" s="22">
        <v>0.81745370370370374</v>
      </c>
      <c r="H11" s="19">
        <v>5</v>
      </c>
      <c r="I11" s="23">
        <v>0.05</v>
      </c>
      <c r="J11" s="19">
        <v>1</v>
      </c>
      <c r="K11" s="19">
        <v>1</v>
      </c>
      <c r="L11" s="24">
        <v>8977.8639999999996</v>
      </c>
      <c r="M11" s="24">
        <v>9381.2720000000008</v>
      </c>
      <c r="N11" s="25">
        <v>-10.651999999999999</v>
      </c>
      <c r="O11" s="25">
        <v>0.01</v>
      </c>
      <c r="P11" s="25">
        <v>-7.657</v>
      </c>
      <c r="Q11" s="25">
        <v>2.3E-2</v>
      </c>
      <c r="R11" s="19" t="s">
        <v>517</v>
      </c>
      <c r="S11" s="29">
        <f t="shared" si="2"/>
        <v>4.4933627865158172</v>
      </c>
      <c r="T11" s="27">
        <f t="shared" si="0"/>
        <v>-8.4487285659925302</v>
      </c>
      <c r="U11" s="28">
        <f t="shared" si="1"/>
        <v>-4.4072082932852013</v>
      </c>
    </row>
    <row r="12" spans="1:22" x14ac:dyDescent="0.25">
      <c r="A12" s="18" t="s">
        <v>518</v>
      </c>
      <c r="B12" s="19">
        <v>9</v>
      </c>
      <c r="C12" s="20" t="s">
        <v>519</v>
      </c>
      <c r="D12" s="19" t="s">
        <v>37</v>
      </c>
      <c r="E12" s="19">
        <v>1</v>
      </c>
      <c r="F12" s="21">
        <v>44754</v>
      </c>
      <c r="G12" s="22">
        <v>0.84143518518518512</v>
      </c>
      <c r="H12" s="19">
        <v>6</v>
      </c>
      <c r="I12" s="23">
        <v>5.0999999999999997E-2</v>
      </c>
      <c r="J12" s="19">
        <v>0</v>
      </c>
      <c r="K12" s="19">
        <v>1</v>
      </c>
      <c r="L12" s="24">
        <v>9649.3510000000006</v>
      </c>
      <c r="M12" s="24">
        <v>10075.92</v>
      </c>
      <c r="N12" s="25">
        <v>-9.4529999999999994</v>
      </c>
      <c r="O12" s="25">
        <v>1.2E-2</v>
      </c>
      <c r="P12" s="25">
        <v>-7.5679999999999996</v>
      </c>
      <c r="Q12" s="25">
        <v>1.9E-2</v>
      </c>
      <c r="R12" s="19" t="s">
        <v>520</v>
      </c>
      <c r="S12" s="29">
        <f t="shared" si="2"/>
        <v>4.4207014544294054</v>
      </c>
      <c r="T12" s="27">
        <f t="shared" si="0"/>
        <v>-7.2373536833315111</v>
      </c>
      <c r="U12" s="28">
        <f t="shared" si="1"/>
        <v>-4.3180395181258255</v>
      </c>
    </row>
    <row r="13" spans="1:22" x14ac:dyDescent="0.25">
      <c r="A13" s="18"/>
      <c r="B13" s="19">
        <v>10</v>
      </c>
      <c r="C13" s="20" t="s">
        <v>521</v>
      </c>
      <c r="D13" s="19"/>
      <c r="E13" s="19"/>
      <c r="F13" s="21"/>
      <c r="G13" s="22"/>
      <c r="H13" s="19"/>
      <c r="I13" s="23"/>
      <c r="J13" s="19"/>
      <c r="K13" s="19"/>
      <c r="L13" s="24"/>
      <c r="M13" s="24"/>
      <c r="N13" s="25"/>
      <c r="O13" s="25"/>
      <c r="P13" s="25"/>
      <c r="Q13" s="25"/>
      <c r="R13" s="19"/>
      <c r="S13" s="29"/>
      <c r="T13" s="27"/>
      <c r="U13" s="28"/>
      <c r="V13" s="30" t="s">
        <v>522</v>
      </c>
    </row>
    <row r="14" spans="1:22" x14ac:dyDescent="0.25">
      <c r="A14" s="18" t="s">
        <v>523</v>
      </c>
      <c r="B14" s="19">
        <v>11</v>
      </c>
      <c r="C14" s="20" t="s">
        <v>524</v>
      </c>
      <c r="D14" s="19" t="s">
        <v>37</v>
      </c>
      <c r="E14" s="19">
        <v>1</v>
      </c>
      <c r="F14" s="21">
        <v>44754</v>
      </c>
      <c r="G14" s="22">
        <v>0.87553240740740745</v>
      </c>
      <c r="H14" s="19">
        <v>7</v>
      </c>
      <c r="I14" s="23">
        <v>2.7E-2</v>
      </c>
      <c r="J14" s="19">
        <v>0</v>
      </c>
      <c r="K14" s="19">
        <v>1</v>
      </c>
      <c r="L14" s="24">
        <v>4757.0150000000003</v>
      </c>
      <c r="M14" s="24">
        <v>4985.076</v>
      </c>
      <c r="N14" s="25">
        <v>-12.834</v>
      </c>
      <c r="O14" s="25">
        <v>2.9000000000000001E-2</v>
      </c>
      <c r="P14" s="25">
        <v>-8.2509999999999994</v>
      </c>
      <c r="Q14" s="25">
        <v>2.3E-2</v>
      </c>
      <c r="R14" s="19" t="s">
        <v>525</v>
      </c>
      <c r="S14" s="29">
        <f t="shared" si="2"/>
        <v>4.7942039283037587</v>
      </c>
      <c r="T14" s="27">
        <f t="shared" ref="T14:T49" si="3">((SLOPE($O$53:$O$54,$N$53:$N$54)*N14))+(INTERCEPT($O$53:$O$54,$N$53:$N$54))</f>
        <v>-10.653248994655035</v>
      </c>
      <c r="U14" s="28">
        <f t="shared" ref="U14:U49" si="4">((SLOPE($Q$53:$Q$54,$P$53:$P$54))*P14)+(INTERCEPT($Q$53:$Q$54,$P$53:$P$54))</f>
        <v>-5.0023347252477706</v>
      </c>
    </row>
    <row r="15" spans="1:22" x14ac:dyDescent="0.25">
      <c r="A15" s="18" t="s">
        <v>526</v>
      </c>
      <c r="B15" s="19">
        <v>12</v>
      </c>
      <c r="C15" s="20" t="s">
        <v>527</v>
      </c>
      <c r="D15" s="19" t="s">
        <v>37</v>
      </c>
      <c r="E15" s="19">
        <v>2</v>
      </c>
      <c r="F15" s="21">
        <v>44754</v>
      </c>
      <c r="G15" s="22">
        <v>0.90255787037037039</v>
      </c>
      <c r="H15" s="19">
        <v>7</v>
      </c>
      <c r="I15" s="23">
        <v>0.02</v>
      </c>
      <c r="J15" s="19">
        <v>0</v>
      </c>
      <c r="K15" s="19">
        <v>1</v>
      </c>
      <c r="L15" s="24">
        <v>6487.1180000000004</v>
      </c>
      <c r="M15" s="24">
        <v>6063.3040000000001</v>
      </c>
      <c r="N15" s="25">
        <v>-8.8119999999999994</v>
      </c>
      <c r="O15" s="25">
        <v>8.9999999999999993E-3</v>
      </c>
      <c r="P15" s="25">
        <v>-4.867</v>
      </c>
      <c r="Q15" s="25">
        <v>3.3000000000000002E-2</v>
      </c>
      <c r="R15" s="19" t="s">
        <v>528</v>
      </c>
      <c r="S15" s="29">
        <f t="shared" si="2"/>
        <v>-6.5331631087950086</v>
      </c>
      <c r="T15" s="27">
        <f t="shared" si="3"/>
        <v>-6.5897379203742847</v>
      </c>
      <c r="U15" s="28">
        <f t="shared" si="4"/>
        <v>-1.6119174764913113</v>
      </c>
    </row>
    <row r="16" spans="1:22" x14ac:dyDescent="0.25">
      <c r="A16" s="18" t="s">
        <v>60</v>
      </c>
      <c r="B16" s="19">
        <v>13</v>
      </c>
      <c r="C16" s="20" t="s">
        <v>61</v>
      </c>
      <c r="D16" s="19" t="s">
        <v>62</v>
      </c>
      <c r="E16" s="19">
        <v>1</v>
      </c>
      <c r="F16" s="21">
        <v>44754</v>
      </c>
      <c r="G16" s="22">
        <v>0.92215277777777782</v>
      </c>
      <c r="H16" s="19">
        <v>8</v>
      </c>
      <c r="I16" s="23">
        <v>4.2000000000000003E-2</v>
      </c>
      <c r="J16" s="19">
        <v>1</v>
      </c>
      <c r="K16" s="19">
        <v>1</v>
      </c>
      <c r="L16" s="24">
        <v>8277.9220000000005</v>
      </c>
      <c r="M16" s="24">
        <v>8613.7489999999998</v>
      </c>
      <c r="N16" s="25">
        <v>-3.12</v>
      </c>
      <c r="O16" s="25">
        <v>1.9E-2</v>
      </c>
      <c r="P16" s="25">
        <v>-8.0380000000000003</v>
      </c>
      <c r="Q16" s="25">
        <v>1.4E-2</v>
      </c>
      <c r="R16" s="19" t="s">
        <v>529</v>
      </c>
      <c r="S16" s="29">
        <f t="shared" si="2"/>
        <v>4.0568997871688168</v>
      </c>
      <c r="T16" s="27">
        <f t="shared" si="3"/>
        <v>-0.8389907709943687</v>
      </c>
      <c r="U16" s="28">
        <f t="shared" si="4"/>
        <v>-4.7889308026753348</v>
      </c>
    </row>
    <row r="17" spans="1:22" x14ac:dyDescent="0.25">
      <c r="A17" s="18" t="s">
        <v>530</v>
      </c>
      <c r="B17" s="19">
        <v>14</v>
      </c>
      <c r="C17" s="20" t="s">
        <v>531</v>
      </c>
      <c r="D17" s="19" t="s">
        <v>37</v>
      </c>
      <c r="E17" s="19">
        <v>2</v>
      </c>
      <c r="F17" s="21">
        <v>44754</v>
      </c>
      <c r="G17" s="22">
        <v>0.94358796296296299</v>
      </c>
      <c r="H17" s="19">
        <v>8</v>
      </c>
      <c r="I17" s="23">
        <v>1.6E-2</v>
      </c>
      <c r="J17" s="19">
        <v>0</v>
      </c>
      <c r="K17" s="19">
        <v>1</v>
      </c>
      <c r="L17" s="24">
        <v>32.020000000000003</v>
      </c>
      <c r="M17" s="24">
        <v>1496.1469999999999</v>
      </c>
      <c r="N17" s="25">
        <v>-10.478999999999999</v>
      </c>
      <c r="O17" s="25">
        <v>0.95899999999999996</v>
      </c>
      <c r="P17" s="25">
        <v>-21.536000000000001</v>
      </c>
      <c r="Q17" s="25">
        <v>1.5580000000000001</v>
      </c>
      <c r="R17" s="19" t="s">
        <v>532</v>
      </c>
      <c r="S17" s="29">
        <f t="shared" si="2"/>
        <v>4572.5390381011866</v>
      </c>
      <c r="T17" s="27"/>
      <c r="U17" s="28"/>
      <c r="V17" s="30" t="s">
        <v>533</v>
      </c>
    </row>
    <row r="18" spans="1:22" x14ac:dyDescent="0.25">
      <c r="A18" s="18" t="s">
        <v>534</v>
      </c>
      <c r="B18" s="19">
        <v>15</v>
      </c>
      <c r="C18" s="20" t="s">
        <v>535</v>
      </c>
      <c r="D18" s="19" t="s">
        <v>37</v>
      </c>
      <c r="E18" s="19">
        <v>1</v>
      </c>
      <c r="F18" s="21">
        <v>44754</v>
      </c>
      <c r="G18" s="22">
        <v>0.96680555555555558</v>
      </c>
      <c r="H18" s="19">
        <v>9</v>
      </c>
      <c r="I18" s="23">
        <v>1.9E-2</v>
      </c>
      <c r="J18" s="19">
        <v>0</v>
      </c>
      <c r="K18" s="19">
        <v>1</v>
      </c>
      <c r="L18" s="24">
        <v>2388.549</v>
      </c>
      <c r="M18" s="24">
        <v>2493.3679999999999</v>
      </c>
      <c r="N18" s="25">
        <v>-6.5519999999999996</v>
      </c>
      <c r="O18" s="25">
        <v>3.2000000000000001E-2</v>
      </c>
      <c r="P18" s="25">
        <v>-6.0679999999999996</v>
      </c>
      <c r="Q18" s="25">
        <v>4.2000000000000003E-2</v>
      </c>
      <c r="R18" s="19" t="s">
        <v>536</v>
      </c>
      <c r="S18" s="29">
        <f t="shared" si="2"/>
        <v>4.3883964699907807</v>
      </c>
      <c r="T18" s="27">
        <f t="shared" si="3"/>
        <v>-4.3064124534736159</v>
      </c>
      <c r="U18" s="28">
        <f t="shared" si="4"/>
        <v>-2.8151949929678199</v>
      </c>
    </row>
    <row r="19" spans="1:22" x14ac:dyDescent="0.25">
      <c r="A19" s="18" t="s">
        <v>537</v>
      </c>
      <c r="B19" s="19">
        <v>16</v>
      </c>
      <c r="C19" s="20" t="s">
        <v>538</v>
      </c>
      <c r="D19" s="19" t="s">
        <v>37</v>
      </c>
      <c r="E19" s="19">
        <v>2</v>
      </c>
      <c r="F19" s="21">
        <v>44754</v>
      </c>
      <c r="G19" s="22">
        <v>0.9837731481481482</v>
      </c>
      <c r="H19" s="19">
        <v>9</v>
      </c>
      <c r="I19" s="23">
        <v>4.1000000000000002E-2</v>
      </c>
      <c r="J19" s="19">
        <v>0</v>
      </c>
      <c r="K19" s="19">
        <v>1</v>
      </c>
      <c r="L19" s="24">
        <v>2.702</v>
      </c>
      <c r="M19" s="24">
        <v>1419.7249999999999</v>
      </c>
      <c r="N19" s="25">
        <v>-32.243000000000002</v>
      </c>
      <c r="O19" s="25">
        <v>3.1429999999999998</v>
      </c>
      <c r="P19" s="25">
        <v>18.666</v>
      </c>
      <c r="Q19" s="25">
        <v>5.7750000000000004</v>
      </c>
      <c r="R19" s="19" t="s">
        <v>539</v>
      </c>
      <c r="S19" s="29">
        <f t="shared" si="2"/>
        <v>52443.48630643967</v>
      </c>
      <c r="T19" s="27"/>
      <c r="U19" s="28"/>
      <c r="V19" s="3" t="s">
        <v>540</v>
      </c>
    </row>
    <row r="20" spans="1:22" x14ac:dyDescent="0.25">
      <c r="A20" s="18" t="s">
        <v>541</v>
      </c>
      <c r="B20" s="19">
        <v>17</v>
      </c>
      <c r="C20" s="20" t="s">
        <v>542</v>
      </c>
      <c r="D20" s="19" t="s">
        <v>37</v>
      </c>
      <c r="E20" s="19">
        <v>1</v>
      </c>
      <c r="F20" s="21">
        <v>44785</v>
      </c>
      <c r="G20" s="22">
        <v>1.4421296296296295E-2</v>
      </c>
      <c r="H20" s="19">
        <v>10</v>
      </c>
      <c r="I20" s="23">
        <v>4.7E-2</v>
      </c>
      <c r="J20" s="19">
        <v>1</v>
      </c>
      <c r="K20" s="19">
        <v>1</v>
      </c>
      <c r="L20" s="24">
        <v>8439.7160000000003</v>
      </c>
      <c r="M20" s="24">
        <v>8773.2260000000006</v>
      </c>
      <c r="N20" s="25">
        <v>-6.4870000000000001</v>
      </c>
      <c r="O20" s="25">
        <v>2.5999999999999999E-2</v>
      </c>
      <c r="P20" s="25">
        <v>-4.8209999999999997</v>
      </c>
      <c r="Q20" s="25">
        <v>2.7E-2</v>
      </c>
      <c r="R20" s="19" t="s">
        <v>543</v>
      </c>
      <c r="S20" s="29">
        <f t="shared" si="2"/>
        <v>3.9516732553559848</v>
      </c>
      <c r="T20" s="27">
        <f t="shared" si="3"/>
        <v>-4.2407415882751458</v>
      </c>
      <c r="U20" s="28">
        <f t="shared" si="4"/>
        <v>-1.5658302443864658</v>
      </c>
    </row>
    <row r="21" spans="1:22" x14ac:dyDescent="0.25">
      <c r="A21" s="18" t="s">
        <v>544</v>
      </c>
      <c r="B21" s="19">
        <v>18</v>
      </c>
      <c r="C21" s="20" t="s">
        <v>545</v>
      </c>
      <c r="D21" s="19" t="s">
        <v>37</v>
      </c>
      <c r="E21" s="19">
        <v>2</v>
      </c>
      <c r="F21" s="21">
        <v>44785</v>
      </c>
      <c r="G21" s="22">
        <v>3.6446759259259262E-2</v>
      </c>
      <c r="H21" s="19">
        <v>10</v>
      </c>
      <c r="I21" s="23">
        <v>2.9000000000000001E-2</v>
      </c>
      <c r="J21" s="19">
        <v>0</v>
      </c>
      <c r="K21" s="19">
        <v>1</v>
      </c>
      <c r="L21" s="24">
        <v>4637.3609999999999</v>
      </c>
      <c r="M21" s="24">
        <v>4855.2259999999997</v>
      </c>
      <c r="N21" s="25">
        <v>-9.6489999999999991</v>
      </c>
      <c r="O21" s="25">
        <v>0.01</v>
      </c>
      <c r="P21" s="25">
        <v>-6.327</v>
      </c>
      <c r="Q21" s="25">
        <v>5.2999999999999999E-2</v>
      </c>
      <c r="R21" s="19" t="s">
        <v>546</v>
      </c>
      <c r="S21" s="29">
        <f t="shared" si="2"/>
        <v>4.6980383886438943</v>
      </c>
      <c r="T21" s="27">
        <f t="shared" si="3"/>
        <v>-7.4353765999299757</v>
      </c>
      <c r="U21" s="28">
        <f t="shared" si="4"/>
        <v>-3.0746861476451031</v>
      </c>
    </row>
    <row r="22" spans="1:22" x14ac:dyDescent="0.25">
      <c r="A22" s="18" t="s">
        <v>547</v>
      </c>
      <c r="B22" s="19">
        <v>19</v>
      </c>
      <c r="C22" s="20" t="s">
        <v>548</v>
      </c>
      <c r="D22" s="19" t="s">
        <v>37</v>
      </c>
      <c r="E22" s="19">
        <v>1</v>
      </c>
      <c r="F22" s="21">
        <v>44785</v>
      </c>
      <c r="G22" s="22">
        <v>6.0682870370370373E-2</v>
      </c>
      <c r="H22" s="19">
        <v>11</v>
      </c>
      <c r="I22" s="23">
        <v>2.1000000000000001E-2</v>
      </c>
      <c r="J22" s="19">
        <v>0</v>
      </c>
      <c r="K22" s="19">
        <v>1</v>
      </c>
      <c r="L22" s="24">
        <v>3800.8809999999999</v>
      </c>
      <c r="M22" s="24">
        <v>4005.7829999999999</v>
      </c>
      <c r="N22" s="25">
        <v>-8.0649999999999995</v>
      </c>
      <c r="O22" s="25">
        <v>3.7999999999999999E-2</v>
      </c>
      <c r="P22" s="25">
        <v>-5.6379999999999999</v>
      </c>
      <c r="Q22" s="25">
        <v>3.1E-2</v>
      </c>
      <c r="R22" s="19" t="s">
        <v>549</v>
      </c>
      <c r="S22" s="29">
        <f t="shared" si="2"/>
        <v>5.3909080552640347</v>
      </c>
      <c r="T22" s="27">
        <f t="shared" si="3"/>
        <v>-5.8350281310934005</v>
      </c>
      <c r="U22" s="28">
        <f t="shared" si="4"/>
        <v>-2.3843795624225255</v>
      </c>
    </row>
    <row r="23" spans="1:22" x14ac:dyDescent="0.25">
      <c r="A23" s="18" t="s">
        <v>550</v>
      </c>
      <c r="B23" s="19">
        <v>20</v>
      </c>
      <c r="C23" s="20" t="s">
        <v>551</v>
      </c>
      <c r="D23" s="19" t="s">
        <v>37</v>
      </c>
      <c r="E23" s="19">
        <v>2</v>
      </c>
      <c r="F23" s="21">
        <v>44785</v>
      </c>
      <c r="G23" s="22">
        <v>8.3333333333333329E-2</v>
      </c>
      <c r="H23" s="19">
        <v>11</v>
      </c>
      <c r="I23" s="23">
        <v>1.2E-2</v>
      </c>
      <c r="J23" s="19">
        <v>0</v>
      </c>
      <c r="K23" s="19">
        <v>1</v>
      </c>
      <c r="L23" s="24">
        <v>1782.7719999999999</v>
      </c>
      <c r="M23" s="24">
        <v>1813.239</v>
      </c>
      <c r="N23" s="25">
        <v>-10.638</v>
      </c>
      <c r="O23" s="25">
        <v>1.2999999999999999E-2</v>
      </c>
      <c r="P23" s="25">
        <v>-7.3940000000000001</v>
      </c>
      <c r="Q23" s="25">
        <v>5.8999999999999997E-2</v>
      </c>
      <c r="R23" s="19" t="s">
        <v>552</v>
      </c>
      <c r="S23" s="29">
        <f t="shared" si="2"/>
        <v>1.7089678321176223</v>
      </c>
      <c r="T23" s="27">
        <f t="shared" si="3"/>
        <v>-8.4345840719497822</v>
      </c>
      <c r="U23" s="28">
        <f t="shared" si="4"/>
        <v>-4.1437095532074979</v>
      </c>
    </row>
    <row r="24" spans="1:22" x14ac:dyDescent="0.25">
      <c r="A24" s="18" t="s">
        <v>553</v>
      </c>
      <c r="B24" s="19">
        <v>21</v>
      </c>
      <c r="C24" s="20" t="s">
        <v>554</v>
      </c>
      <c r="D24" s="19" t="s">
        <v>37</v>
      </c>
      <c r="E24" s="19">
        <v>1</v>
      </c>
      <c r="F24" s="21">
        <v>44785</v>
      </c>
      <c r="G24" s="22">
        <v>0.1072337962962963</v>
      </c>
      <c r="H24" s="19">
        <v>12</v>
      </c>
      <c r="I24" s="23">
        <v>2.1999999999999999E-2</v>
      </c>
      <c r="J24" s="19">
        <v>0</v>
      </c>
      <c r="K24" s="19">
        <v>1</v>
      </c>
      <c r="L24" s="24">
        <v>3834.82</v>
      </c>
      <c r="M24" s="24">
        <v>4032.837</v>
      </c>
      <c r="N24" s="25">
        <v>-7.8810000000000002</v>
      </c>
      <c r="O24" s="25">
        <v>3.4000000000000002E-2</v>
      </c>
      <c r="P24" s="25">
        <v>-6.1360000000000001</v>
      </c>
      <c r="Q24" s="25">
        <v>4.8000000000000001E-2</v>
      </c>
      <c r="R24" s="19" t="s">
        <v>555</v>
      </c>
      <c r="S24" s="29">
        <f t="shared" si="2"/>
        <v>5.1636582681846761</v>
      </c>
      <c r="T24" s="27">
        <f t="shared" si="3"/>
        <v>-5.649129066531577</v>
      </c>
      <c r="U24" s="28">
        <f t="shared" si="4"/>
        <v>-2.8833239447749834</v>
      </c>
    </row>
    <row r="25" spans="1:22" x14ac:dyDescent="0.25">
      <c r="A25" s="18" t="s">
        <v>556</v>
      </c>
      <c r="B25" s="19">
        <v>22</v>
      </c>
      <c r="C25" s="20" t="s">
        <v>557</v>
      </c>
      <c r="D25" s="19" t="s">
        <v>37</v>
      </c>
      <c r="E25" s="19">
        <v>2</v>
      </c>
      <c r="F25" s="21">
        <v>44785</v>
      </c>
      <c r="G25" s="22">
        <v>0.13119212962962964</v>
      </c>
      <c r="H25" s="19">
        <v>12</v>
      </c>
      <c r="I25" s="23">
        <v>2.7E-2</v>
      </c>
      <c r="J25" s="19">
        <v>1</v>
      </c>
      <c r="K25" s="19">
        <v>1</v>
      </c>
      <c r="L25" s="24">
        <v>4613.2690000000002</v>
      </c>
      <c r="M25" s="24">
        <v>4834.7420000000002</v>
      </c>
      <c r="N25" s="25">
        <v>-10.256</v>
      </c>
      <c r="O25" s="25">
        <v>3.1E-2</v>
      </c>
      <c r="P25" s="25">
        <v>-6.4240000000000004</v>
      </c>
      <c r="Q25" s="25">
        <v>3.3000000000000002E-2</v>
      </c>
      <c r="R25" s="19" t="s">
        <v>558</v>
      </c>
      <c r="S25" s="29">
        <f t="shared" si="2"/>
        <v>4.8007822652440097</v>
      </c>
      <c r="T25" s="27">
        <f t="shared" si="3"/>
        <v>-8.0486414487833873</v>
      </c>
      <c r="U25" s="28">
        <f t="shared" si="4"/>
        <v>-3.171870093605321</v>
      </c>
    </row>
    <row r="26" spans="1:22" x14ac:dyDescent="0.25">
      <c r="A26" s="18" t="s">
        <v>91</v>
      </c>
      <c r="B26" s="19">
        <v>23</v>
      </c>
      <c r="C26" s="20" t="s">
        <v>24</v>
      </c>
      <c r="D26" s="19" t="s">
        <v>25</v>
      </c>
      <c r="E26" s="19">
        <v>1</v>
      </c>
      <c r="F26" s="21">
        <v>44785</v>
      </c>
      <c r="G26" s="22">
        <v>0.15339120370370371</v>
      </c>
      <c r="H26" s="19">
        <v>13</v>
      </c>
      <c r="I26" s="23">
        <v>2.3E-2</v>
      </c>
      <c r="J26" s="19">
        <v>0</v>
      </c>
      <c r="K26" s="19">
        <v>1</v>
      </c>
      <c r="L26" s="24">
        <v>4573.3469999999998</v>
      </c>
      <c r="M26" s="24">
        <v>4797.9470000000001</v>
      </c>
      <c r="N26" s="25">
        <v>-0.13800000000000001</v>
      </c>
      <c r="O26" s="25">
        <v>2.4E-2</v>
      </c>
      <c r="P26" s="25">
        <v>-5.1959999999999997</v>
      </c>
      <c r="Q26" s="25">
        <v>1.9E-2</v>
      </c>
      <c r="R26" s="19" t="s">
        <v>559</v>
      </c>
      <c r="S26" s="29">
        <f t="shared" si="2"/>
        <v>4.9110640412809374</v>
      </c>
      <c r="T26" s="27">
        <f t="shared" si="3"/>
        <v>2.1737864601108514</v>
      </c>
      <c r="U26" s="28">
        <f t="shared" si="4"/>
        <v>-1.9415413756759667</v>
      </c>
    </row>
    <row r="27" spans="1:22" x14ac:dyDescent="0.25">
      <c r="A27" s="18" t="s">
        <v>93</v>
      </c>
      <c r="B27" s="19">
        <v>24</v>
      </c>
      <c r="C27" s="20" t="s">
        <v>31</v>
      </c>
      <c r="D27" s="19" t="s">
        <v>25</v>
      </c>
      <c r="E27" s="19">
        <v>2</v>
      </c>
      <c r="F27" s="21">
        <v>44785</v>
      </c>
      <c r="G27" s="22">
        <v>0.1756712962962963</v>
      </c>
      <c r="H27" s="19">
        <v>13</v>
      </c>
      <c r="I27" s="23">
        <v>4.2000000000000003E-2</v>
      </c>
      <c r="J27" s="19">
        <v>0</v>
      </c>
      <c r="K27" s="19">
        <v>1</v>
      </c>
      <c r="L27" s="24">
        <v>7040.6260000000002</v>
      </c>
      <c r="M27" s="24">
        <v>7349.5910000000003</v>
      </c>
      <c r="N27" s="25">
        <v>-7.2629999999999999</v>
      </c>
      <c r="O27" s="25">
        <v>2.1999999999999999E-2</v>
      </c>
      <c r="P27" s="25">
        <v>-26.216999999999999</v>
      </c>
      <c r="Q27" s="25">
        <v>1.9E-2</v>
      </c>
      <c r="R27" s="19" t="s">
        <v>560</v>
      </c>
      <c r="S27" s="29">
        <f t="shared" si="2"/>
        <v>4.3883171752057422</v>
      </c>
      <c r="T27" s="27">
        <f t="shared" si="3"/>
        <v>-5.0247506866445795</v>
      </c>
      <c r="U27" s="28">
        <f t="shared" si="4"/>
        <v>-23.002404551240254</v>
      </c>
    </row>
    <row r="28" spans="1:22" x14ac:dyDescent="0.25">
      <c r="A28" s="18" t="s">
        <v>561</v>
      </c>
      <c r="B28" s="19">
        <v>25</v>
      </c>
      <c r="C28" s="20" t="s">
        <v>562</v>
      </c>
      <c r="D28" s="19" t="s">
        <v>37</v>
      </c>
      <c r="E28" s="19">
        <v>1</v>
      </c>
      <c r="F28" s="21">
        <v>44785</v>
      </c>
      <c r="G28" s="22">
        <v>0.19922453703703705</v>
      </c>
      <c r="H28" s="19">
        <v>14</v>
      </c>
      <c r="I28" s="23">
        <v>2.3E-2</v>
      </c>
      <c r="J28" s="19">
        <v>0</v>
      </c>
      <c r="K28" s="19">
        <v>1</v>
      </c>
      <c r="L28" s="24">
        <v>3431.4250000000002</v>
      </c>
      <c r="M28" s="24">
        <v>3627.279</v>
      </c>
      <c r="N28" s="25">
        <v>-7.9829999999999997</v>
      </c>
      <c r="O28" s="25">
        <v>3.6999999999999998E-2</v>
      </c>
      <c r="P28" s="25">
        <v>-5.97</v>
      </c>
      <c r="Q28" s="25">
        <v>5.1999999999999998E-2</v>
      </c>
      <c r="R28" s="19" t="s">
        <v>563</v>
      </c>
      <c r="S28" s="29">
        <f t="shared" si="2"/>
        <v>5.7076578972292964</v>
      </c>
      <c r="T28" s="27">
        <f t="shared" si="3"/>
        <v>-5.752181808843023</v>
      </c>
      <c r="U28" s="28">
        <f t="shared" si="4"/>
        <v>-2.7170091506574972</v>
      </c>
    </row>
    <row r="29" spans="1:22" x14ac:dyDescent="0.25">
      <c r="A29" s="18" t="s">
        <v>564</v>
      </c>
      <c r="B29" s="19">
        <v>26</v>
      </c>
      <c r="C29" s="20" t="s">
        <v>565</v>
      </c>
      <c r="D29" s="19" t="s">
        <v>37</v>
      </c>
      <c r="E29" s="19">
        <v>2</v>
      </c>
      <c r="F29" s="21">
        <v>44785</v>
      </c>
      <c r="G29" s="22">
        <v>0.22186342592592592</v>
      </c>
      <c r="H29" s="19">
        <v>14</v>
      </c>
      <c r="I29" s="23">
        <v>0.02</v>
      </c>
      <c r="J29" s="19">
        <v>0</v>
      </c>
      <c r="K29" s="19">
        <v>1</v>
      </c>
      <c r="L29" s="24">
        <v>3194.5749999999998</v>
      </c>
      <c r="M29" s="24">
        <v>3373.3679999999999</v>
      </c>
      <c r="N29" s="25">
        <v>-7.31</v>
      </c>
      <c r="O29" s="25">
        <v>3.4000000000000002E-2</v>
      </c>
      <c r="P29" s="25">
        <v>-3.266</v>
      </c>
      <c r="Q29" s="25">
        <v>4.5999999999999999E-2</v>
      </c>
      <c r="R29" s="19" t="s">
        <v>566</v>
      </c>
      <c r="S29" s="29">
        <f t="shared" si="2"/>
        <v>5.5967695233325259</v>
      </c>
      <c r="T29" s="27">
        <f t="shared" si="3"/>
        <v>-5.0722357737880879</v>
      </c>
      <c r="U29" s="28">
        <f t="shared" si="4"/>
        <v>-7.88141997266667E-3</v>
      </c>
    </row>
    <row r="30" spans="1:22" x14ac:dyDescent="0.25">
      <c r="A30" s="18" t="s">
        <v>567</v>
      </c>
      <c r="B30" s="19">
        <v>27</v>
      </c>
      <c r="C30" s="20" t="s">
        <v>568</v>
      </c>
      <c r="D30" s="19" t="s">
        <v>37</v>
      </c>
      <c r="E30" s="19">
        <v>1</v>
      </c>
      <c r="F30" s="21">
        <v>44785</v>
      </c>
      <c r="G30" s="22">
        <v>0.24417824074074077</v>
      </c>
      <c r="H30" s="19">
        <v>15</v>
      </c>
      <c r="I30" s="23">
        <v>2.5000000000000001E-2</v>
      </c>
      <c r="J30" s="19">
        <v>0</v>
      </c>
      <c r="K30" s="19">
        <v>1</v>
      </c>
      <c r="L30" s="24">
        <v>4285.2430000000004</v>
      </c>
      <c r="M30" s="24">
        <v>4498.6689999999999</v>
      </c>
      <c r="N30" s="25">
        <v>-7.9059999999999997</v>
      </c>
      <c r="O30" s="25">
        <v>1.2E-2</v>
      </c>
      <c r="P30" s="25">
        <v>-5.99</v>
      </c>
      <c r="Q30" s="25">
        <v>1.6E-2</v>
      </c>
      <c r="R30" s="19" t="s">
        <v>569</v>
      </c>
      <c r="S30" s="29">
        <f t="shared" si="2"/>
        <v>4.9804876876293775</v>
      </c>
      <c r="T30" s="27">
        <f t="shared" si="3"/>
        <v>-5.6743870916079109</v>
      </c>
      <c r="U30" s="28">
        <f t="shared" si="4"/>
        <v>-2.7370470776596045</v>
      </c>
    </row>
    <row r="31" spans="1:22" x14ac:dyDescent="0.25">
      <c r="A31" s="18" t="s">
        <v>570</v>
      </c>
      <c r="B31" s="19">
        <v>28</v>
      </c>
      <c r="C31" s="20" t="s">
        <v>571</v>
      </c>
      <c r="D31" s="19" t="s">
        <v>37</v>
      </c>
      <c r="E31" s="19">
        <v>2</v>
      </c>
      <c r="F31" s="21">
        <v>44785</v>
      </c>
      <c r="G31" s="22">
        <v>0.26859953703703704</v>
      </c>
      <c r="H31" s="19">
        <v>15</v>
      </c>
      <c r="I31" s="23">
        <v>4.7E-2</v>
      </c>
      <c r="J31" s="19">
        <v>1</v>
      </c>
      <c r="K31" s="19">
        <v>1</v>
      </c>
      <c r="L31" s="24">
        <v>8995.2309999999998</v>
      </c>
      <c r="M31" s="24">
        <v>9370.7780000000002</v>
      </c>
      <c r="N31" s="25">
        <v>-8.298</v>
      </c>
      <c r="O31" s="25">
        <v>2.3E-2</v>
      </c>
      <c r="P31" s="25">
        <v>-2.7919999999999998</v>
      </c>
      <c r="Q31" s="25">
        <v>1.2999999999999999E-2</v>
      </c>
      <c r="R31" s="19" t="s">
        <v>572</v>
      </c>
      <c r="S31" s="29">
        <f t="shared" si="2"/>
        <v>4.1749567076154079</v>
      </c>
      <c r="T31" s="27">
        <f t="shared" si="3"/>
        <v>-6.070432924804841</v>
      </c>
      <c r="U31" s="28">
        <f t="shared" si="4"/>
        <v>0.4670174499772628</v>
      </c>
    </row>
    <row r="32" spans="1:22" x14ac:dyDescent="0.25">
      <c r="A32" s="18" t="s">
        <v>573</v>
      </c>
      <c r="B32" s="19">
        <v>29</v>
      </c>
      <c r="C32" s="20" t="s">
        <v>574</v>
      </c>
      <c r="D32" s="19" t="s">
        <v>37</v>
      </c>
      <c r="E32" s="19">
        <v>1</v>
      </c>
      <c r="F32" s="21">
        <v>44785</v>
      </c>
      <c r="G32" s="22">
        <v>0.29071759259259261</v>
      </c>
      <c r="H32" s="19">
        <v>16</v>
      </c>
      <c r="I32" s="23">
        <v>3.4000000000000002E-2</v>
      </c>
      <c r="J32" s="19">
        <v>0</v>
      </c>
      <c r="K32" s="19">
        <v>1</v>
      </c>
      <c r="L32" s="24">
        <v>5947.1689999999999</v>
      </c>
      <c r="M32" s="24">
        <v>6220.4409999999998</v>
      </c>
      <c r="N32" s="25">
        <v>-7.9370000000000003</v>
      </c>
      <c r="O32" s="25">
        <v>1.9E-2</v>
      </c>
      <c r="P32" s="25">
        <v>-5.95</v>
      </c>
      <c r="Q32" s="25">
        <v>2.1000000000000001E-2</v>
      </c>
      <c r="R32" s="19" t="s">
        <v>575</v>
      </c>
      <c r="S32" s="29">
        <f t="shared" si="2"/>
        <v>4.5949930126418081</v>
      </c>
      <c r="T32" s="27">
        <f t="shared" si="3"/>
        <v>-5.7057070427025671</v>
      </c>
      <c r="U32" s="28">
        <f t="shared" si="4"/>
        <v>-2.6969712236553915</v>
      </c>
    </row>
    <row r="33" spans="1:21" x14ac:dyDescent="0.25">
      <c r="A33" s="18" t="s">
        <v>576</v>
      </c>
      <c r="B33" s="19">
        <v>30</v>
      </c>
      <c r="C33" s="20" t="s">
        <v>577</v>
      </c>
      <c r="D33" s="19" t="s">
        <v>37</v>
      </c>
      <c r="E33" s="19">
        <v>2</v>
      </c>
      <c r="F33" s="21">
        <v>44785</v>
      </c>
      <c r="G33" s="22">
        <v>0.31243055555555554</v>
      </c>
      <c r="H33" s="19">
        <v>16</v>
      </c>
      <c r="I33" s="23">
        <v>2.5999999999999999E-2</v>
      </c>
      <c r="J33" s="19">
        <v>0</v>
      </c>
      <c r="K33" s="19">
        <v>1</v>
      </c>
      <c r="L33" s="24">
        <v>4235.8649999999998</v>
      </c>
      <c r="M33" s="24">
        <v>4388.6530000000002</v>
      </c>
      <c r="N33" s="25">
        <v>-8.0660000000000007</v>
      </c>
      <c r="O33" s="25">
        <v>1.9E-2</v>
      </c>
      <c r="P33" s="25">
        <v>-3.5139999999999998</v>
      </c>
      <c r="Q33" s="25">
        <v>3.9E-2</v>
      </c>
      <c r="R33" s="19" t="s">
        <v>578</v>
      </c>
      <c r="S33" s="29">
        <f t="shared" si="2"/>
        <v>3.6070082497907947</v>
      </c>
      <c r="T33" s="27">
        <f t="shared" si="3"/>
        <v>-5.8360384520964548</v>
      </c>
      <c r="U33" s="28">
        <f t="shared" si="4"/>
        <v>-0.25635171479879038</v>
      </c>
    </row>
    <row r="34" spans="1:21" x14ac:dyDescent="0.25">
      <c r="A34" s="18" t="s">
        <v>579</v>
      </c>
      <c r="B34" s="19">
        <v>31</v>
      </c>
      <c r="C34" s="20" t="s">
        <v>580</v>
      </c>
      <c r="D34" s="19" t="s">
        <v>37</v>
      </c>
      <c r="E34" s="19">
        <v>1</v>
      </c>
      <c r="F34" s="21">
        <v>44785</v>
      </c>
      <c r="G34" s="22">
        <v>0.33284722222222224</v>
      </c>
      <c r="H34" s="19">
        <v>17</v>
      </c>
      <c r="I34" s="23">
        <v>4.1000000000000002E-2</v>
      </c>
      <c r="J34" s="19">
        <v>0</v>
      </c>
      <c r="K34" s="19">
        <v>1</v>
      </c>
      <c r="L34" s="24">
        <v>7217.0680000000002</v>
      </c>
      <c r="M34" s="24">
        <v>7547.7920000000004</v>
      </c>
      <c r="N34" s="25">
        <v>-7.1420000000000003</v>
      </c>
      <c r="O34" s="25">
        <v>6.0000000000000001E-3</v>
      </c>
      <c r="P34" s="25">
        <v>-5.9189999999999996</v>
      </c>
      <c r="Q34" s="25">
        <v>1.9E-2</v>
      </c>
      <c r="R34" s="19" t="s">
        <v>581</v>
      </c>
      <c r="S34" s="29">
        <f t="shared" si="2"/>
        <v>4.5825257569971569</v>
      </c>
      <c r="T34" s="27">
        <f t="shared" si="3"/>
        <v>-4.9025018452751192</v>
      </c>
      <c r="U34" s="28">
        <f t="shared" si="4"/>
        <v>-2.6659124368021248</v>
      </c>
    </row>
    <row r="35" spans="1:21" x14ac:dyDescent="0.25">
      <c r="A35" s="18" t="s">
        <v>582</v>
      </c>
      <c r="B35" s="19">
        <v>32</v>
      </c>
      <c r="C35" s="20" t="s">
        <v>583</v>
      </c>
      <c r="D35" s="19" t="s">
        <v>37</v>
      </c>
      <c r="E35" s="19">
        <v>2</v>
      </c>
      <c r="F35" s="21">
        <v>44785</v>
      </c>
      <c r="G35" s="22">
        <v>0.35469907407407408</v>
      </c>
      <c r="H35" s="19">
        <v>17</v>
      </c>
      <c r="I35" s="23">
        <v>1.6E-2</v>
      </c>
      <c r="J35" s="19">
        <v>0</v>
      </c>
      <c r="K35" s="19">
        <v>1</v>
      </c>
      <c r="L35" s="24">
        <v>1584.0630000000001</v>
      </c>
      <c r="M35" s="24">
        <v>1606.248</v>
      </c>
      <c r="N35" s="25">
        <v>-7.3170000000000002</v>
      </c>
      <c r="O35" s="25">
        <v>2.8000000000000001E-2</v>
      </c>
      <c r="P35" s="25">
        <v>-3.274</v>
      </c>
      <c r="Q35" s="25">
        <v>6.9000000000000006E-2</v>
      </c>
      <c r="R35" s="19" t="s">
        <v>584</v>
      </c>
      <c r="S35" s="29">
        <f t="shared" si="2"/>
        <v>1.4005124796172765</v>
      </c>
      <c r="T35" s="27">
        <f t="shared" si="3"/>
        <v>-5.0793080208094628</v>
      </c>
      <c r="U35" s="28">
        <f t="shared" si="4"/>
        <v>-1.5896590773509356E-2</v>
      </c>
    </row>
    <row r="36" spans="1:21" x14ac:dyDescent="0.25">
      <c r="A36" s="18" t="s">
        <v>585</v>
      </c>
      <c r="B36" s="19">
        <v>33</v>
      </c>
      <c r="C36" s="20" t="s">
        <v>586</v>
      </c>
      <c r="D36" s="19" t="s">
        <v>37</v>
      </c>
      <c r="E36" s="19">
        <v>1</v>
      </c>
      <c r="F36" s="21">
        <v>44785</v>
      </c>
      <c r="G36" s="22">
        <v>0.37914351851851852</v>
      </c>
      <c r="H36" s="19">
        <v>18</v>
      </c>
      <c r="I36" s="23">
        <v>4.1000000000000002E-2</v>
      </c>
      <c r="J36" s="19">
        <v>1</v>
      </c>
      <c r="K36" s="19">
        <v>1</v>
      </c>
      <c r="L36" s="24">
        <v>7254.6</v>
      </c>
      <c r="M36" s="24">
        <v>7569.5379999999996</v>
      </c>
      <c r="N36" s="25">
        <v>-7.8550000000000004</v>
      </c>
      <c r="O36" s="25">
        <v>6.0000000000000001E-3</v>
      </c>
      <c r="P36" s="25">
        <v>-3.4129999999999998</v>
      </c>
      <c r="Q36" s="25">
        <v>3.5999999999999997E-2</v>
      </c>
      <c r="R36" s="19" t="s">
        <v>587</v>
      </c>
      <c r="S36" s="29">
        <f t="shared" si="2"/>
        <v>4.3412179858296724</v>
      </c>
      <c r="T36" s="27">
        <f t="shared" si="3"/>
        <v>-5.6228607204521888</v>
      </c>
      <c r="U36" s="28">
        <f t="shared" si="4"/>
        <v>-0.1551601834381513</v>
      </c>
    </row>
    <row r="37" spans="1:21" x14ac:dyDescent="0.25">
      <c r="A37" s="18" t="s">
        <v>122</v>
      </c>
      <c r="B37" s="19">
        <v>34</v>
      </c>
      <c r="C37" s="20" t="s">
        <v>61</v>
      </c>
      <c r="D37" s="19" t="s">
        <v>62</v>
      </c>
      <c r="E37" s="19">
        <v>2</v>
      </c>
      <c r="F37" s="21">
        <v>44785</v>
      </c>
      <c r="G37" s="22">
        <v>0.40226851851851847</v>
      </c>
      <c r="H37" s="19">
        <v>18</v>
      </c>
      <c r="I37" s="23">
        <v>3.7999999999999999E-2</v>
      </c>
      <c r="J37" s="19">
        <v>0</v>
      </c>
      <c r="K37" s="19">
        <v>1</v>
      </c>
      <c r="L37" s="24">
        <v>6423.09</v>
      </c>
      <c r="M37" s="24">
        <v>6664.9030000000002</v>
      </c>
      <c r="N37" s="25">
        <v>-3.1850000000000001</v>
      </c>
      <c r="O37" s="25">
        <v>8.9999999999999993E-3</v>
      </c>
      <c r="P37" s="25">
        <v>-8.0329999999999995</v>
      </c>
      <c r="Q37" s="25">
        <v>2.5000000000000001E-2</v>
      </c>
      <c r="R37" s="19" t="s">
        <v>588</v>
      </c>
      <c r="S37" s="29">
        <f t="shared" si="2"/>
        <v>3.7647456286616006</v>
      </c>
      <c r="T37" s="27">
        <f t="shared" si="3"/>
        <v>-0.90466163619283924</v>
      </c>
      <c r="U37" s="28">
        <f t="shared" si="4"/>
        <v>-4.7839213209248079</v>
      </c>
    </row>
    <row r="38" spans="1:21" x14ac:dyDescent="0.25">
      <c r="A38" s="18" t="s">
        <v>589</v>
      </c>
      <c r="B38" s="19">
        <v>35</v>
      </c>
      <c r="C38" s="20" t="s">
        <v>590</v>
      </c>
      <c r="D38" s="19" t="s">
        <v>37</v>
      </c>
      <c r="E38" s="19">
        <v>1</v>
      </c>
      <c r="F38" s="21">
        <v>44785</v>
      </c>
      <c r="G38" s="22">
        <v>0.42526620370370366</v>
      </c>
      <c r="H38" s="19">
        <v>19</v>
      </c>
      <c r="I38" s="23">
        <v>0.02</v>
      </c>
      <c r="J38" s="19">
        <v>0</v>
      </c>
      <c r="K38" s="19">
        <v>1</v>
      </c>
      <c r="L38" s="24">
        <v>2513.0010000000002</v>
      </c>
      <c r="M38" s="24">
        <v>2615.4050000000002</v>
      </c>
      <c r="N38" s="25">
        <v>-7.3209999999999997</v>
      </c>
      <c r="O38" s="25">
        <v>2.3E-2</v>
      </c>
      <c r="P38" s="25">
        <v>-3.5089999999999999</v>
      </c>
      <c r="Q38" s="25">
        <v>8.5999999999999993E-2</v>
      </c>
      <c r="R38" s="19" t="s">
        <v>591</v>
      </c>
      <c r="S38" s="29">
        <f t="shared" si="2"/>
        <v>4.0749685336376729</v>
      </c>
      <c r="T38" s="27">
        <f t="shared" si="3"/>
        <v>-5.0833493048216756</v>
      </c>
      <c r="U38" s="28">
        <f t="shared" si="4"/>
        <v>-0.25134223304826353</v>
      </c>
    </row>
    <row r="39" spans="1:21" x14ac:dyDescent="0.25">
      <c r="A39" s="18" t="s">
        <v>592</v>
      </c>
      <c r="B39" s="19">
        <v>36</v>
      </c>
      <c r="C39" s="20" t="s">
        <v>593</v>
      </c>
      <c r="D39" s="19" t="s">
        <v>37</v>
      </c>
      <c r="E39" s="19">
        <v>2</v>
      </c>
      <c r="F39" s="21">
        <v>44785</v>
      </c>
      <c r="G39" s="22">
        <v>0.44973379629629634</v>
      </c>
      <c r="H39" s="19">
        <v>19</v>
      </c>
      <c r="I39" s="23">
        <v>2.5999999999999999E-2</v>
      </c>
      <c r="J39" s="19">
        <v>0</v>
      </c>
      <c r="K39" s="19">
        <v>1</v>
      </c>
      <c r="L39" s="24">
        <v>4775.5559999999996</v>
      </c>
      <c r="M39" s="24">
        <v>5003.509</v>
      </c>
      <c r="N39" s="25">
        <v>-6.976</v>
      </c>
      <c r="O39" s="25">
        <v>2.3E-2</v>
      </c>
      <c r="P39" s="25">
        <v>-3.25</v>
      </c>
      <c r="Q39" s="25">
        <v>3.3000000000000002E-2</v>
      </c>
      <c r="R39" s="19" t="s">
        <v>594</v>
      </c>
      <c r="S39" s="29">
        <f t="shared" si="2"/>
        <v>4.7733290113234972</v>
      </c>
      <c r="T39" s="27">
        <f t="shared" si="3"/>
        <v>-4.7347885587682548</v>
      </c>
      <c r="U39" s="28">
        <f t="shared" si="4"/>
        <v>8.1489216290187017E-3</v>
      </c>
    </row>
    <row r="40" spans="1:21" x14ac:dyDescent="0.25">
      <c r="A40" s="18" t="s">
        <v>595</v>
      </c>
      <c r="B40" s="19">
        <v>37</v>
      </c>
      <c r="C40" s="20" t="s">
        <v>596</v>
      </c>
      <c r="D40" s="19" t="s">
        <v>37</v>
      </c>
      <c r="E40" s="19">
        <v>1</v>
      </c>
      <c r="F40" s="21">
        <v>44785</v>
      </c>
      <c r="G40" s="22">
        <v>0.47160879629629626</v>
      </c>
      <c r="H40" s="19">
        <v>20</v>
      </c>
      <c r="I40" s="23">
        <v>0.02</v>
      </c>
      <c r="J40" s="19">
        <v>0</v>
      </c>
      <c r="K40" s="19">
        <v>1</v>
      </c>
      <c r="L40" s="24">
        <v>3501.223</v>
      </c>
      <c r="M40" s="24">
        <v>3702.933</v>
      </c>
      <c r="N40" s="25">
        <v>-7.3959999999999999</v>
      </c>
      <c r="O40" s="25">
        <v>2.1000000000000001E-2</v>
      </c>
      <c r="P40" s="25">
        <v>-3.4430000000000001</v>
      </c>
      <c r="Q40" s="25">
        <v>3.6999999999999998E-2</v>
      </c>
      <c r="R40" s="19" t="s">
        <v>597</v>
      </c>
      <c r="S40" s="29">
        <f t="shared" si="2"/>
        <v>5.7611297538031607</v>
      </c>
      <c r="T40" s="27">
        <f t="shared" si="3"/>
        <v>-5.1591233800506808</v>
      </c>
      <c r="U40" s="28">
        <f t="shared" si="4"/>
        <v>-0.18521707394131148</v>
      </c>
    </row>
    <row r="41" spans="1:21" x14ac:dyDescent="0.25">
      <c r="A41" s="18" t="s">
        <v>598</v>
      </c>
      <c r="B41" s="19">
        <v>38</v>
      </c>
      <c r="C41" s="20" t="s">
        <v>599</v>
      </c>
      <c r="D41" s="19" t="s">
        <v>37</v>
      </c>
      <c r="E41" s="19">
        <v>2</v>
      </c>
      <c r="F41" s="21">
        <v>44785</v>
      </c>
      <c r="G41" s="22">
        <v>0.49454861111111109</v>
      </c>
      <c r="H41" s="19">
        <v>20</v>
      </c>
      <c r="I41" s="23">
        <v>1.7999999999999999E-2</v>
      </c>
      <c r="J41" s="19">
        <v>0</v>
      </c>
      <c r="K41" s="19">
        <v>1</v>
      </c>
      <c r="L41" s="24">
        <v>3037.7249999999999</v>
      </c>
      <c r="M41" s="24">
        <v>3223.9850000000001</v>
      </c>
      <c r="N41" s="25">
        <v>-7.68</v>
      </c>
      <c r="O41" s="25">
        <v>0.03</v>
      </c>
      <c r="P41" s="25">
        <v>-3.6309999999999998</v>
      </c>
      <c r="Q41" s="25">
        <v>4.7E-2</v>
      </c>
      <c r="R41" s="19" t="s">
        <v>600</v>
      </c>
      <c r="S41" s="29">
        <f t="shared" si="2"/>
        <v>6.131562271107498</v>
      </c>
      <c r="T41" s="27">
        <f t="shared" si="3"/>
        <v>-5.4460545449178444</v>
      </c>
      <c r="U41" s="28">
        <f t="shared" si="4"/>
        <v>-0.37357358776111438</v>
      </c>
    </row>
    <row r="42" spans="1:21" x14ac:dyDescent="0.25">
      <c r="A42" s="18" t="s">
        <v>601</v>
      </c>
      <c r="B42" s="19">
        <v>39</v>
      </c>
      <c r="C42" s="20" t="s">
        <v>602</v>
      </c>
      <c r="D42" s="19" t="s">
        <v>37</v>
      </c>
      <c r="E42" s="19">
        <v>1</v>
      </c>
      <c r="F42" s="21">
        <v>44785</v>
      </c>
      <c r="G42" s="22">
        <v>0.51785879629629628</v>
      </c>
      <c r="H42" s="19">
        <v>21</v>
      </c>
      <c r="I42" s="23">
        <v>8.9999999999999993E-3</v>
      </c>
      <c r="J42" s="19">
        <v>1</v>
      </c>
      <c r="K42" s="19">
        <v>1</v>
      </c>
      <c r="L42" s="24">
        <v>777.61400000000003</v>
      </c>
      <c r="M42" s="24">
        <v>848.40300000000002</v>
      </c>
      <c r="N42" s="25">
        <v>-7.4489999999999998</v>
      </c>
      <c r="O42" s="25">
        <v>0.06</v>
      </c>
      <c r="P42" s="25">
        <v>-3.5950000000000002</v>
      </c>
      <c r="Q42" s="25">
        <v>3.4000000000000002E-2</v>
      </c>
      <c r="R42" s="19" t="s">
        <v>603</v>
      </c>
      <c r="S42" s="29">
        <f t="shared" si="2"/>
        <v>9.1033597646132876</v>
      </c>
      <c r="T42" s="27">
        <f t="shared" si="3"/>
        <v>-5.2126703932125098</v>
      </c>
      <c r="U42" s="28">
        <f t="shared" si="4"/>
        <v>-0.33750531915732296</v>
      </c>
    </row>
    <row r="43" spans="1:21" x14ac:dyDescent="0.25">
      <c r="A43" s="18" t="s">
        <v>604</v>
      </c>
      <c r="B43" s="19">
        <v>40</v>
      </c>
      <c r="C43" s="20" t="s">
        <v>605</v>
      </c>
      <c r="D43" s="19" t="s">
        <v>37</v>
      </c>
      <c r="E43" s="19">
        <v>2</v>
      </c>
      <c r="F43" s="21">
        <v>44785</v>
      </c>
      <c r="G43" s="22">
        <v>0.53839120370370364</v>
      </c>
      <c r="H43" s="19">
        <v>21</v>
      </c>
      <c r="I43" s="23">
        <v>8.9999999999999993E-3</v>
      </c>
      <c r="J43" s="19">
        <v>0</v>
      </c>
      <c r="K43" s="19">
        <v>1</v>
      </c>
      <c r="L43" s="24">
        <v>1206.807</v>
      </c>
      <c r="M43" s="24">
        <v>1316.895</v>
      </c>
      <c r="N43" s="25">
        <v>-7.6630000000000003</v>
      </c>
      <c r="O43" s="25">
        <v>6.6000000000000003E-2</v>
      </c>
      <c r="P43" s="25">
        <v>-3.8029999999999999</v>
      </c>
      <c r="Q43" s="25">
        <v>4.3999999999999997E-2</v>
      </c>
      <c r="R43" s="19" t="s">
        <v>606</v>
      </c>
      <c r="S43" s="29">
        <f t="shared" si="2"/>
        <v>9.1222540141049819</v>
      </c>
      <c r="T43" s="27">
        <f t="shared" si="3"/>
        <v>-5.428879087865937</v>
      </c>
      <c r="U43" s="28">
        <f t="shared" si="4"/>
        <v>-0.54589975997923279</v>
      </c>
    </row>
    <row r="44" spans="1:21" x14ac:dyDescent="0.25">
      <c r="A44" s="18" t="s">
        <v>607</v>
      </c>
      <c r="B44" s="19">
        <v>41</v>
      </c>
      <c r="C44" s="20" t="s">
        <v>608</v>
      </c>
      <c r="D44" s="19" t="s">
        <v>37</v>
      </c>
      <c r="E44" s="19">
        <v>1</v>
      </c>
      <c r="F44" s="21">
        <v>44785</v>
      </c>
      <c r="G44" s="22">
        <v>0.56716435185185188</v>
      </c>
      <c r="H44" s="19">
        <v>22</v>
      </c>
      <c r="I44" s="23">
        <v>8.9999999999999993E-3</v>
      </c>
      <c r="J44" s="19">
        <v>0</v>
      </c>
      <c r="K44" s="19">
        <v>1</v>
      </c>
      <c r="L44" s="24">
        <v>1949.845</v>
      </c>
      <c r="M44" s="24">
        <v>1899.933</v>
      </c>
      <c r="N44" s="25">
        <v>-7.4669999999999996</v>
      </c>
      <c r="O44" s="25">
        <v>3.2000000000000001E-2</v>
      </c>
      <c r="P44" s="25">
        <v>-5.5049999999999999</v>
      </c>
      <c r="Q44" s="25">
        <v>0.06</v>
      </c>
      <c r="R44" s="19" t="s">
        <v>609</v>
      </c>
      <c r="S44" s="29">
        <f t="shared" si="2"/>
        <v>-2.5597932143324158</v>
      </c>
      <c r="T44" s="27">
        <f t="shared" si="3"/>
        <v>-5.2308561712674715</v>
      </c>
      <c r="U44" s="28">
        <f t="shared" si="4"/>
        <v>-2.2511273478585156</v>
      </c>
    </row>
    <row r="45" spans="1:21" x14ac:dyDescent="0.25">
      <c r="A45" s="18" t="s">
        <v>610</v>
      </c>
      <c r="B45" s="19">
        <v>42</v>
      </c>
      <c r="C45" s="20" t="s">
        <v>611</v>
      </c>
      <c r="D45" s="19" t="s">
        <v>37</v>
      </c>
      <c r="E45" s="19">
        <v>2</v>
      </c>
      <c r="F45" s="21">
        <v>44785</v>
      </c>
      <c r="G45" s="22">
        <v>0.58865740740740746</v>
      </c>
      <c r="H45" s="19">
        <v>22</v>
      </c>
      <c r="I45" s="23">
        <v>2.1000000000000001E-2</v>
      </c>
      <c r="J45" s="19">
        <v>1</v>
      </c>
      <c r="K45" s="19">
        <v>1</v>
      </c>
      <c r="L45" s="24">
        <v>3130.73</v>
      </c>
      <c r="M45" s="24">
        <v>3299.01</v>
      </c>
      <c r="N45" s="25">
        <v>-7.9130000000000003</v>
      </c>
      <c r="O45" s="25">
        <v>2.3E-2</v>
      </c>
      <c r="P45" s="25">
        <v>-3.4769999999999999</v>
      </c>
      <c r="Q45" s="25">
        <v>5.1999999999999998E-2</v>
      </c>
      <c r="R45" s="19" t="s">
        <v>612</v>
      </c>
      <c r="S45" s="29">
        <f t="shared" si="2"/>
        <v>5.3751042089225365</v>
      </c>
      <c r="T45" s="27">
        <f t="shared" si="3"/>
        <v>-5.6814593386292858</v>
      </c>
      <c r="U45" s="28">
        <f t="shared" si="4"/>
        <v>-0.21928154984489279</v>
      </c>
    </row>
    <row r="46" spans="1:21" x14ac:dyDescent="0.25">
      <c r="A46" s="18" t="s">
        <v>380</v>
      </c>
      <c r="B46" s="19">
        <v>43</v>
      </c>
      <c r="C46" s="20" t="s">
        <v>24</v>
      </c>
      <c r="D46" s="19" t="s">
        <v>25</v>
      </c>
      <c r="E46" s="19">
        <v>1</v>
      </c>
      <c r="F46" s="21">
        <v>44785</v>
      </c>
      <c r="G46" s="22">
        <v>0.6113425925925926</v>
      </c>
      <c r="H46" s="19">
        <v>23</v>
      </c>
      <c r="I46" s="23">
        <v>4.2999999999999997E-2</v>
      </c>
      <c r="J46" s="19">
        <v>0</v>
      </c>
      <c r="K46" s="19">
        <v>1</v>
      </c>
      <c r="L46" s="24">
        <v>8643.8060000000005</v>
      </c>
      <c r="M46" s="24">
        <v>9003.2119999999995</v>
      </c>
      <c r="N46" s="25">
        <v>-8.5999999999999993E-2</v>
      </c>
      <c r="O46" s="25">
        <v>1.6E-2</v>
      </c>
      <c r="P46" s="25">
        <v>-5.1180000000000003</v>
      </c>
      <c r="Q46" s="25">
        <v>1.4999999999999999E-2</v>
      </c>
      <c r="R46" s="19" t="s">
        <v>613</v>
      </c>
      <c r="S46" s="29">
        <f t="shared" si="2"/>
        <v>4.1579600467664335</v>
      </c>
      <c r="T46" s="27">
        <f t="shared" si="3"/>
        <v>2.2263231522696278</v>
      </c>
      <c r="U46" s="28">
        <f t="shared" si="4"/>
        <v>-1.8633934603677513</v>
      </c>
    </row>
    <row r="47" spans="1:21" x14ac:dyDescent="0.25">
      <c r="A47" s="18" t="s">
        <v>382</v>
      </c>
      <c r="B47" s="19">
        <v>44</v>
      </c>
      <c r="C47" s="20" t="s">
        <v>24</v>
      </c>
      <c r="D47" s="19" t="s">
        <v>25</v>
      </c>
      <c r="E47" s="19">
        <v>2</v>
      </c>
      <c r="F47" s="21">
        <v>44785</v>
      </c>
      <c r="G47" s="22">
        <v>0.63287037037037031</v>
      </c>
      <c r="H47" s="19">
        <v>23</v>
      </c>
      <c r="I47" s="23">
        <v>1.2E-2</v>
      </c>
      <c r="J47" s="19">
        <v>0</v>
      </c>
      <c r="K47" s="19">
        <v>1</v>
      </c>
      <c r="L47" s="24">
        <v>1951.463</v>
      </c>
      <c r="M47" s="24">
        <v>1987.3969999999999</v>
      </c>
      <c r="N47" s="25">
        <v>-0.248</v>
      </c>
      <c r="O47" s="25">
        <v>3.2000000000000001E-2</v>
      </c>
      <c r="P47" s="25">
        <v>-5.3120000000000003</v>
      </c>
      <c r="Q47" s="25">
        <v>5.8999999999999997E-2</v>
      </c>
      <c r="R47" s="19" t="s">
        <v>614</v>
      </c>
      <c r="S47" s="29">
        <f t="shared" si="2"/>
        <v>1.841387717830159</v>
      </c>
      <c r="T47" s="27">
        <f t="shared" si="3"/>
        <v>2.0626511497749784</v>
      </c>
      <c r="U47" s="28">
        <f t="shared" si="4"/>
        <v>-2.0577613522881864</v>
      </c>
    </row>
    <row r="48" spans="1:21" x14ac:dyDescent="0.25">
      <c r="A48" s="18" t="s">
        <v>496</v>
      </c>
      <c r="B48" s="19">
        <v>45</v>
      </c>
      <c r="C48" s="20" t="s">
        <v>31</v>
      </c>
      <c r="D48" s="19" t="s">
        <v>25</v>
      </c>
      <c r="E48" s="19">
        <v>1</v>
      </c>
      <c r="F48" s="21">
        <v>44785</v>
      </c>
      <c r="G48" s="22">
        <v>0.65425925925925921</v>
      </c>
      <c r="H48" s="19">
        <v>24</v>
      </c>
      <c r="I48" s="23">
        <v>1.4E-2</v>
      </c>
      <c r="J48" s="19">
        <v>0</v>
      </c>
      <c r="K48" s="19">
        <v>1</v>
      </c>
      <c r="L48" s="24">
        <v>2340</v>
      </c>
      <c r="M48" s="24">
        <v>2432.0169999999998</v>
      </c>
      <c r="N48" s="25">
        <v>-7.2060000000000004</v>
      </c>
      <c r="O48" s="25">
        <v>3.5000000000000003E-2</v>
      </c>
      <c r="P48" s="25">
        <v>-26.422999999999998</v>
      </c>
      <c r="Q48" s="25">
        <v>0.04</v>
      </c>
      <c r="R48" s="19" t="s">
        <v>615</v>
      </c>
      <c r="S48" s="29">
        <f t="shared" si="2"/>
        <v>3.9323504273504284</v>
      </c>
      <c r="T48" s="27">
        <f t="shared" si="3"/>
        <v>-4.9671623894705359</v>
      </c>
      <c r="U48" s="28">
        <f t="shared" si="4"/>
        <v>-23.208795199361951</v>
      </c>
    </row>
    <row r="49" spans="1:23" x14ac:dyDescent="0.25">
      <c r="A49" s="32" t="s">
        <v>499</v>
      </c>
      <c r="B49" s="33">
        <v>46</v>
      </c>
      <c r="C49" s="34" t="s">
        <v>31</v>
      </c>
      <c r="D49" s="33" t="s">
        <v>25</v>
      </c>
      <c r="E49" s="33">
        <v>2</v>
      </c>
      <c r="F49" s="35">
        <v>44785</v>
      </c>
      <c r="G49" s="36">
        <v>0.67623842592592587</v>
      </c>
      <c r="H49" s="33">
        <v>24</v>
      </c>
      <c r="I49" s="37">
        <v>5.8999999999999997E-2</v>
      </c>
      <c r="J49" s="33">
        <v>0</v>
      </c>
      <c r="K49" s="33">
        <v>1</v>
      </c>
      <c r="L49" s="38">
        <v>11254.712</v>
      </c>
      <c r="M49" s="38">
        <v>11853.268</v>
      </c>
      <c r="N49" s="39">
        <v>-7.1989999999999998</v>
      </c>
      <c r="O49" s="39">
        <v>1.6E-2</v>
      </c>
      <c r="P49" s="39">
        <v>-26.105</v>
      </c>
      <c r="Q49" s="39">
        <v>2.5999999999999999E-2</v>
      </c>
      <c r="R49" s="33" t="s">
        <v>616</v>
      </c>
      <c r="S49" s="40">
        <f t="shared" si="2"/>
        <v>5.3182702498295811</v>
      </c>
      <c r="T49" s="41">
        <f t="shared" si="3"/>
        <v>-4.9600901424491619</v>
      </c>
      <c r="U49" s="42">
        <f t="shared" si="4"/>
        <v>-22.890192160028455</v>
      </c>
    </row>
    <row r="50" spans="1:23" x14ac:dyDescent="0.25">
      <c r="A50" s="43"/>
      <c r="B50" s="43"/>
      <c r="C50" s="43"/>
      <c r="D50" s="43"/>
      <c r="E50" s="43"/>
      <c r="F50" s="44"/>
      <c r="G50" s="45"/>
      <c r="H50" s="43"/>
      <c r="I50" s="46"/>
      <c r="J50" s="43"/>
      <c r="K50" s="43"/>
      <c r="L50" s="47"/>
      <c r="M50" s="47"/>
      <c r="N50" s="48"/>
      <c r="O50" s="48"/>
      <c r="P50" s="48"/>
      <c r="Q50" s="48"/>
      <c r="R50" s="43"/>
      <c r="S50" s="49"/>
      <c r="T50" s="50"/>
      <c r="U50" s="50"/>
    </row>
    <row r="51" spans="1:23" ht="30.75" thickBot="1" x14ac:dyDescent="0.3">
      <c r="A51" s="51"/>
      <c r="B51" s="51"/>
      <c r="C51" s="97" t="s">
        <v>156</v>
      </c>
      <c r="D51" s="98"/>
      <c r="E51" s="98"/>
      <c r="F51" s="97" t="s">
        <v>157</v>
      </c>
      <c r="G51" s="98"/>
      <c r="H51" s="99"/>
      <c r="I51" s="52"/>
      <c r="J51" s="53"/>
      <c r="K51" s="53"/>
      <c r="L51" s="54"/>
      <c r="M51" s="54"/>
      <c r="N51" s="100" t="s">
        <v>156</v>
      </c>
      <c r="O51" s="101"/>
      <c r="P51" s="100" t="s">
        <v>157</v>
      </c>
      <c r="Q51" s="101"/>
      <c r="R51" s="53"/>
      <c r="S51" s="55" t="s">
        <v>158</v>
      </c>
    </row>
    <row r="52" spans="1:23" ht="19.5" customHeight="1" x14ac:dyDescent="0.25">
      <c r="A52" s="43"/>
      <c r="B52" s="56" t="s">
        <v>159</v>
      </c>
      <c r="C52" s="56" t="s">
        <v>160</v>
      </c>
      <c r="D52" s="56" t="s">
        <v>161</v>
      </c>
      <c r="E52" s="56" t="s">
        <v>162</v>
      </c>
      <c r="F52" s="56" t="s">
        <v>160</v>
      </c>
      <c r="G52" s="56" t="s">
        <v>161</v>
      </c>
      <c r="H52" s="56" t="s">
        <v>162</v>
      </c>
      <c r="I52" s="52"/>
      <c r="J52" s="53"/>
      <c r="L52" s="102" t="s">
        <v>163</v>
      </c>
      <c r="M52" s="103"/>
      <c r="N52" s="57" t="s">
        <v>164</v>
      </c>
      <c r="O52" s="58" t="s">
        <v>165</v>
      </c>
      <c r="P52" s="57" t="s">
        <v>164</v>
      </c>
      <c r="Q52" s="58" t="s">
        <v>165</v>
      </c>
      <c r="R52" s="53"/>
      <c r="S52" s="59" t="s">
        <v>166</v>
      </c>
      <c r="T52" s="60" t="s">
        <v>164</v>
      </c>
      <c r="U52" s="61"/>
      <c r="V52" s="62" t="s">
        <v>167</v>
      </c>
      <c r="W52" s="63"/>
    </row>
    <row r="53" spans="1:23" x14ac:dyDescent="0.25">
      <c r="A53" s="64" t="s">
        <v>168</v>
      </c>
      <c r="B53" s="56" t="s">
        <v>24</v>
      </c>
      <c r="C53" s="65">
        <f t="array" ref="C53">SLOPE((IF($C$4:$C$49="GS1",N4:N49)),(IF($C$4:$C$49="GS1",L4:L49)))</f>
        <v>1.6690403612630332E-5</v>
      </c>
      <c r="D53" s="66">
        <f t="array" ref="D53">INTERCEPT((IF($C$4:$C$49="GS1",N4:N49)),(IF($C$4:$C$49="GS1",L4:L49)))</f>
        <v>-0.238763922607311</v>
      </c>
      <c r="E53" s="66">
        <f t="array" ref="E53">((CORREL((IF($C$4:$C$49="GS1",N4:N49)),(IF($C$4:$C$49="GS1",L4:L49))))^2)</f>
        <v>0.81538986788015289</v>
      </c>
      <c r="F53" s="65" t="e">
        <f t="array" ref="F53">SLOPE((IF($C$4:$C$49="GS1",P4:P49)),(IF($C$4:$C$49="NBS 19",L4:L49)))</f>
        <v>#DIV/0!</v>
      </c>
      <c r="G53" s="66">
        <f t="array" ref="G53">INTERCEPT((IF($C$4:$C$49="GS1",P4:P49)),(IF($C$4:$C$49="GS1",L4:L49)))</f>
        <v>-5.3362591431879682</v>
      </c>
      <c r="H53" s="66">
        <f t="array" ref="H53">((CORREL((IF($C$4:$C$49="GS1",P4:P49)),(IF($C$4:$C$49="GS1",L4:L49))))^2)</f>
        <v>0.95553446907336081</v>
      </c>
      <c r="I53" s="52"/>
      <c r="J53" s="53"/>
      <c r="K53" s="67"/>
      <c r="L53" s="68" t="s">
        <v>24</v>
      </c>
      <c r="M53" s="69" t="s">
        <v>169</v>
      </c>
      <c r="N53" s="70">
        <f t="array" ref="N53">AVERAGEIF($C$4:$C$49,"GS1",N4:N49)</f>
        <v>-0.15</v>
      </c>
      <c r="O53" s="71">
        <v>2.1616626080742112</v>
      </c>
      <c r="P53" s="72">
        <f t="array" ref="P53">AVERAGEIF($C$4:$C$49,"GS1",P4:P49)</f>
        <v>-5.1924000000000001</v>
      </c>
      <c r="Q53" s="71">
        <v>-1.9379345488155855</v>
      </c>
      <c r="R53" s="53"/>
      <c r="S53" s="73" t="s">
        <v>169</v>
      </c>
      <c r="T53" s="74">
        <f t="array" ref="T53">AVERAGEIF($C$4:$C$49,"SHK",$T$4:$T$49)</f>
        <v>-0.87182620359360397</v>
      </c>
      <c r="U53" s="75">
        <f t="array" ref="U53">AVERAGEIF($C$4:$C$49,"SHK",$U$4:$U$49)</f>
        <v>-4.7864260618000714</v>
      </c>
      <c r="V53" s="76">
        <v>-0.88932057597129643</v>
      </c>
      <c r="W53" s="76">
        <v>-4.8476083861835813</v>
      </c>
    </row>
    <row r="54" spans="1:23" ht="15.75" thickBot="1" x14ac:dyDescent="0.3">
      <c r="A54" s="77"/>
      <c r="B54" s="56" t="s">
        <v>31</v>
      </c>
      <c r="C54" s="65">
        <f t="array" ref="C54">SLOPE((IF($C$4:$C$49="NBS 18",N4:N49)),(IF($C$4:$C$49="NBS 18",L4:L49)))</f>
        <v>7.928317811302483E-7</v>
      </c>
      <c r="D54" s="66">
        <f t="array" ref="D54">INTERCEPT((IF($C$4:$C$49="NBS 18",N4:N49)),(IF($C$4:$C$49="NBS 18",L4:L49)))</f>
        <v>-7.253785540111676</v>
      </c>
      <c r="E54" s="66">
        <f t="array" ref="E54">((CORREL((IF($C$4:$C$49="NBS 18",N4:N49)),(IF($C$4:$C$49="NBS 18",L4:L49))))^2)</f>
        <v>3.4032984362529807E-3</v>
      </c>
      <c r="F54" s="65">
        <f t="array" ref="F54">SLOPE((IF($C$4:$C$49="NBS 18",P4:P49)),(IF($C$4:$C$49="NBS 18",L4:L49)))</f>
        <v>3.9177974427958523E-5</v>
      </c>
      <c r="G54" s="66">
        <f t="array" ref="G54">INTERCEPT((IF($C$4:$C$49="NBS 18",P4:P49)),(IF($C$4:$C$49="NBS 18",L4:L49)))</f>
        <v>-26.480727768585684</v>
      </c>
      <c r="H54" s="66">
        <f t="array" ref="H54">((CORREL((IF($C$4:$C$49="NBS 18",P4:P49)),(IF($C$4:$C$49="NBS 18",L4:L49))))^2)</f>
        <v>0.56265461001276207</v>
      </c>
      <c r="I54" s="52"/>
      <c r="J54" s="53"/>
      <c r="K54" s="53"/>
      <c r="L54" s="78" t="s">
        <v>31</v>
      </c>
      <c r="M54" s="79" t="s">
        <v>169</v>
      </c>
      <c r="N54" s="80">
        <f>AVERAGEIF($C$4:$C$49,"NBS 18",N4:N49)</f>
        <v>-7.2483999999999993</v>
      </c>
      <c r="O54" s="81">
        <v>-5.01</v>
      </c>
      <c r="P54" s="82">
        <f>AVERAGEIF($C$4:$C$49,"NBS 18",P4:P49)</f>
        <v>-26.214600000000001</v>
      </c>
      <c r="Q54" s="81">
        <v>-23</v>
      </c>
      <c r="R54" s="53"/>
      <c r="S54" s="83" t="s">
        <v>170</v>
      </c>
      <c r="T54" s="84">
        <f t="array" ref="T54">_xlfn.STDEV.S(IF($C$4:$C$49="SHK",$T$4:$T$49))</f>
        <v>4.643631410822617E-2</v>
      </c>
      <c r="U54" s="85">
        <f t="array" ref="U54">_xlfn.STDEV.S(IF($C$4:$C$49="SHK",$U$4:$U$49))</f>
        <v>3.5422385160277887E-3</v>
      </c>
      <c r="V54" s="86">
        <v>2.2597373663425065E-2</v>
      </c>
      <c r="W54" s="86">
        <v>2.9684038996465795E-2</v>
      </c>
    </row>
    <row r="55" spans="1:23" x14ac:dyDescent="0.25">
      <c r="A55" s="64" t="s">
        <v>171</v>
      </c>
      <c r="B55" s="56" t="s">
        <v>24</v>
      </c>
      <c r="C55" s="65">
        <f t="array" ref="C55">SLOPE((IF($C$4:$C$49="GS1",N4:N49)),(IF($C$4:$C$49="GS1",B4:B49)))</f>
        <v>-6.8434171765239073E-4</v>
      </c>
      <c r="D55" s="66">
        <f t="array" ref="D55">INTERCEPT((IF($C$4:$C$49="GS1",N4:N49)),(IF($C$4:$C$49="GS1",B4:B49)))</f>
        <v>-0.13453387718105597</v>
      </c>
      <c r="E55" s="66" t="e">
        <f t="array" ref="E55">((CORREL((IF($C$4:$C$49="GS1",N4:N49)),(IF($C$4:$C$49="GS",B4:B49))))^2)</f>
        <v>#DIV/0!</v>
      </c>
      <c r="F55" s="65">
        <f t="array" ref="F55">SLOPE((IF($C$4:$C$49="GS1",P4:P49)),(IF($C$4:$C$49="GS1",B4:B49)))</f>
        <v>-1.1193065941536512E-3</v>
      </c>
      <c r="G55" s="66">
        <f t="array" ref="G55">INTERCEPT((IF($C$4:$C$49="GS1",P4:P49)),(IF($C$4:$C$49="GS1",B4:B49)))</f>
        <v>-5.1671036709721276</v>
      </c>
      <c r="H55" s="66">
        <f t="array" ref="H55">((CORREL((IF($C$4:$C$49="GS1",P4:P49)),(IF($C$4:$C$49="GS1",B4:B49))))^2)</f>
        <v>5.5480667133172339E-2</v>
      </c>
      <c r="I55" s="52"/>
      <c r="J55" s="53"/>
      <c r="K55" s="53"/>
      <c r="L55" s="87" t="s">
        <v>24</v>
      </c>
      <c r="M55" s="79" t="s">
        <v>170</v>
      </c>
      <c r="N55" s="88">
        <f t="array" ref="N55">_xlfn.STDEV.S(IF($C$4:$C$49="GS1",N4:N49))</f>
        <v>6.6678332312678626E-2</v>
      </c>
      <c r="O55" s="89">
        <v>3.3000141382977584E-2</v>
      </c>
      <c r="P55" s="88">
        <f t="array" ref="P55">_xlfn.STDEV.S(IF($C$4:$C$49="GS1",P4:P49))</f>
        <v>9.9826349227045308E-2</v>
      </c>
      <c r="Q55" s="89">
        <v>5.5896050767380925E-2</v>
      </c>
      <c r="R55" s="53"/>
    </row>
    <row r="56" spans="1:23" x14ac:dyDescent="0.25">
      <c r="A56" s="90"/>
      <c r="B56" s="56" t="s">
        <v>31</v>
      </c>
      <c r="C56" s="65">
        <f t="array" ref="C56">SLOPE((IF($C$4:$C$49="NBS 18",N4:N49)),(IF($C$4:$C$49="NBS 18",B4:B49)))</f>
        <v>2.0138227962837028E-3</v>
      </c>
      <c r="D56" s="66">
        <f t="array" ref="D56">INTERCEPT((IF($C$4:$C$49="NBS 18",N4:N49)),(IF($C$4:$C$49="NBS 18",B4:B49)))</f>
        <v>-7.2975372762293214</v>
      </c>
      <c r="E56" s="66">
        <f t="array" ref="E56">((CORREL((IF($C$4:$C$49="NBS 18",N4:N49)),(IF($C$4:$C$49="NBS 18",B4:B49))))^2)</f>
        <v>0.95689692512288438</v>
      </c>
      <c r="F56" s="65">
        <f t="array" ref="F56">SLOPE((IF($C$4:$C$49="NBS 18",P4:P49)),(IF($C$4:$C$49="NBS 18",B4:B49)))</f>
        <v>-2.1990709268071532E-3</v>
      </c>
      <c r="G56" s="66">
        <f t="array" ref="G56">INTERCEPT((IF($C$4:$C$49="NBS 18",P4:P49)),(IF($C$4:$C$49="NBS 18",B4:B49)))</f>
        <v>-26.160942669385907</v>
      </c>
      <c r="H56" s="66">
        <f t="array" ref="H56">((CORREL((IF($C$4:$C$49="NBS 18",P4:P49)),(IF($C$4:$C$49="NBS 18",B4:B49))))^2)</f>
        <v>7.7254025655673256E-2</v>
      </c>
      <c r="I56" s="52"/>
      <c r="J56" s="53"/>
      <c r="K56" s="53"/>
      <c r="L56" s="91" t="s">
        <v>31</v>
      </c>
      <c r="M56" s="92" t="s">
        <v>170</v>
      </c>
      <c r="N56" s="93">
        <f t="array" ref="N56">_xlfn.STDEV.S(IF($C$4:$C$49="NBS 18",N4:N49))</f>
        <v>4.3246965211445658E-2</v>
      </c>
      <c r="O56" s="86">
        <v>0.04</v>
      </c>
      <c r="P56" s="93">
        <f t="array" ref="P56">_xlfn.STDEV.S(IF($C$4:$C$49="NBS 18",P4:P49))</f>
        <v>0.16620559557367415</v>
      </c>
      <c r="Q56" s="86">
        <v>0.1</v>
      </c>
      <c r="R56" s="53"/>
    </row>
    <row r="57" spans="1:23" x14ac:dyDescent="0.25">
      <c r="A57" s="51"/>
      <c r="B57" s="51"/>
      <c r="C57" s="51"/>
      <c r="D57" s="51"/>
      <c r="E57" s="51"/>
      <c r="F57" s="51"/>
      <c r="G57" s="51"/>
      <c r="H57" s="51"/>
      <c r="I57" s="52"/>
      <c r="J57" s="53"/>
      <c r="K57" s="53"/>
      <c r="L57" s="54"/>
      <c r="M57" s="54"/>
      <c r="N57" s="82"/>
      <c r="R57" s="82"/>
    </row>
    <row r="58" spans="1:23" x14ac:dyDescent="0.25">
      <c r="A58" s="53"/>
      <c r="B58" s="53"/>
      <c r="C58" s="53"/>
      <c r="D58" s="53"/>
      <c r="E58" s="53"/>
      <c r="F58" s="53"/>
      <c r="G58" s="53"/>
      <c r="H58" s="53"/>
      <c r="I58" s="94"/>
      <c r="J58" s="53"/>
      <c r="K58" s="53"/>
      <c r="L58" s="54"/>
      <c r="M58" s="54"/>
      <c r="N58" s="82"/>
      <c r="R58" s="95"/>
    </row>
    <row r="59" spans="1:23" x14ac:dyDescent="0.25">
      <c r="A59" s="53"/>
      <c r="B59" s="53"/>
      <c r="C59" s="53"/>
      <c r="D59" s="53"/>
      <c r="E59" s="53"/>
      <c r="F59" s="53"/>
      <c r="G59" s="53"/>
      <c r="H59" s="53"/>
      <c r="I59" s="94"/>
      <c r="J59" s="53"/>
      <c r="K59" s="53"/>
      <c r="L59" s="54"/>
      <c r="M59" s="54"/>
      <c r="N59" s="82"/>
      <c r="R59" s="96"/>
    </row>
    <row r="60" spans="1:23" x14ac:dyDescent="0.25">
      <c r="A60" s="53"/>
      <c r="B60" s="53"/>
      <c r="C60" s="53"/>
      <c r="D60" s="53"/>
      <c r="E60" s="53"/>
      <c r="F60" s="53"/>
      <c r="G60" s="53"/>
      <c r="H60" s="53"/>
      <c r="I60" s="94"/>
      <c r="J60" s="53"/>
      <c r="K60" s="53"/>
      <c r="L60" s="54"/>
      <c r="M60" s="54"/>
      <c r="N60" s="82"/>
      <c r="O60" s="82"/>
      <c r="R60" s="67"/>
    </row>
    <row r="61" spans="1:23" x14ac:dyDescent="0.25">
      <c r="A61" s="53"/>
      <c r="B61" s="53"/>
      <c r="C61" s="53"/>
      <c r="D61" s="53"/>
      <c r="E61" s="53"/>
      <c r="F61" s="53"/>
      <c r="G61" s="53"/>
      <c r="H61" s="53"/>
      <c r="I61" s="94"/>
      <c r="J61" s="53"/>
      <c r="K61" s="53"/>
      <c r="L61" s="54"/>
      <c r="M61" s="54"/>
      <c r="N61" s="82"/>
      <c r="O61" s="82"/>
      <c r="R61" s="67"/>
    </row>
    <row r="62" spans="1:23" x14ac:dyDescent="0.25">
      <c r="A62" s="53"/>
      <c r="B62" s="53"/>
      <c r="C62" s="53"/>
      <c r="D62" s="53"/>
      <c r="E62" s="53"/>
      <c r="F62" s="53"/>
      <c r="G62" s="53"/>
      <c r="H62" s="53"/>
      <c r="I62" s="94"/>
      <c r="J62" s="53"/>
      <c r="K62" s="53"/>
      <c r="L62" s="54"/>
      <c r="M62" s="54"/>
      <c r="N62" s="82"/>
      <c r="O62" s="82"/>
      <c r="P62" s="82"/>
      <c r="Q62" s="82"/>
      <c r="R62" s="53"/>
    </row>
    <row r="63" spans="1:23" x14ac:dyDescent="0.25">
      <c r="A63" s="53"/>
      <c r="B63" s="53"/>
      <c r="C63" s="53"/>
      <c r="D63" s="53"/>
      <c r="E63" s="53"/>
      <c r="F63" s="53"/>
      <c r="G63" s="53"/>
      <c r="H63" s="53"/>
      <c r="I63" s="94"/>
      <c r="J63" s="53"/>
      <c r="K63" s="53"/>
      <c r="L63" s="54"/>
      <c r="M63" s="54"/>
      <c r="N63" s="82"/>
      <c r="O63" s="82"/>
      <c r="P63" s="82"/>
      <c r="Q63" s="82"/>
      <c r="R63" s="53"/>
    </row>
    <row r="64" spans="1:23" x14ac:dyDescent="0.25">
      <c r="A64" s="53"/>
      <c r="B64" s="53"/>
      <c r="C64" s="53"/>
      <c r="D64" s="53"/>
      <c r="E64" s="53"/>
      <c r="F64" s="53"/>
      <c r="G64" s="53"/>
      <c r="H64" s="53"/>
      <c r="I64" s="94"/>
      <c r="J64" s="53"/>
      <c r="K64" s="53"/>
      <c r="L64" s="54"/>
      <c r="M64" s="54"/>
      <c r="N64" s="82"/>
      <c r="O64" s="82"/>
      <c r="P64" s="82"/>
      <c r="Q64" s="82"/>
      <c r="R64" s="53"/>
    </row>
    <row r="65" spans="1:23" x14ac:dyDescent="0.25">
      <c r="A65" s="53"/>
      <c r="B65" s="53"/>
      <c r="C65" s="53"/>
      <c r="D65" s="53"/>
      <c r="E65" s="53"/>
      <c r="F65" s="53"/>
      <c r="G65" s="53"/>
      <c r="H65" s="53"/>
      <c r="I65" s="94"/>
      <c r="J65" s="53"/>
      <c r="K65" s="53"/>
      <c r="L65" s="54"/>
      <c r="M65" s="54"/>
      <c r="N65" s="82"/>
      <c r="O65" s="82"/>
      <c r="P65" s="82"/>
      <c r="Q65" s="82"/>
      <c r="R65" s="53"/>
    </row>
    <row r="66" spans="1:23" x14ac:dyDescent="0.25">
      <c r="A66" s="53"/>
      <c r="B66" s="53"/>
      <c r="C66" s="53"/>
      <c r="D66" s="53"/>
      <c r="E66" s="53"/>
      <c r="F66" s="53"/>
      <c r="G66" s="53"/>
      <c r="H66" s="53"/>
      <c r="I66" s="94"/>
      <c r="J66" s="53"/>
      <c r="K66" s="53"/>
      <c r="L66" s="54"/>
      <c r="M66" s="54"/>
      <c r="N66" s="82"/>
      <c r="O66" s="82"/>
      <c r="P66" s="82"/>
      <c r="Q66" s="82"/>
      <c r="R66" s="53"/>
    </row>
    <row r="67" spans="1:23" s="7" customFormat="1" x14ac:dyDescent="0.25">
      <c r="A67" s="53"/>
      <c r="B67" s="53"/>
      <c r="C67" s="53"/>
      <c r="D67" s="53"/>
      <c r="E67" s="53"/>
      <c r="F67" s="53"/>
      <c r="G67" s="53"/>
      <c r="H67" s="53"/>
      <c r="I67" s="94"/>
      <c r="J67" s="53"/>
      <c r="K67" s="53"/>
      <c r="L67" s="54"/>
      <c r="M67" s="54"/>
      <c r="N67" s="82"/>
      <c r="O67" s="82"/>
      <c r="P67" s="82"/>
      <c r="Q67" s="82"/>
      <c r="R67" s="53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3"/>
      <c r="G68" s="53"/>
      <c r="H68" s="53"/>
      <c r="I68" s="94"/>
      <c r="J68" s="53"/>
      <c r="K68" s="53"/>
      <c r="L68" s="54"/>
      <c r="M68" s="54"/>
      <c r="N68" s="82"/>
      <c r="O68" s="82"/>
      <c r="P68" s="82"/>
      <c r="Q68" s="82"/>
      <c r="R68" s="53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3"/>
      <c r="G69" s="53"/>
      <c r="H69" s="53"/>
      <c r="I69" s="94"/>
      <c r="J69" s="53"/>
      <c r="K69" s="53"/>
      <c r="L69" s="54"/>
      <c r="M69" s="54"/>
      <c r="N69" s="82"/>
      <c r="O69" s="82"/>
      <c r="P69" s="82"/>
      <c r="Q69" s="82"/>
      <c r="R69" s="53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3"/>
      <c r="G70" s="53"/>
      <c r="H70" s="53"/>
      <c r="I70" s="94"/>
      <c r="J70" s="53"/>
      <c r="K70" s="53"/>
      <c r="L70" s="54"/>
      <c r="M70" s="54"/>
      <c r="N70" s="82"/>
      <c r="O70" s="82"/>
      <c r="P70" s="82"/>
      <c r="Q70" s="82"/>
      <c r="R70" s="53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3"/>
      <c r="G71" s="53"/>
      <c r="H71" s="53"/>
      <c r="I71" s="94"/>
      <c r="J71" s="53"/>
      <c r="K71" s="53"/>
      <c r="L71" s="54"/>
      <c r="M71" s="54"/>
      <c r="N71" s="82"/>
      <c r="O71" s="82"/>
      <c r="P71" s="82"/>
      <c r="Q71" s="82"/>
      <c r="R71" s="53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3"/>
      <c r="G72" s="53"/>
      <c r="H72" s="53"/>
      <c r="I72" s="94"/>
      <c r="J72" s="53"/>
      <c r="K72" s="53"/>
      <c r="L72" s="54"/>
      <c r="M72" s="54"/>
      <c r="N72" s="82"/>
      <c r="O72" s="82"/>
      <c r="P72" s="82"/>
      <c r="Q72" s="82"/>
      <c r="R72" s="53"/>
      <c r="T72" s="6"/>
      <c r="U72" s="6"/>
      <c r="V72" s="3"/>
      <c r="W72" s="3"/>
    </row>
    <row r="73" spans="1:23" s="7" customFormat="1" x14ac:dyDescent="0.25">
      <c r="A73" s="3"/>
      <c r="B73" s="3"/>
      <c r="C73" s="3"/>
      <c r="D73" s="3"/>
      <c r="E73" s="3"/>
      <c r="F73" s="53"/>
      <c r="G73" s="53"/>
      <c r="H73" s="53"/>
      <c r="I73" s="94"/>
      <c r="J73" s="53"/>
      <c r="K73" s="53"/>
      <c r="L73" s="54"/>
      <c r="M73" s="54"/>
      <c r="N73" s="82"/>
      <c r="O73" s="82"/>
      <c r="P73" s="82"/>
      <c r="Q73" s="82"/>
      <c r="R73" s="53"/>
      <c r="T73" s="6"/>
      <c r="U73" s="6"/>
      <c r="V73" s="3"/>
      <c r="W73" s="3"/>
    </row>
    <row r="74" spans="1:23" s="7" customFormat="1" x14ac:dyDescent="0.25">
      <c r="A74" s="53"/>
      <c r="B74" s="53"/>
      <c r="C74" s="53"/>
      <c r="D74" s="53"/>
      <c r="E74" s="53"/>
      <c r="F74" s="53"/>
      <c r="G74" s="53"/>
      <c r="H74" s="53"/>
      <c r="I74" s="94"/>
      <c r="J74" s="53"/>
      <c r="K74" s="53"/>
      <c r="L74" s="54"/>
      <c r="M74" s="54"/>
      <c r="N74" s="82"/>
      <c r="O74" s="82"/>
      <c r="P74" s="82"/>
      <c r="Q74" s="82"/>
      <c r="R74" s="53"/>
      <c r="T74" s="6"/>
      <c r="U74" s="6"/>
      <c r="V74" s="3"/>
      <c r="W74" s="3"/>
    </row>
    <row r="75" spans="1:23" s="7" customFormat="1" x14ac:dyDescent="0.25">
      <c r="A75" s="53"/>
      <c r="B75" s="53"/>
      <c r="C75" s="53"/>
      <c r="D75" s="53"/>
      <c r="E75" s="53"/>
      <c r="F75" s="53"/>
      <c r="G75" s="53"/>
      <c r="H75" s="53"/>
      <c r="I75" s="94"/>
      <c r="J75" s="53"/>
      <c r="K75" s="53"/>
      <c r="L75" s="54"/>
      <c r="M75" s="54"/>
      <c r="N75" s="82"/>
      <c r="O75" s="82"/>
      <c r="P75" s="82"/>
      <c r="Q75" s="82"/>
      <c r="R75" s="53"/>
      <c r="T75" s="6"/>
      <c r="U75" s="6"/>
      <c r="V75" s="3"/>
      <c r="W75" s="3"/>
    </row>
    <row r="76" spans="1:23" s="7" customFormat="1" x14ac:dyDescent="0.25">
      <c r="A76" s="53"/>
      <c r="B76" s="53"/>
      <c r="C76" s="53"/>
      <c r="D76" s="53"/>
      <c r="E76" s="53"/>
      <c r="F76" s="53"/>
      <c r="G76" s="53"/>
      <c r="H76" s="53"/>
      <c r="I76" s="94"/>
      <c r="J76" s="53"/>
      <c r="K76" s="53"/>
      <c r="L76" s="54"/>
      <c r="M76" s="54"/>
      <c r="N76" s="82"/>
      <c r="O76" s="82"/>
      <c r="P76" s="82"/>
      <c r="Q76" s="82"/>
      <c r="R76" s="53"/>
      <c r="T76" s="6"/>
      <c r="U76" s="6"/>
      <c r="V76" s="3"/>
      <c r="W76" s="3"/>
    </row>
    <row r="77" spans="1:23" s="7" customFormat="1" x14ac:dyDescent="0.25">
      <c r="A77" s="53"/>
      <c r="B77" s="53"/>
      <c r="C77" s="53"/>
      <c r="D77" s="53"/>
      <c r="E77" s="53"/>
      <c r="F77" s="53"/>
      <c r="G77" s="53"/>
      <c r="H77" s="53"/>
      <c r="I77" s="94"/>
      <c r="J77" s="53"/>
      <c r="K77" s="53"/>
      <c r="L77" s="54"/>
      <c r="M77" s="54"/>
      <c r="N77" s="82"/>
      <c r="O77" s="82"/>
      <c r="P77" s="82"/>
      <c r="Q77" s="82"/>
      <c r="R77" s="53"/>
      <c r="T77" s="6"/>
      <c r="U77" s="6"/>
      <c r="V77" s="3"/>
      <c r="W77" s="3"/>
    </row>
    <row r="78" spans="1:23" s="7" customFormat="1" x14ac:dyDescent="0.25">
      <c r="A78" s="53"/>
      <c r="B78" s="53"/>
      <c r="C78" s="53"/>
      <c r="D78" s="53"/>
      <c r="E78" s="53"/>
      <c r="F78" s="53"/>
      <c r="G78" s="53"/>
      <c r="H78" s="53"/>
      <c r="I78" s="94"/>
      <c r="J78" s="53"/>
      <c r="K78" s="53"/>
      <c r="L78" s="54"/>
      <c r="M78" s="54"/>
      <c r="N78" s="82"/>
      <c r="O78" s="82"/>
      <c r="P78" s="82"/>
      <c r="Q78" s="82"/>
      <c r="R78" s="53"/>
      <c r="T78" s="6"/>
      <c r="U78" s="6"/>
      <c r="V78" s="3"/>
      <c r="W78" s="3"/>
    </row>
    <row r="79" spans="1:23" s="7" customFormat="1" x14ac:dyDescent="0.25">
      <c r="A79" s="53"/>
      <c r="B79" s="53"/>
      <c r="C79" s="53"/>
      <c r="D79" s="53"/>
      <c r="E79" s="53"/>
      <c r="F79" s="53"/>
      <c r="G79" s="53"/>
      <c r="H79" s="53"/>
      <c r="I79" s="94"/>
      <c r="J79" s="53"/>
      <c r="K79" s="53"/>
      <c r="L79" s="54"/>
      <c r="M79" s="54"/>
      <c r="N79" s="82"/>
      <c r="O79" s="82"/>
      <c r="P79" s="82"/>
      <c r="Q79" s="82"/>
      <c r="R79" s="53"/>
      <c r="T79" s="6"/>
      <c r="U79" s="6"/>
      <c r="V79" s="3"/>
      <c r="W79" s="3"/>
    </row>
    <row r="80" spans="1:23" s="7" customFormat="1" x14ac:dyDescent="0.25">
      <c r="A80" s="53"/>
      <c r="B80" s="53"/>
      <c r="C80" s="53"/>
      <c r="D80" s="53"/>
      <c r="E80" s="53"/>
      <c r="F80" s="53"/>
      <c r="G80" s="53"/>
      <c r="H80" s="53"/>
      <c r="I80" s="94"/>
      <c r="J80" s="53"/>
      <c r="K80" s="53"/>
      <c r="L80" s="54"/>
      <c r="M80" s="54"/>
      <c r="N80" s="82"/>
      <c r="O80" s="82"/>
      <c r="P80" s="82"/>
      <c r="Q80" s="82"/>
      <c r="R80" s="53"/>
      <c r="T80" s="6"/>
      <c r="U80" s="6"/>
      <c r="V80" s="3"/>
      <c r="W80" s="3"/>
    </row>
    <row r="81" spans="1:23" s="7" customFormat="1" x14ac:dyDescent="0.25">
      <c r="A81" s="53"/>
      <c r="B81" s="53"/>
      <c r="C81" s="53"/>
      <c r="D81" s="53"/>
      <c r="E81" s="53"/>
      <c r="F81" s="53"/>
      <c r="G81" s="53"/>
      <c r="H81" s="53"/>
      <c r="I81" s="94"/>
      <c r="J81" s="53"/>
      <c r="K81" s="53"/>
      <c r="L81" s="54"/>
      <c r="M81" s="54"/>
      <c r="N81" s="82"/>
      <c r="O81" s="82"/>
      <c r="P81" s="82"/>
      <c r="Q81" s="82"/>
      <c r="R81" s="53"/>
      <c r="T81" s="6"/>
      <c r="U81" s="6"/>
      <c r="V81" s="3"/>
      <c r="W81" s="3"/>
    </row>
    <row r="82" spans="1:23" s="7" customFormat="1" x14ac:dyDescent="0.25">
      <c r="A82" s="53"/>
      <c r="B82" s="53"/>
      <c r="C82" s="53"/>
      <c r="D82" s="53"/>
      <c r="E82" s="53"/>
      <c r="F82" s="53"/>
      <c r="G82" s="53"/>
      <c r="H82" s="53"/>
      <c r="I82" s="94"/>
      <c r="J82" s="53"/>
      <c r="K82" s="53"/>
      <c r="L82" s="54"/>
      <c r="M82" s="54"/>
      <c r="N82" s="82"/>
      <c r="O82" s="82"/>
      <c r="P82" s="82"/>
      <c r="Q82" s="82"/>
      <c r="R82" s="53"/>
      <c r="T82" s="6"/>
      <c r="U82" s="6"/>
      <c r="V82" s="3"/>
      <c r="W82" s="3"/>
    </row>
    <row r="83" spans="1:23" s="7" customFormat="1" x14ac:dyDescent="0.25">
      <c r="A83" s="53"/>
      <c r="B83" s="53"/>
      <c r="C83" s="53"/>
      <c r="D83" s="53"/>
      <c r="E83" s="53"/>
      <c r="F83" s="53"/>
      <c r="G83" s="53"/>
      <c r="H83" s="53"/>
      <c r="I83" s="94"/>
      <c r="J83" s="53"/>
      <c r="K83" s="53"/>
      <c r="L83" s="54"/>
      <c r="M83" s="54"/>
      <c r="N83" s="82"/>
      <c r="O83" s="82"/>
      <c r="P83" s="82"/>
      <c r="Q83" s="82"/>
      <c r="R83" s="53"/>
      <c r="T83" s="6"/>
      <c r="U83" s="6"/>
      <c r="V83" s="3"/>
      <c r="W83" s="3"/>
    </row>
    <row r="84" spans="1:23" s="7" customFormat="1" x14ac:dyDescent="0.25">
      <c r="A84" s="53"/>
      <c r="B84" s="53"/>
      <c r="C84" s="53"/>
      <c r="D84" s="53"/>
      <c r="E84" s="53"/>
      <c r="F84" s="53"/>
      <c r="G84" s="53"/>
      <c r="H84" s="53"/>
      <c r="I84" s="94"/>
      <c r="J84" s="53"/>
      <c r="K84" s="53"/>
      <c r="L84" s="54"/>
      <c r="M84" s="54"/>
      <c r="N84" s="82"/>
      <c r="O84" s="82"/>
      <c r="P84" s="82"/>
      <c r="Q84" s="82"/>
      <c r="R84" s="53"/>
      <c r="T84" s="6"/>
      <c r="U84" s="6"/>
      <c r="V84" s="3"/>
      <c r="W84" s="3"/>
    </row>
    <row r="85" spans="1:23" s="7" customFormat="1" x14ac:dyDescent="0.25">
      <c r="A85" s="53"/>
      <c r="B85" s="53"/>
      <c r="C85" s="53"/>
      <c r="D85" s="53"/>
      <c r="E85" s="53"/>
      <c r="F85" s="53"/>
      <c r="G85" s="53"/>
      <c r="H85" s="53"/>
      <c r="I85" s="94"/>
      <c r="J85" s="53"/>
      <c r="K85" s="53"/>
      <c r="L85" s="54"/>
      <c r="M85" s="54"/>
      <c r="N85" s="82"/>
      <c r="O85" s="82"/>
      <c r="P85" s="82"/>
      <c r="Q85" s="82"/>
      <c r="R85" s="53"/>
      <c r="T85" s="6"/>
      <c r="U85" s="6"/>
      <c r="V85" s="3"/>
      <c r="W85" s="3"/>
    </row>
    <row r="86" spans="1:23" s="7" customFormat="1" x14ac:dyDescent="0.25">
      <c r="A86" s="53"/>
      <c r="B86" s="53"/>
      <c r="C86" s="53"/>
      <c r="D86" s="53"/>
      <c r="E86" s="53"/>
      <c r="F86" s="53"/>
      <c r="G86" s="53"/>
      <c r="H86" s="53"/>
      <c r="I86" s="94"/>
      <c r="J86" s="53"/>
      <c r="K86" s="53"/>
      <c r="L86" s="54"/>
      <c r="M86" s="54"/>
      <c r="N86" s="82"/>
      <c r="O86" s="82"/>
      <c r="P86" s="82"/>
      <c r="Q86" s="82"/>
      <c r="R86" s="53"/>
      <c r="T86" s="6"/>
      <c r="U86" s="6"/>
      <c r="V86" s="3"/>
      <c r="W86" s="3"/>
    </row>
    <row r="87" spans="1:23" s="7" customFormat="1" x14ac:dyDescent="0.25">
      <c r="A87" s="53"/>
      <c r="B87" s="53"/>
      <c r="C87" s="53"/>
      <c r="D87" s="53"/>
      <c r="E87" s="53"/>
      <c r="F87" s="53"/>
      <c r="G87" s="53"/>
      <c r="H87" s="53"/>
      <c r="I87" s="94"/>
      <c r="J87" s="53"/>
      <c r="K87" s="53"/>
      <c r="L87" s="54"/>
      <c r="M87" s="54"/>
      <c r="N87" s="82"/>
      <c r="O87" s="82"/>
      <c r="P87" s="82"/>
      <c r="Q87" s="82"/>
      <c r="R87" s="53"/>
      <c r="T87" s="6"/>
      <c r="U87" s="6"/>
      <c r="V87" s="3"/>
      <c r="W87" s="3"/>
    </row>
    <row r="88" spans="1:23" s="7" customFormat="1" x14ac:dyDescent="0.25">
      <c r="A88" s="53"/>
      <c r="B88" s="53"/>
      <c r="C88" s="53"/>
      <c r="D88" s="53"/>
      <c r="E88" s="53"/>
      <c r="F88" s="53"/>
      <c r="G88" s="53"/>
      <c r="H88" s="53"/>
      <c r="I88" s="94"/>
      <c r="J88" s="53"/>
      <c r="K88" s="53"/>
      <c r="L88" s="54"/>
      <c r="M88" s="54"/>
      <c r="N88" s="82"/>
      <c r="O88" s="82"/>
      <c r="P88" s="82"/>
      <c r="Q88" s="82"/>
      <c r="R88" s="53"/>
      <c r="T88" s="6"/>
      <c r="U88" s="6"/>
      <c r="V88" s="3"/>
      <c r="W88" s="3"/>
    </row>
    <row r="89" spans="1:23" s="7" customFormat="1" x14ac:dyDescent="0.25">
      <c r="A89" s="53"/>
      <c r="B89" s="53"/>
      <c r="C89" s="53"/>
      <c r="D89" s="53"/>
      <c r="E89" s="53"/>
      <c r="F89" s="53"/>
      <c r="G89" s="53"/>
      <c r="H89" s="53"/>
      <c r="I89" s="94"/>
      <c r="J89" s="53"/>
      <c r="K89" s="53"/>
      <c r="L89" s="54"/>
      <c r="M89" s="54"/>
      <c r="N89" s="82"/>
      <c r="O89" s="82"/>
      <c r="P89" s="82"/>
      <c r="Q89" s="82"/>
      <c r="R89" s="53"/>
      <c r="T89" s="6"/>
      <c r="U89" s="6"/>
      <c r="V89" s="3"/>
      <c r="W89" s="3"/>
    </row>
    <row r="90" spans="1:23" s="7" customFormat="1" x14ac:dyDescent="0.25">
      <c r="A90" s="53"/>
      <c r="B90" s="53"/>
      <c r="C90" s="53"/>
      <c r="D90" s="53"/>
      <c r="E90" s="53"/>
      <c r="F90" s="53"/>
      <c r="G90" s="53"/>
      <c r="H90" s="53"/>
      <c r="I90" s="94"/>
      <c r="J90" s="53"/>
      <c r="K90" s="53"/>
      <c r="L90" s="54"/>
      <c r="M90" s="54"/>
      <c r="N90" s="82"/>
      <c r="O90" s="82"/>
      <c r="P90" s="82"/>
      <c r="Q90" s="82"/>
      <c r="R90" s="53"/>
      <c r="T90" s="6"/>
      <c r="U90" s="6"/>
      <c r="V90" s="3"/>
      <c r="W90" s="3"/>
    </row>
    <row r="91" spans="1:23" s="7" customFormat="1" x14ac:dyDescent="0.25">
      <c r="A91" s="53"/>
      <c r="B91" s="53"/>
      <c r="C91" s="53"/>
      <c r="D91" s="53"/>
      <c r="E91" s="53"/>
      <c r="F91" s="53"/>
      <c r="G91" s="53"/>
      <c r="H91" s="53"/>
      <c r="I91" s="94"/>
      <c r="J91" s="53"/>
      <c r="K91" s="53"/>
      <c r="L91" s="54"/>
      <c r="M91" s="54"/>
      <c r="N91" s="82"/>
      <c r="O91" s="82"/>
      <c r="P91" s="82"/>
      <c r="Q91" s="82"/>
      <c r="R91" s="53"/>
      <c r="T91" s="6"/>
      <c r="U91" s="6"/>
      <c r="V91" s="3"/>
      <c r="W91" s="3"/>
    </row>
    <row r="92" spans="1:23" s="7" customFormat="1" x14ac:dyDescent="0.25">
      <c r="A92" s="53"/>
      <c r="B92" s="53"/>
      <c r="C92" s="53"/>
      <c r="D92" s="53"/>
      <c r="E92" s="53"/>
      <c r="F92" s="53"/>
      <c r="G92" s="53"/>
      <c r="H92" s="53"/>
      <c r="I92" s="94"/>
      <c r="J92" s="53"/>
      <c r="K92" s="53"/>
      <c r="L92" s="54"/>
      <c r="M92" s="54"/>
      <c r="N92" s="82"/>
      <c r="O92" s="82"/>
      <c r="P92" s="82"/>
      <c r="Q92" s="82"/>
      <c r="R92" s="53"/>
      <c r="T92" s="6"/>
      <c r="U92" s="6"/>
      <c r="V92" s="3"/>
      <c r="W92" s="3"/>
    </row>
    <row r="93" spans="1:23" s="7" customFormat="1" x14ac:dyDescent="0.25">
      <c r="A93" s="53"/>
      <c r="B93" s="53"/>
      <c r="C93" s="53"/>
      <c r="D93" s="53"/>
      <c r="E93" s="53"/>
      <c r="F93" s="53"/>
      <c r="G93" s="53"/>
      <c r="H93" s="53"/>
      <c r="I93" s="94"/>
      <c r="J93" s="53"/>
      <c r="K93" s="53"/>
      <c r="L93" s="54"/>
      <c r="M93" s="54"/>
      <c r="N93" s="82"/>
      <c r="O93" s="82"/>
      <c r="P93" s="82"/>
      <c r="Q93" s="82"/>
      <c r="R93" s="53"/>
      <c r="T93" s="6"/>
      <c r="U93" s="6"/>
      <c r="V93" s="3"/>
      <c r="W93" s="3"/>
    </row>
  </sheetData>
  <mergeCells count="5">
    <mergeCell ref="C51:E51"/>
    <mergeCell ref="F51:H51"/>
    <mergeCell ref="N51:O51"/>
    <mergeCell ref="P51:Q51"/>
    <mergeCell ref="L52:M52"/>
  </mergeCells>
  <conditionalFormatting sqref="A47:R49 A4:U4 S5:U49 A5:R45">
    <cfRule type="expression" dxfId="199" priority="22">
      <formula>$B4=0</formula>
    </cfRule>
    <cfRule type="expression" dxfId="198" priority="23">
      <formula>$S4&gt;15&amp;$S4&lt;30</formula>
    </cfRule>
    <cfRule type="expression" dxfId="197" priority="24">
      <formula>$S4&gt;29</formula>
    </cfRule>
    <cfRule type="expression" dxfId="196" priority="25">
      <formula>$C4="NBS 18"</formula>
    </cfRule>
    <cfRule type="expression" dxfId="195" priority="26">
      <formula>$C4="Atlantis II"</formula>
    </cfRule>
    <cfRule type="expression" dxfId="194" priority="27">
      <formula>$C4="SHK"</formula>
    </cfRule>
    <cfRule type="expression" dxfId="193" priority="28">
      <formula>$C4="SC1"</formula>
    </cfRule>
    <cfRule type="expression" dxfId="192" priority="29">
      <formula>$C4="jcp"</formula>
    </cfRule>
    <cfRule type="expression" dxfId="191" priority="30">
      <formula>$C4="GS1"</formula>
    </cfRule>
    <cfRule type="expression" dxfId="190" priority="31">
      <formula>$C4="nbs 19"</formula>
    </cfRule>
  </conditionalFormatting>
  <conditionalFormatting sqref="H53:H56">
    <cfRule type="cellIs" priority="21" operator="greaterThan">
      <formula>0.6</formula>
    </cfRule>
  </conditionalFormatting>
  <conditionalFormatting sqref="A46:Q46">
    <cfRule type="expression" dxfId="189" priority="11">
      <formula>$B46=0</formula>
    </cfRule>
    <cfRule type="expression" dxfId="188" priority="12">
      <formula>$S46&gt;15&amp;$S46&lt;30</formula>
    </cfRule>
    <cfRule type="expression" dxfId="187" priority="13">
      <formula>$S46&gt;29</formula>
    </cfRule>
    <cfRule type="expression" dxfId="186" priority="14">
      <formula>$C46="NBS 18"</formula>
    </cfRule>
    <cfRule type="expression" dxfId="185" priority="15">
      <formula>$C46="Atlantis II"</formula>
    </cfRule>
    <cfRule type="expression" dxfId="184" priority="16">
      <formula>$C46="SHK"</formula>
    </cfRule>
    <cfRule type="expression" dxfId="183" priority="17">
      <formula>$C46="SC1"</formula>
    </cfRule>
    <cfRule type="expression" dxfId="182" priority="18">
      <formula>$C46="jcp"</formula>
    </cfRule>
    <cfRule type="expression" dxfId="181" priority="19">
      <formula>$C46="GS1"</formula>
    </cfRule>
    <cfRule type="expression" dxfId="180" priority="20">
      <formula>$C46="nbs 19"</formula>
    </cfRule>
  </conditionalFormatting>
  <conditionalFormatting sqref="R46">
    <cfRule type="expression" dxfId="179" priority="1">
      <formula>$B46=0</formula>
    </cfRule>
    <cfRule type="expression" dxfId="178" priority="2">
      <formula>$S46&gt;15&amp;$S46&lt;30</formula>
    </cfRule>
    <cfRule type="expression" dxfId="177" priority="3">
      <formula>$S46&gt;29</formula>
    </cfRule>
    <cfRule type="expression" dxfId="176" priority="4">
      <formula>$C46="NBS 18"</formula>
    </cfRule>
    <cfRule type="expression" dxfId="175" priority="5">
      <formula>$C46="Atlantis II"</formula>
    </cfRule>
    <cfRule type="expression" dxfId="174" priority="6">
      <formula>$C46="SHK"</formula>
    </cfRule>
    <cfRule type="expression" dxfId="173" priority="7">
      <formula>$C46="SC1"</formula>
    </cfRule>
    <cfRule type="expression" dxfId="172" priority="8">
      <formula>$C46="jcp"</formula>
    </cfRule>
    <cfRule type="expression" dxfId="171" priority="9">
      <formula>$C46="GS1"</formula>
    </cfRule>
    <cfRule type="expression" dxfId="170" priority="10">
      <formula>$C46="nbs 19"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showGridLines="0" topLeftCell="A19" workbookViewId="0">
      <selection activeCell="B2" sqref="B2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6.285156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7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617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>
        <v>44816</v>
      </c>
      <c r="G4" s="22">
        <v>0.50274305555555554</v>
      </c>
      <c r="H4" s="19">
        <v>2</v>
      </c>
      <c r="I4" s="23">
        <v>2.5000000000000001E-2</v>
      </c>
      <c r="J4" s="19">
        <v>1</v>
      </c>
      <c r="K4" s="19">
        <v>1</v>
      </c>
      <c r="L4" s="24">
        <v>3353.4050000000002</v>
      </c>
      <c r="M4" s="24">
        <v>3559.3319999999999</v>
      </c>
      <c r="N4" s="25">
        <v>-0.13100000000000001</v>
      </c>
      <c r="O4" s="25">
        <v>1.6E-2</v>
      </c>
      <c r="P4" s="25">
        <v>-5.2560000000000002</v>
      </c>
      <c r="Q4" s="25">
        <v>3.6999999999999998E-2</v>
      </c>
      <c r="R4" s="19" t="s">
        <v>618</v>
      </c>
      <c r="S4" s="26">
        <f>((M4/L4)*100)-100</f>
        <v>6.1408329742455692</v>
      </c>
      <c r="T4" s="27">
        <f>((SLOPE($O$53:$O$54,$N$53:$N$54)*N4))+(INTERCEPT($O$53:$O$54,$N$53:$N$54))</f>
        <v>2.166669179059638</v>
      </c>
      <c r="U4" s="28">
        <f>((SLOPE($Q$53:$Q$54,$P$53:$P$54))*P4)+(INTERCEPT($Q$53:$Q$54,$P$53:$P$54))</f>
        <v>-1.9943906118847066</v>
      </c>
    </row>
    <row r="5" spans="1:22" x14ac:dyDescent="0.25">
      <c r="A5" s="18" t="s">
        <v>28</v>
      </c>
      <c r="B5" s="19">
        <v>2</v>
      </c>
      <c r="C5" s="20" t="s">
        <v>24</v>
      </c>
      <c r="D5" s="19" t="s">
        <v>25</v>
      </c>
      <c r="E5" s="19">
        <v>2</v>
      </c>
      <c r="F5" s="21">
        <v>44816</v>
      </c>
      <c r="G5" s="22">
        <v>0.52189814814814817</v>
      </c>
      <c r="H5" s="19">
        <v>2</v>
      </c>
      <c r="I5" s="23">
        <v>2.4E-2</v>
      </c>
      <c r="J5" s="19">
        <v>0</v>
      </c>
      <c r="K5" s="19">
        <v>1</v>
      </c>
      <c r="L5" s="24">
        <v>4284.7669999999998</v>
      </c>
      <c r="M5" s="24">
        <v>4434.13</v>
      </c>
      <c r="N5" s="25">
        <v>-0.219</v>
      </c>
      <c r="O5" s="25">
        <v>3.4000000000000002E-2</v>
      </c>
      <c r="P5" s="25">
        <v>-5.27</v>
      </c>
      <c r="Q5" s="25">
        <v>3.9E-2</v>
      </c>
      <c r="R5" s="19" t="s">
        <v>619</v>
      </c>
      <c r="S5" s="29">
        <f t="shared" ref="S5:S49" si="0">((M5/L5)*100)-100</f>
        <v>3.4859071683477794</v>
      </c>
      <c r="T5" s="27">
        <f>((SLOPE($O$53:$O$54,$N$53:$N$54)*N5))+(INTERCEPT($O$53:$O$54,$N$53:$N$54))</f>
        <v>2.0785535297161313</v>
      </c>
      <c r="U5" s="28">
        <f>((SLOPE($Q$53:$Q$54,$P$53:$P$54))*P5)+(INTERCEPT($Q$53:$Q$54,$P$53:$P$54))</f>
        <v>-2.0084045282493808</v>
      </c>
      <c r="V5" s="30"/>
    </row>
    <row r="6" spans="1:22" x14ac:dyDescent="0.25">
      <c r="A6" s="18"/>
      <c r="B6" s="19">
        <v>3</v>
      </c>
      <c r="C6" s="20" t="s">
        <v>497</v>
      </c>
      <c r="D6" s="19"/>
      <c r="E6" s="19"/>
      <c r="F6" s="21"/>
      <c r="G6" s="22"/>
      <c r="H6" s="19"/>
      <c r="I6" s="23"/>
      <c r="J6" s="19"/>
      <c r="K6" s="19"/>
      <c r="L6" s="24"/>
      <c r="M6" s="24"/>
      <c r="N6" s="25"/>
      <c r="O6" s="25"/>
      <c r="P6" s="25"/>
      <c r="Q6" s="25"/>
      <c r="R6" s="19"/>
      <c r="S6" s="29"/>
      <c r="T6" s="27"/>
      <c r="U6" s="28"/>
      <c r="V6" s="30" t="s">
        <v>53</v>
      </c>
    </row>
    <row r="7" spans="1:22" x14ac:dyDescent="0.25">
      <c r="A7" s="18" t="s">
        <v>33</v>
      </c>
      <c r="B7" s="19">
        <v>4</v>
      </c>
      <c r="C7" s="20" t="s">
        <v>31</v>
      </c>
      <c r="D7" s="19" t="s">
        <v>25</v>
      </c>
      <c r="E7" s="19">
        <v>2</v>
      </c>
      <c r="F7" s="21">
        <v>44816</v>
      </c>
      <c r="G7" s="22">
        <v>0.55565972222222226</v>
      </c>
      <c r="H7" s="19">
        <v>3</v>
      </c>
      <c r="I7" s="23">
        <v>4.8000000000000001E-2</v>
      </c>
      <c r="J7" s="19">
        <v>0</v>
      </c>
      <c r="K7" s="19">
        <v>1</v>
      </c>
      <c r="L7" s="24">
        <v>8815.5660000000007</v>
      </c>
      <c r="M7" s="24">
        <v>9203.0079999999998</v>
      </c>
      <c r="N7" s="25">
        <v>-7.3159999999999998</v>
      </c>
      <c r="O7" s="25">
        <v>1.9E-2</v>
      </c>
      <c r="P7" s="25">
        <v>-26.225000000000001</v>
      </c>
      <c r="Q7" s="25">
        <v>1.6E-2</v>
      </c>
      <c r="R7" s="19" t="s">
        <v>620</v>
      </c>
      <c r="S7" s="29">
        <f t="shared" si="0"/>
        <v>4.3949758869708404</v>
      </c>
      <c r="T7" s="27">
        <f>((SLOPE($O$53:$O$54,$N$53:$N$54)*N7))+(INTERCEPT($O$53:$O$54,$N$53:$N$54))</f>
        <v>-5.0277733269982647</v>
      </c>
      <c r="U7" s="28">
        <f>((SLOPE($Q$53:$Q$54,$P$53:$P$54))*P7)+(INTERCEPT($Q$53:$Q$54,$P$53:$P$54))</f>
        <v>-22.984234344089739</v>
      </c>
    </row>
    <row r="8" spans="1:22" x14ac:dyDescent="0.25">
      <c r="A8" s="18"/>
      <c r="B8" s="19">
        <v>5</v>
      </c>
      <c r="C8" s="20" t="s">
        <v>621</v>
      </c>
      <c r="D8" s="19"/>
      <c r="E8" s="19"/>
      <c r="F8" s="21"/>
      <c r="G8" s="22"/>
      <c r="H8" s="19"/>
      <c r="I8" s="23"/>
      <c r="J8" s="19"/>
      <c r="K8" s="19"/>
      <c r="L8" s="24"/>
      <c r="M8" s="24"/>
      <c r="N8" s="25"/>
      <c r="O8" s="25"/>
      <c r="P8" s="25"/>
      <c r="Q8" s="25"/>
      <c r="R8" s="19"/>
      <c r="S8" s="29"/>
      <c r="T8" s="27"/>
      <c r="U8" s="28"/>
      <c r="V8" s="30" t="s">
        <v>53</v>
      </c>
    </row>
    <row r="9" spans="1:22" x14ac:dyDescent="0.25">
      <c r="A9" s="18" t="s">
        <v>622</v>
      </c>
      <c r="B9" s="19">
        <v>6</v>
      </c>
      <c r="C9" s="20" t="s">
        <v>623</v>
      </c>
      <c r="D9" s="19" t="s">
        <v>37</v>
      </c>
      <c r="E9" s="19">
        <v>2</v>
      </c>
      <c r="F9" s="21">
        <v>44816</v>
      </c>
      <c r="G9" s="22">
        <v>0.59105324074074073</v>
      </c>
      <c r="H9" s="19">
        <v>4</v>
      </c>
      <c r="I9" s="23">
        <v>2.7E-2</v>
      </c>
      <c r="J9" s="19">
        <v>1</v>
      </c>
      <c r="K9" s="19">
        <v>1</v>
      </c>
      <c r="L9" s="24">
        <v>3960.5059999999999</v>
      </c>
      <c r="M9" s="24">
        <v>4164.55</v>
      </c>
      <c r="N9" s="25">
        <v>-6.0960000000000001</v>
      </c>
      <c r="O9" s="25">
        <v>2.3E-2</v>
      </c>
      <c r="P9" s="25">
        <v>0.59</v>
      </c>
      <c r="Q9" s="25">
        <v>4.1000000000000002E-2</v>
      </c>
      <c r="R9" s="19" t="s">
        <v>624</v>
      </c>
      <c r="S9" s="29">
        <f t="shared" si="0"/>
        <v>5.1519679556097202</v>
      </c>
      <c r="T9" s="27">
        <f>((SLOPE($O$53:$O$54,$N$53:$N$54)*N9))+(INTERCEPT($O$53:$O$54,$N$53:$N$54))</f>
        <v>-3.8061700065541948</v>
      </c>
      <c r="U9" s="28">
        <f>((SLOPE($Q$53:$Q$54,$P$53:$P$54))*P9)+(INTERCEPT($Q$53:$Q$54,$P$53:$P$54))</f>
        <v>3.8574204643931616</v>
      </c>
      <c r="V9" s="30"/>
    </row>
    <row r="10" spans="1:22" x14ac:dyDescent="0.25">
      <c r="A10" s="18" t="s">
        <v>625</v>
      </c>
      <c r="B10" s="19">
        <v>7</v>
      </c>
      <c r="C10" s="20" t="s">
        <v>626</v>
      </c>
      <c r="D10" s="19" t="s">
        <v>37</v>
      </c>
      <c r="E10" s="19">
        <v>1</v>
      </c>
      <c r="F10" s="21">
        <v>44816</v>
      </c>
      <c r="G10" s="22">
        <v>0.61350694444444442</v>
      </c>
      <c r="H10" s="19">
        <v>5</v>
      </c>
      <c r="I10" s="23">
        <v>3.4000000000000002E-2</v>
      </c>
      <c r="J10" s="19">
        <v>0</v>
      </c>
      <c r="K10" s="19">
        <v>1</v>
      </c>
      <c r="L10" s="24">
        <v>5240.4859999999999</v>
      </c>
      <c r="M10" s="24">
        <v>5439.3450000000003</v>
      </c>
      <c r="N10" s="25">
        <v>-7.5860000000000003</v>
      </c>
      <c r="O10" s="25">
        <v>2.3E-2</v>
      </c>
      <c r="P10" s="25">
        <v>-9.9000000000000005E-2</v>
      </c>
      <c r="Q10" s="25">
        <v>3.2000000000000001E-2</v>
      </c>
      <c r="R10" s="19" t="s">
        <v>627</v>
      </c>
      <c r="S10" s="29">
        <f t="shared" si="0"/>
        <v>3.7946671358343593</v>
      </c>
      <c r="T10" s="27">
        <f>((SLOPE($O$53:$O$54,$N$53:$N$54)*N10))+(INTERCEPT($O$53:$O$54,$N$53:$N$54))</f>
        <v>-5.2981281602112968</v>
      </c>
      <c r="U10" s="28">
        <f>((SLOPE($Q$53:$Q$54,$P$53:$P$54))*P10)+(INTERCEPT($Q$53:$Q$54,$P$53:$P$54))</f>
        <v>3.1677355804459415</v>
      </c>
    </row>
    <row r="11" spans="1:22" x14ac:dyDescent="0.25">
      <c r="A11" s="18" t="s">
        <v>628</v>
      </c>
      <c r="B11" s="19">
        <v>8</v>
      </c>
      <c r="C11" s="20" t="s">
        <v>629</v>
      </c>
      <c r="D11" s="19" t="s">
        <v>37</v>
      </c>
      <c r="E11" s="19">
        <v>2</v>
      </c>
      <c r="F11" s="21">
        <v>44816</v>
      </c>
      <c r="G11" s="22">
        <v>0.63545138888888886</v>
      </c>
      <c r="H11" s="19">
        <v>5</v>
      </c>
      <c r="I11" s="23">
        <v>1.2999999999999999E-2</v>
      </c>
      <c r="J11" s="19">
        <v>0</v>
      </c>
      <c r="K11" s="19">
        <v>1</v>
      </c>
      <c r="L11" s="24">
        <v>1385.32</v>
      </c>
      <c r="M11" s="24">
        <v>1434.682</v>
      </c>
      <c r="N11" s="25">
        <v>-6.4130000000000003</v>
      </c>
      <c r="O11" s="25">
        <v>3.1E-2</v>
      </c>
      <c r="P11" s="25">
        <v>0.53900000000000003</v>
      </c>
      <c r="Q11" s="25">
        <v>6.4000000000000001E-2</v>
      </c>
      <c r="R11" s="19" t="s">
        <v>630</v>
      </c>
      <c r="S11" s="29">
        <f t="shared" si="0"/>
        <v>3.5632200502410996</v>
      </c>
      <c r="T11" s="27">
        <f>((SLOPE($O$53:$O$54,$N$53:$N$54)*N11))+(INTERCEPT($O$53:$O$54,$N$53:$N$54))</f>
        <v>-4.1235866070302354</v>
      </c>
      <c r="U11" s="28">
        <f>((SLOPE($Q$53:$Q$54,$P$53:$P$54))*P11)+(INTERCEPT($Q$53:$Q$54,$P$53:$P$54))</f>
        <v>3.8063697690647027</v>
      </c>
    </row>
    <row r="12" spans="1:22" x14ac:dyDescent="0.25">
      <c r="A12" s="18"/>
      <c r="B12" s="19">
        <v>9</v>
      </c>
      <c r="C12" s="20" t="s">
        <v>631</v>
      </c>
      <c r="D12" s="19"/>
      <c r="E12" s="19"/>
      <c r="F12" s="21"/>
      <c r="G12" s="22"/>
      <c r="H12" s="19"/>
      <c r="I12" s="23"/>
      <c r="J12" s="19"/>
      <c r="K12" s="19"/>
      <c r="L12" s="24"/>
      <c r="M12" s="24"/>
      <c r="N12" s="25"/>
      <c r="O12" s="25"/>
      <c r="P12" s="25"/>
      <c r="Q12" s="25"/>
      <c r="R12" s="19"/>
      <c r="S12" s="29"/>
      <c r="T12" s="27"/>
      <c r="U12" s="28"/>
      <c r="V12" s="30" t="s">
        <v>53</v>
      </c>
    </row>
    <row r="13" spans="1:22" x14ac:dyDescent="0.25">
      <c r="A13" s="18" t="s">
        <v>632</v>
      </c>
      <c r="B13" s="19">
        <v>10</v>
      </c>
      <c r="C13" s="20" t="s">
        <v>633</v>
      </c>
      <c r="D13" s="19" t="s">
        <v>37</v>
      </c>
      <c r="E13" s="19">
        <v>2</v>
      </c>
      <c r="F13" s="21">
        <v>44816</v>
      </c>
      <c r="G13" s="22">
        <v>0.66967592592592595</v>
      </c>
      <c r="H13" s="19">
        <v>6</v>
      </c>
      <c r="I13" s="23">
        <v>1.7999999999999999E-2</v>
      </c>
      <c r="J13" s="19">
        <v>1</v>
      </c>
      <c r="K13" s="19">
        <v>1</v>
      </c>
      <c r="L13" s="24">
        <v>1995.3789999999999</v>
      </c>
      <c r="M13" s="24">
        <v>2181.4430000000002</v>
      </c>
      <c r="N13" s="25">
        <v>-6.2060000000000004</v>
      </c>
      <c r="O13" s="25">
        <v>3.6999999999999998E-2</v>
      </c>
      <c r="P13" s="25">
        <v>0.38</v>
      </c>
      <c r="Q13" s="25">
        <v>3.4000000000000002E-2</v>
      </c>
      <c r="R13" s="19" t="s">
        <v>634</v>
      </c>
      <c r="S13" s="29">
        <f t="shared" si="0"/>
        <v>9.3247448229133738</v>
      </c>
      <c r="T13" s="27">
        <f>((SLOPE($O$53:$O$54,$N$53:$N$54)*N13))+(INTERCEPT($O$53:$O$54,$N$53:$N$54))</f>
        <v>-3.9163145682335787</v>
      </c>
      <c r="U13" s="28">
        <f>((SLOPE($Q$53:$Q$54,$P$53:$P$54))*P13)+(INTERCEPT($Q$53:$Q$54,$P$53:$P$54))</f>
        <v>3.6472117189230366</v>
      </c>
    </row>
    <row r="14" spans="1:22" x14ac:dyDescent="0.25">
      <c r="A14" s="18" t="s">
        <v>635</v>
      </c>
      <c r="B14" s="19">
        <v>11</v>
      </c>
      <c r="C14" s="20" t="s">
        <v>636</v>
      </c>
      <c r="D14" s="19" t="s">
        <v>37</v>
      </c>
      <c r="E14" s="19">
        <v>1</v>
      </c>
      <c r="F14" s="21">
        <v>44816</v>
      </c>
      <c r="G14" s="22">
        <v>0.69167824074074069</v>
      </c>
      <c r="H14" s="19">
        <v>7</v>
      </c>
      <c r="I14" s="23">
        <v>3.0000000000000001E-3</v>
      </c>
      <c r="J14" s="19">
        <v>0</v>
      </c>
      <c r="K14" s="19">
        <v>1</v>
      </c>
      <c r="L14" s="24">
        <v>116.371</v>
      </c>
      <c r="M14" s="24">
        <v>559.59100000000001</v>
      </c>
      <c r="N14" s="25">
        <v>-10.667</v>
      </c>
      <c r="O14" s="25">
        <v>0.498</v>
      </c>
      <c r="P14" s="25">
        <v>-6.9669999999999996</v>
      </c>
      <c r="Q14" s="25">
        <v>1.0129999999999999</v>
      </c>
      <c r="R14" s="19" t="s">
        <v>637</v>
      </c>
      <c r="S14" s="29">
        <f t="shared" si="0"/>
        <v>380.86808569145239</v>
      </c>
      <c r="T14" s="27"/>
      <c r="U14" s="28"/>
    </row>
    <row r="15" spans="1:22" x14ac:dyDescent="0.25">
      <c r="A15" s="18" t="s">
        <v>638</v>
      </c>
      <c r="B15" s="19">
        <v>12</v>
      </c>
      <c r="C15" s="20" t="s">
        <v>639</v>
      </c>
      <c r="D15" s="19" t="s">
        <v>37</v>
      </c>
      <c r="E15" s="19">
        <v>2</v>
      </c>
      <c r="F15" s="21">
        <v>44816</v>
      </c>
      <c r="G15" s="22">
        <v>0.71636574074074078</v>
      </c>
      <c r="H15" s="19">
        <v>7</v>
      </c>
      <c r="I15" s="23">
        <v>0.02</v>
      </c>
      <c r="J15" s="19">
        <v>1</v>
      </c>
      <c r="K15" s="19">
        <v>1</v>
      </c>
      <c r="L15" s="24">
        <v>3256.7289999999998</v>
      </c>
      <c r="M15" s="24">
        <v>3473.797</v>
      </c>
      <c r="N15" s="25">
        <v>-6.1769999999999996</v>
      </c>
      <c r="O15" s="25">
        <v>3.1E-2</v>
      </c>
      <c r="P15" s="25">
        <v>0.378</v>
      </c>
      <c r="Q15" s="25">
        <v>6.3E-2</v>
      </c>
      <c r="R15" s="19" t="s">
        <v>640</v>
      </c>
      <c r="S15" s="29">
        <f t="shared" si="0"/>
        <v>6.6652153126649551</v>
      </c>
      <c r="T15" s="27">
        <f>((SLOPE($O$53:$O$54,$N$53:$N$54)*N15))+(INTERCEPT($O$53:$O$54,$N$53:$N$54))</f>
        <v>-3.8872764565181037</v>
      </c>
      <c r="U15" s="28">
        <f>((SLOPE($Q$53:$Q$54,$P$53:$P$54))*P15)+(INTERCEPT($Q$53:$Q$54,$P$53:$P$54))</f>
        <v>3.6452097308709401</v>
      </c>
    </row>
    <row r="16" spans="1:22" x14ac:dyDescent="0.25">
      <c r="A16" s="18" t="s">
        <v>60</v>
      </c>
      <c r="B16" s="19">
        <v>13</v>
      </c>
      <c r="C16" s="20" t="s">
        <v>61</v>
      </c>
      <c r="D16" s="19" t="s">
        <v>62</v>
      </c>
      <c r="E16" s="19">
        <v>1</v>
      </c>
      <c r="F16" s="21">
        <v>44816</v>
      </c>
      <c r="G16" s="22">
        <v>0.73768518518518522</v>
      </c>
      <c r="H16" s="19">
        <v>8</v>
      </c>
      <c r="I16" s="23">
        <v>2.4E-2</v>
      </c>
      <c r="J16" s="19">
        <v>0</v>
      </c>
      <c r="K16" s="19">
        <v>1</v>
      </c>
      <c r="L16" s="24">
        <v>4366.9759999999997</v>
      </c>
      <c r="M16" s="24">
        <v>4654.7550000000001</v>
      </c>
      <c r="N16" s="25">
        <v>-3.1949999999999998</v>
      </c>
      <c r="O16" s="25">
        <v>2.5999999999999999E-2</v>
      </c>
      <c r="P16" s="25">
        <v>-8.2149999999999999</v>
      </c>
      <c r="Q16" s="25">
        <v>4.2999999999999997E-2</v>
      </c>
      <c r="R16" s="19" t="s">
        <v>641</v>
      </c>
      <c r="S16" s="29">
        <f t="shared" si="0"/>
        <v>6.5898919526922128</v>
      </c>
      <c r="T16" s="27">
        <f>((SLOPE($O$53:$O$54,$N$53:$N$54)*N16))+(INTERCEPT($O$53:$O$54,$N$53:$N$54))</f>
        <v>-0.90135752080973042</v>
      </c>
      <c r="U16" s="28">
        <f>((SLOPE($Q$53:$Q$54,$P$53:$P$54))*P16)+(INTERCEPT($Q$53:$Q$54,$P$53:$P$54))</f>
        <v>-4.9563319349613764</v>
      </c>
    </row>
    <row r="17" spans="1:22" x14ac:dyDescent="0.25">
      <c r="A17" s="18"/>
      <c r="B17" s="19">
        <v>14</v>
      </c>
      <c r="C17" s="20" t="s">
        <v>642</v>
      </c>
      <c r="D17" s="19"/>
      <c r="E17" s="19"/>
      <c r="F17" s="21"/>
      <c r="G17" s="22"/>
      <c r="H17" s="19"/>
      <c r="I17" s="23"/>
      <c r="J17" s="19"/>
      <c r="K17" s="19"/>
      <c r="L17" s="24"/>
      <c r="M17" s="24"/>
      <c r="N17" s="25"/>
      <c r="O17" s="25"/>
      <c r="P17" s="25"/>
      <c r="Q17" s="25"/>
      <c r="R17" s="19"/>
      <c r="S17" s="29"/>
      <c r="T17" s="27"/>
      <c r="U17" s="28"/>
      <c r="V17" s="30" t="s">
        <v>643</v>
      </c>
    </row>
    <row r="18" spans="1:22" x14ac:dyDescent="0.25">
      <c r="A18" s="18" t="s">
        <v>644</v>
      </c>
      <c r="B18" s="19">
        <v>15</v>
      </c>
      <c r="C18" s="20" t="s">
        <v>645</v>
      </c>
      <c r="D18" s="19" t="s">
        <v>37</v>
      </c>
      <c r="E18" s="19">
        <v>1</v>
      </c>
      <c r="F18" s="21">
        <v>44907</v>
      </c>
      <c r="G18" s="22">
        <v>0.47400462962962964</v>
      </c>
      <c r="H18" s="19">
        <v>9</v>
      </c>
      <c r="I18" s="23">
        <v>0.01</v>
      </c>
      <c r="J18" s="19">
        <v>0</v>
      </c>
      <c r="K18" s="19">
        <v>1</v>
      </c>
      <c r="L18" s="24">
        <v>1191.0619999999999</v>
      </c>
      <c r="M18" s="24">
        <v>1525.6110000000001</v>
      </c>
      <c r="N18" s="25">
        <v>-7.6749999999999998</v>
      </c>
      <c r="O18" s="25">
        <v>4.2000000000000003E-2</v>
      </c>
      <c r="P18" s="25">
        <v>-0.54500000000000004</v>
      </c>
      <c r="Q18" s="25">
        <v>0.10299999999999999</v>
      </c>
      <c r="R18" s="19" t="s">
        <v>646</v>
      </c>
      <c r="S18" s="29">
        <f t="shared" si="0"/>
        <v>28.088294312134906</v>
      </c>
      <c r="T18" s="27">
        <f t="shared" ref="T18:T49" si="1">((SLOPE($O$53:$O$54,$N$53:$N$54)*N18))+(INTERCEPT($O$53:$O$54,$N$53:$N$54))</f>
        <v>-5.387245123751887</v>
      </c>
      <c r="U18" s="28">
        <f t="shared" ref="U18:U49" si="2">((SLOPE($Q$53:$Q$54,$P$53:$P$54))*P18)+(INTERCEPT($Q$53:$Q$54,$P$53:$P$54))</f>
        <v>2.7212922448284371</v>
      </c>
    </row>
    <row r="19" spans="1:22" x14ac:dyDescent="0.25">
      <c r="A19" s="18" t="s">
        <v>647</v>
      </c>
      <c r="B19" s="19">
        <v>16</v>
      </c>
      <c r="C19" s="20" t="s">
        <v>648</v>
      </c>
      <c r="D19" s="19" t="s">
        <v>37</v>
      </c>
      <c r="E19" s="19">
        <v>2</v>
      </c>
      <c r="F19" s="21">
        <v>44907</v>
      </c>
      <c r="G19" s="22">
        <v>0.49578703703703703</v>
      </c>
      <c r="H19" s="19">
        <v>9</v>
      </c>
      <c r="I19" s="23">
        <v>1.7999999999999999E-2</v>
      </c>
      <c r="J19" s="19">
        <v>0</v>
      </c>
      <c r="K19" s="19">
        <v>1</v>
      </c>
      <c r="L19" s="24">
        <v>2088.1889999999999</v>
      </c>
      <c r="M19" s="24">
        <v>2143.56</v>
      </c>
      <c r="N19" s="25">
        <v>-6.1539999999999999</v>
      </c>
      <c r="O19" s="25">
        <v>1.0999999999999999E-2</v>
      </c>
      <c r="P19" s="25">
        <v>0.61299999999999999</v>
      </c>
      <c r="Q19" s="25">
        <v>7.2999999999999995E-2</v>
      </c>
      <c r="R19" s="19" t="s">
        <v>649</v>
      </c>
      <c r="S19" s="29">
        <f t="shared" si="0"/>
        <v>2.651627798058513</v>
      </c>
      <c r="T19" s="27">
        <f t="shared" si="1"/>
        <v>-3.8642462299851421</v>
      </c>
      <c r="U19" s="28">
        <f t="shared" si="2"/>
        <v>3.8804433269922707</v>
      </c>
    </row>
    <row r="20" spans="1:22" x14ac:dyDescent="0.25">
      <c r="A20" s="18" t="s">
        <v>650</v>
      </c>
      <c r="B20" s="19">
        <v>17</v>
      </c>
      <c r="C20" s="20" t="s">
        <v>651</v>
      </c>
      <c r="D20" s="19" t="s">
        <v>37</v>
      </c>
      <c r="E20" s="19">
        <v>1</v>
      </c>
      <c r="F20" s="21">
        <v>44907</v>
      </c>
      <c r="G20" s="22">
        <v>0.52394675925925926</v>
      </c>
      <c r="H20" s="19">
        <v>10</v>
      </c>
      <c r="I20" s="23">
        <v>3.5999999999999997E-2</v>
      </c>
      <c r="J20" s="19">
        <v>1</v>
      </c>
      <c r="K20" s="19">
        <v>1</v>
      </c>
      <c r="L20" s="24">
        <v>3610.6709999999998</v>
      </c>
      <c r="M20" s="24">
        <v>3575.569</v>
      </c>
      <c r="N20" s="25">
        <v>-7.202</v>
      </c>
      <c r="O20" s="25">
        <v>3.2000000000000001E-2</v>
      </c>
      <c r="P20" s="25">
        <v>-0.26700000000000002</v>
      </c>
      <c r="Q20" s="25">
        <v>2.5000000000000001E-2</v>
      </c>
      <c r="R20" s="19" t="s">
        <v>652</v>
      </c>
      <c r="S20" s="29">
        <f t="shared" si="0"/>
        <v>-0.97217387017536794</v>
      </c>
      <c r="T20" s="27">
        <f t="shared" si="1"/>
        <v>-4.9136235085305398</v>
      </c>
      <c r="U20" s="28">
        <f t="shared" si="2"/>
        <v>2.9995685840698409</v>
      </c>
    </row>
    <row r="21" spans="1:22" x14ac:dyDescent="0.25">
      <c r="A21" s="18" t="s">
        <v>653</v>
      </c>
      <c r="B21" s="19">
        <v>18</v>
      </c>
      <c r="C21" s="20" t="s">
        <v>654</v>
      </c>
      <c r="D21" s="19" t="s">
        <v>37</v>
      </c>
      <c r="E21" s="19">
        <v>2</v>
      </c>
      <c r="F21" s="21">
        <v>44907</v>
      </c>
      <c r="G21" s="22">
        <v>0.54364583333333327</v>
      </c>
      <c r="H21" s="19">
        <v>10</v>
      </c>
      <c r="I21" s="23">
        <v>1.7000000000000001E-2</v>
      </c>
      <c r="J21" s="19">
        <v>0</v>
      </c>
      <c r="K21" s="19">
        <v>1</v>
      </c>
      <c r="L21" s="24">
        <v>1854.644</v>
      </c>
      <c r="M21" s="24">
        <v>1998.5709999999999</v>
      </c>
      <c r="N21" s="25">
        <v>-7.1669999999999998</v>
      </c>
      <c r="O21" s="25">
        <v>2.9000000000000001E-2</v>
      </c>
      <c r="P21" s="25">
        <v>0.38500000000000001</v>
      </c>
      <c r="Q21" s="25">
        <v>7.5999999999999998E-2</v>
      </c>
      <c r="R21" s="19" t="s">
        <v>655</v>
      </c>
      <c r="S21" s="29">
        <f t="shared" si="0"/>
        <v>7.7603572437621438</v>
      </c>
      <c r="T21" s="27">
        <f t="shared" si="1"/>
        <v>-4.8785775116325532</v>
      </c>
      <c r="U21" s="28">
        <f t="shared" si="2"/>
        <v>3.6522166890532777</v>
      </c>
    </row>
    <row r="22" spans="1:22" x14ac:dyDescent="0.25">
      <c r="A22" s="18" t="s">
        <v>656</v>
      </c>
      <c r="B22" s="19">
        <v>19</v>
      </c>
      <c r="C22" s="20" t="s">
        <v>657</v>
      </c>
      <c r="D22" s="19" t="s">
        <v>37</v>
      </c>
      <c r="E22" s="19">
        <v>1</v>
      </c>
      <c r="F22" s="21">
        <v>44907</v>
      </c>
      <c r="G22" s="22">
        <v>0.56719907407407411</v>
      </c>
      <c r="H22" s="19">
        <v>11</v>
      </c>
      <c r="I22" s="23">
        <v>7.0000000000000001E-3</v>
      </c>
      <c r="J22" s="19">
        <v>0</v>
      </c>
      <c r="K22" s="19">
        <v>1</v>
      </c>
      <c r="L22" s="24">
        <v>628.822</v>
      </c>
      <c r="M22" s="24">
        <v>622.47799999999995</v>
      </c>
      <c r="N22" s="25">
        <v>-7.56</v>
      </c>
      <c r="O22" s="25">
        <v>2.4E-2</v>
      </c>
      <c r="P22" s="25">
        <v>-0.13100000000000001</v>
      </c>
      <c r="Q22" s="25">
        <v>0.122</v>
      </c>
      <c r="R22" s="19" t="s">
        <v>658</v>
      </c>
      <c r="S22" s="29">
        <f t="shared" si="0"/>
        <v>-1.0088705547833854</v>
      </c>
      <c r="T22" s="27">
        <f t="shared" si="1"/>
        <v>-5.2720939910870772</v>
      </c>
      <c r="U22" s="28">
        <f t="shared" si="2"/>
        <v>3.1357037716123983</v>
      </c>
    </row>
    <row r="23" spans="1:22" x14ac:dyDescent="0.25">
      <c r="A23" s="18" t="s">
        <v>659</v>
      </c>
      <c r="B23" s="19">
        <v>20</v>
      </c>
      <c r="C23" s="20" t="s">
        <v>660</v>
      </c>
      <c r="D23" s="19" t="s">
        <v>37</v>
      </c>
      <c r="E23" s="19">
        <v>2</v>
      </c>
      <c r="F23" s="21">
        <v>44907</v>
      </c>
      <c r="G23" s="22">
        <v>0.59087962962962959</v>
      </c>
      <c r="H23" s="19">
        <v>11</v>
      </c>
      <c r="I23" s="23">
        <v>3.3000000000000002E-2</v>
      </c>
      <c r="J23" s="19">
        <v>1</v>
      </c>
      <c r="K23" s="19">
        <v>1</v>
      </c>
      <c r="L23" s="24">
        <v>4775.8140000000003</v>
      </c>
      <c r="M23" s="24">
        <v>5000.9759999999997</v>
      </c>
      <c r="N23" s="25">
        <v>-6.54</v>
      </c>
      <c r="O23" s="25">
        <v>1.7000000000000001E-2</v>
      </c>
      <c r="P23" s="25">
        <v>0.85699999999999998</v>
      </c>
      <c r="Q23" s="25">
        <v>4.9000000000000002E-2</v>
      </c>
      <c r="R23" s="19" t="s">
        <v>661</v>
      </c>
      <c r="S23" s="29">
        <f t="shared" si="0"/>
        <v>4.7146308461761635</v>
      </c>
      <c r="T23" s="27">
        <f t="shared" si="1"/>
        <v>-4.2507535100600684</v>
      </c>
      <c r="U23" s="28">
        <f t="shared" si="2"/>
        <v>4.1246858693480357</v>
      </c>
    </row>
    <row r="24" spans="1:22" x14ac:dyDescent="0.25">
      <c r="A24" s="18" t="s">
        <v>662</v>
      </c>
      <c r="B24" s="19">
        <v>21</v>
      </c>
      <c r="C24" s="20" t="s">
        <v>663</v>
      </c>
      <c r="D24" s="19" t="s">
        <v>37</v>
      </c>
      <c r="E24" s="19">
        <v>1</v>
      </c>
      <c r="F24" s="21">
        <v>44907</v>
      </c>
      <c r="G24" s="22">
        <v>0.61396990740740742</v>
      </c>
      <c r="H24" s="19">
        <v>12</v>
      </c>
      <c r="I24" s="23">
        <v>3.3000000000000002E-2</v>
      </c>
      <c r="J24" s="19">
        <v>0</v>
      </c>
      <c r="K24" s="19">
        <v>1</v>
      </c>
      <c r="L24" s="24">
        <v>5772.6670000000004</v>
      </c>
      <c r="M24" s="24">
        <v>6043.799</v>
      </c>
      <c r="N24" s="25">
        <v>-6.5629999999999997</v>
      </c>
      <c r="O24" s="25">
        <v>2.1999999999999999E-2</v>
      </c>
      <c r="P24" s="25">
        <v>0.24099999999999999</v>
      </c>
      <c r="Q24" s="25">
        <v>4.2000000000000003E-2</v>
      </c>
      <c r="R24" s="19" t="s">
        <v>664</v>
      </c>
      <c r="S24" s="29">
        <f t="shared" si="0"/>
        <v>4.6968238424284721</v>
      </c>
      <c r="T24" s="27">
        <f t="shared" si="1"/>
        <v>-4.27378373659303</v>
      </c>
      <c r="U24" s="28">
        <f t="shared" si="2"/>
        <v>3.5080735493023347</v>
      </c>
    </row>
    <row r="25" spans="1:22" x14ac:dyDescent="0.25">
      <c r="A25" s="18" t="s">
        <v>665</v>
      </c>
      <c r="B25" s="19">
        <v>22</v>
      </c>
      <c r="C25" s="20" t="s">
        <v>666</v>
      </c>
      <c r="D25" s="19" t="s">
        <v>37</v>
      </c>
      <c r="E25" s="19">
        <v>2</v>
      </c>
      <c r="F25" s="21">
        <v>44907</v>
      </c>
      <c r="G25" s="22">
        <v>0.63983796296296302</v>
      </c>
      <c r="H25" s="19">
        <v>12</v>
      </c>
      <c r="I25" s="23">
        <v>0.06</v>
      </c>
      <c r="J25" s="19">
        <v>0</v>
      </c>
      <c r="K25" s="19">
        <v>1</v>
      </c>
      <c r="L25" s="24">
        <v>5495.8879999999999</v>
      </c>
      <c r="M25" s="24">
        <v>5341.3119999999999</v>
      </c>
      <c r="N25" s="25">
        <v>-6.6070000000000002</v>
      </c>
      <c r="O25" s="25">
        <v>1.2999999999999999E-2</v>
      </c>
      <c r="P25" s="25">
        <v>0.88500000000000001</v>
      </c>
      <c r="Q25" s="25">
        <v>3.7999999999999999E-2</v>
      </c>
      <c r="R25" s="19" t="s">
        <v>667</v>
      </c>
      <c r="S25" s="29">
        <f t="shared" si="0"/>
        <v>-2.8125755110002331</v>
      </c>
      <c r="T25" s="27">
        <f t="shared" si="1"/>
        <v>-4.3178415612647854</v>
      </c>
      <c r="U25" s="28">
        <f t="shared" si="2"/>
        <v>4.152713702077385</v>
      </c>
    </row>
    <row r="26" spans="1:22" x14ac:dyDescent="0.25">
      <c r="A26" s="18" t="s">
        <v>91</v>
      </c>
      <c r="B26" s="19">
        <v>23</v>
      </c>
      <c r="C26" s="20" t="s">
        <v>24</v>
      </c>
      <c r="D26" s="19" t="s">
        <v>25</v>
      </c>
      <c r="E26" s="19">
        <v>1</v>
      </c>
      <c r="F26" s="21">
        <v>44907</v>
      </c>
      <c r="G26" s="22">
        <v>0.65924768518518517</v>
      </c>
      <c r="H26" s="19">
        <v>13</v>
      </c>
      <c r="I26" s="23">
        <v>2.7E-2</v>
      </c>
      <c r="J26" s="19">
        <v>1</v>
      </c>
      <c r="K26" s="19">
        <v>1</v>
      </c>
      <c r="L26" s="24">
        <v>6457.6120000000001</v>
      </c>
      <c r="M26" s="24">
        <v>6759.3059999999996</v>
      </c>
      <c r="N26" s="25">
        <v>-0.115</v>
      </c>
      <c r="O26" s="25">
        <v>1.4999999999999999E-2</v>
      </c>
      <c r="P26" s="25">
        <v>-5.1760000000000002</v>
      </c>
      <c r="Q26" s="25">
        <v>2.3E-2</v>
      </c>
      <c r="R26" s="19" t="s">
        <v>668</v>
      </c>
      <c r="S26" s="29">
        <f t="shared" si="0"/>
        <v>4.6719127751868541</v>
      </c>
      <c r="T26" s="27">
        <f t="shared" si="1"/>
        <v>2.1826902062130027</v>
      </c>
      <c r="U26" s="28">
        <f t="shared" si="2"/>
        <v>-1.9143110898008491</v>
      </c>
    </row>
    <row r="27" spans="1:22" x14ac:dyDescent="0.25">
      <c r="A27" s="18" t="s">
        <v>93</v>
      </c>
      <c r="B27" s="19">
        <v>24</v>
      </c>
      <c r="C27" s="20" t="s">
        <v>31</v>
      </c>
      <c r="D27" s="19" t="s">
        <v>25</v>
      </c>
      <c r="E27" s="19">
        <v>2</v>
      </c>
      <c r="F27" s="21">
        <v>44907</v>
      </c>
      <c r="G27" s="22">
        <v>0.67952546296296301</v>
      </c>
      <c r="H27" s="19">
        <v>13</v>
      </c>
      <c r="I27" s="23">
        <v>2.1999999999999999E-2</v>
      </c>
      <c r="J27" s="19">
        <v>0</v>
      </c>
      <c r="K27" s="19">
        <v>1</v>
      </c>
      <c r="L27" s="24">
        <v>3526.4250000000002</v>
      </c>
      <c r="M27" s="24">
        <v>3716.1439999999998</v>
      </c>
      <c r="N27" s="25">
        <v>-7.35</v>
      </c>
      <c r="O27" s="25">
        <v>2.8000000000000001E-2</v>
      </c>
      <c r="P27" s="25">
        <v>-26.199000000000002</v>
      </c>
      <c r="Q27" s="25">
        <v>1.7999999999999999E-2</v>
      </c>
      <c r="R27" s="19" t="s">
        <v>669</v>
      </c>
      <c r="S27" s="29">
        <f t="shared" si="0"/>
        <v>5.379924427713604</v>
      </c>
      <c r="T27" s="27">
        <f t="shared" si="1"/>
        <v>-5.0618180096991647</v>
      </c>
      <c r="U27" s="28">
        <f t="shared" si="2"/>
        <v>-22.958208499412486</v>
      </c>
    </row>
    <row r="28" spans="1:22" x14ac:dyDescent="0.25">
      <c r="A28" s="18" t="s">
        <v>670</v>
      </c>
      <c r="B28" s="19">
        <v>25</v>
      </c>
      <c r="C28" s="20" t="s">
        <v>671</v>
      </c>
      <c r="D28" s="19" t="s">
        <v>37</v>
      </c>
      <c r="E28" s="19">
        <v>1</v>
      </c>
      <c r="F28" s="21">
        <v>44907</v>
      </c>
      <c r="G28" s="22">
        <v>0.70223379629629623</v>
      </c>
      <c r="H28" s="19">
        <v>14</v>
      </c>
      <c r="I28" s="23">
        <v>0.122</v>
      </c>
      <c r="J28" s="19">
        <v>0</v>
      </c>
      <c r="K28" s="19">
        <v>1</v>
      </c>
      <c r="L28" s="24">
        <v>17209.191999999999</v>
      </c>
      <c r="M28" s="24">
        <v>18464.667000000001</v>
      </c>
      <c r="N28" s="25">
        <v>-8.3529999999999998</v>
      </c>
      <c r="O28" s="25">
        <v>1.2999999999999999E-2</v>
      </c>
      <c r="P28" s="25">
        <v>-5.0000000000000001E-3</v>
      </c>
      <c r="Q28" s="25">
        <v>1.4999999999999999E-2</v>
      </c>
      <c r="R28" s="19" t="s">
        <v>672</v>
      </c>
      <c r="S28" s="29">
        <f t="shared" si="0"/>
        <v>7.2953744719682447</v>
      </c>
      <c r="T28" s="27">
        <f t="shared" si="1"/>
        <v>-6.0661361493757227</v>
      </c>
      <c r="U28" s="28">
        <f t="shared" si="2"/>
        <v>3.2618290188944736</v>
      </c>
    </row>
    <row r="29" spans="1:22" x14ac:dyDescent="0.25">
      <c r="A29" s="18" t="s">
        <v>673</v>
      </c>
      <c r="B29" s="19">
        <v>26</v>
      </c>
      <c r="C29" s="20" t="s">
        <v>674</v>
      </c>
      <c r="D29" s="19" t="s">
        <v>37</v>
      </c>
      <c r="E29" s="19">
        <v>2</v>
      </c>
      <c r="F29" s="21">
        <v>44907</v>
      </c>
      <c r="G29" s="22">
        <v>0.72221064814814817</v>
      </c>
      <c r="H29" s="19">
        <v>14</v>
      </c>
      <c r="I29" s="23">
        <v>0.03</v>
      </c>
      <c r="J29" s="19">
        <v>0</v>
      </c>
      <c r="K29" s="19">
        <v>1</v>
      </c>
      <c r="L29" s="24">
        <v>4781.1620000000003</v>
      </c>
      <c r="M29" s="24">
        <v>5033.3450000000003</v>
      </c>
      <c r="N29" s="25">
        <v>-6.2690000000000001</v>
      </c>
      <c r="O29" s="25">
        <v>0.01</v>
      </c>
      <c r="P29" s="25">
        <v>0.17499999999999999</v>
      </c>
      <c r="Q29" s="25">
        <v>3.3000000000000002E-2</v>
      </c>
      <c r="R29" s="19" t="s">
        <v>675</v>
      </c>
      <c r="S29" s="29">
        <f t="shared" si="0"/>
        <v>5.2745127648885273</v>
      </c>
      <c r="T29" s="27">
        <f t="shared" si="1"/>
        <v>-3.9793973626499519</v>
      </c>
      <c r="U29" s="28">
        <f t="shared" si="2"/>
        <v>3.4420079435831523</v>
      </c>
    </row>
    <row r="30" spans="1:22" x14ac:dyDescent="0.25">
      <c r="A30" s="18" t="s">
        <v>676</v>
      </c>
      <c r="B30" s="19">
        <v>27</v>
      </c>
      <c r="C30" s="20" t="s">
        <v>677</v>
      </c>
      <c r="D30" s="19" t="s">
        <v>37</v>
      </c>
      <c r="E30" s="19">
        <v>1</v>
      </c>
      <c r="F30" s="21">
        <v>44907</v>
      </c>
      <c r="G30" s="22">
        <v>0.74462962962962964</v>
      </c>
      <c r="H30" s="19">
        <v>15</v>
      </c>
      <c r="I30" s="23">
        <v>2.3E-2</v>
      </c>
      <c r="J30" s="19">
        <v>0</v>
      </c>
      <c r="K30" s="19">
        <v>1</v>
      </c>
      <c r="L30" s="24">
        <v>3679.636</v>
      </c>
      <c r="M30" s="24">
        <v>3886.4580000000001</v>
      </c>
      <c r="N30" s="25">
        <v>-7.9409999999999998</v>
      </c>
      <c r="O30" s="25">
        <v>3.7999999999999999E-2</v>
      </c>
      <c r="P30" s="25">
        <v>-0.28499999999999998</v>
      </c>
      <c r="Q30" s="25">
        <v>4.2000000000000003E-2</v>
      </c>
      <c r="R30" s="19" t="s">
        <v>678</v>
      </c>
      <c r="S30" s="29">
        <f t="shared" si="0"/>
        <v>5.6207190059016625</v>
      </c>
      <c r="T30" s="27">
        <f t="shared" si="1"/>
        <v>-5.6535947001765781</v>
      </c>
      <c r="U30" s="28">
        <f t="shared" si="2"/>
        <v>2.9815506916009733</v>
      </c>
    </row>
    <row r="31" spans="1:22" x14ac:dyDescent="0.25">
      <c r="A31" s="18" t="s">
        <v>679</v>
      </c>
      <c r="B31" s="19">
        <v>28</v>
      </c>
      <c r="C31" s="20" t="s">
        <v>680</v>
      </c>
      <c r="D31" s="19" t="s">
        <v>37</v>
      </c>
      <c r="E31" s="19">
        <v>2</v>
      </c>
      <c r="F31" s="21">
        <v>44907</v>
      </c>
      <c r="G31" s="22">
        <v>0.76804398148148145</v>
      </c>
      <c r="H31" s="19">
        <v>15</v>
      </c>
      <c r="I31" s="23">
        <v>1.4999999999999999E-2</v>
      </c>
      <c r="J31" s="19">
        <v>1</v>
      </c>
      <c r="K31" s="19">
        <v>1</v>
      </c>
      <c r="L31" s="24">
        <v>2161.933</v>
      </c>
      <c r="M31" s="24">
        <v>2215.3739999999998</v>
      </c>
      <c r="N31" s="25">
        <v>-6.3840000000000003</v>
      </c>
      <c r="O31" s="25">
        <v>0.03</v>
      </c>
      <c r="P31" s="25">
        <v>0.377</v>
      </c>
      <c r="Q31" s="25">
        <v>3.3000000000000002E-2</v>
      </c>
      <c r="R31" s="19" t="s">
        <v>681</v>
      </c>
      <c r="S31" s="29">
        <f t="shared" si="0"/>
        <v>2.4719082413747344</v>
      </c>
      <c r="T31" s="27">
        <f t="shared" si="1"/>
        <v>-4.0945484953147631</v>
      </c>
      <c r="U31" s="28">
        <f t="shared" si="2"/>
        <v>3.6442087368448921</v>
      </c>
    </row>
    <row r="32" spans="1:22" x14ac:dyDescent="0.25">
      <c r="A32" s="18" t="s">
        <v>682</v>
      </c>
      <c r="B32" s="19">
        <v>29</v>
      </c>
      <c r="C32" s="20" t="s">
        <v>683</v>
      </c>
      <c r="D32" s="19" t="s">
        <v>37</v>
      </c>
      <c r="E32" s="19">
        <v>1</v>
      </c>
      <c r="F32" s="21">
        <v>44907</v>
      </c>
      <c r="G32" s="22">
        <v>0.79063657407407406</v>
      </c>
      <c r="H32" s="19">
        <v>16</v>
      </c>
      <c r="I32" s="23">
        <v>1.7999999999999999E-2</v>
      </c>
      <c r="J32" s="19">
        <v>0</v>
      </c>
      <c r="K32" s="19">
        <v>1</v>
      </c>
      <c r="L32" s="24">
        <v>2239.8200000000002</v>
      </c>
      <c r="M32" s="24">
        <v>2305.5709999999999</v>
      </c>
      <c r="N32" s="25">
        <v>-6.5410000000000004</v>
      </c>
      <c r="O32" s="25">
        <v>3.3000000000000002E-2</v>
      </c>
      <c r="P32" s="25">
        <v>0.505</v>
      </c>
      <c r="Q32" s="25">
        <v>5.2999999999999999E-2</v>
      </c>
      <c r="R32" s="19" t="s">
        <v>684</v>
      </c>
      <c r="S32" s="29">
        <f t="shared" si="0"/>
        <v>2.9355483922815182</v>
      </c>
      <c r="T32" s="27">
        <f t="shared" si="1"/>
        <v>-4.251754824257155</v>
      </c>
      <c r="U32" s="28">
        <f t="shared" si="2"/>
        <v>3.7723359721790635</v>
      </c>
    </row>
    <row r="33" spans="1:21" x14ac:dyDescent="0.25">
      <c r="A33" s="18" t="s">
        <v>685</v>
      </c>
      <c r="B33" s="19">
        <v>30</v>
      </c>
      <c r="C33" s="20" t="s">
        <v>686</v>
      </c>
      <c r="D33" s="19" t="s">
        <v>37</v>
      </c>
      <c r="E33" s="19">
        <v>2</v>
      </c>
      <c r="F33" s="21">
        <v>44907</v>
      </c>
      <c r="G33" s="22">
        <v>0.81204861111111104</v>
      </c>
      <c r="H33" s="19">
        <v>16</v>
      </c>
      <c r="I33" s="23">
        <v>0.05</v>
      </c>
      <c r="J33" s="19">
        <v>0</v>
      </c>
      <c r="K33" s="19">
        <v>1</v>
      </c>
      <c r="L33" s="24">
        <v>7163.915</v>
      </c>
      <c r="M33" s="24">
        <v>7490.7489999999998</v>
      </c>
      <c r="N33" s="25">
        <v>-6.048</v>
      </c>
      <c r="O33" s="25">
        <v>2.1999999999999999E-2</v>
      </c>
      <c r="P33" s="25">
        <v>0.753</v>
      </c>
      <c r="Q33" s="25">
        <v>3.6999999999999998E-2</v>
      </c>
      <c r="R33" s="19" t="s">
        <v>687</v>
      </c>
      <c r="S33" s="29">
        <f t="shared" si="0"/>
        <v>4.5622261012309622</v>
      </c>
      <c r="T33" s="27">
        <f t="shared" si="1"/>
        <v>-3.7581069250941002</v>
      </c>
      <c r="U33" s="28">
        <f t="shared" si="2"/>
        <v>4.0205824906390211</v>
      </c>
    </row>
    <row r="34" spans="1:21" x14ac:dyDescent="0.25">
      <c r="A34" s="18" t="s">
        <v>688</v>
      </c>
      <c r="B34" s="19">
        <v>31</v>
      </c>
      <c r="C34" s="20" t="s">
        <v>689</v>
      </c>
      <c r="D34" s="19" t="s">
        <v>37</v>
      </c>
      <c r="E34" s="19">
        <v>1</v>
      </c>
      <c r="F34" s="21">
        <v>44907</v>
      </c>
      <c r="G34" s="22">
        <v>0.83538194444444447</v>
      </c>
      <c r="H34" s="19">
        <v>17</v>
      </c>
      <c r="I34" s="23">
        <v>2.1000000000000001E-2</v>
      </c>
      <c r="J34" s="19">
        <v>0</v>
      </c>
      <c r="K34" s="19">
        <v>1</v>
      </c>
      <c r="L34" s="24">
        <v>3030.4830000000002</v>
      </c>
      <c r="M34" s="24">
        <v>3228.0770000000002</v>
      </c>
      <c r="N34" s="25">
        <v>-7.4790000000000001</v>
      </c>
      <c r="O34" s="25">
        <v>2.5999999999999999E-2</v>
      </c>
      <c r="P34" s="25">
        <v>-0.245</v>
      </c>
      <c r="Q34" s="25">
        <v>7.0999999999999994E-2</v>
      </c>
      <c r="R34" s="19" t="s">
        <v>690</v>
      </c>
      <c r="S34" s="29">
        <f t="shared" si="0"/>
        <v>6.5202147644451287</v>
      </c>
      <c r="T34" s="27">
        <f t="shared" si="1"/>
        <v>-5.1909875411231692</v>
      </c>
      <c r="U34" s="28">
        <f t="shared" si="2"/>
        <v>3.021590452642902</v>
      </c>
    </row>
    <row r="35" spans="1:21" x14ac:dyDescent="0.25">
      <c r="A35" s="18" t="s">
        <v>691</v>
      </c>
      <c r="B35" s="19">
        <v>32</v>
      </c>
      <c r="C35" s="20" t="s">
        <v>692</v>
      </c>
      <c r="D35" s="19" t="s">
        <v>37</v>
      </c>
      <c r="E35" s="19">
        <v>2</v>
      </c>
      <c r="F35" s="21">
        <v>44907</v>
      </c>
      <c r="G35" s="22">
        <v>0.85539351851851853</v>
      </c>
      <c r="H35" s="19">
        <v>17</v>
      </c>
      <c r="I35" s="23">
        <v>0.03</v>
      </c>
      <c r="J35" s="19">
        <v>0</v>
      </c>
      <c r="K35" s="19">
        <v>1</v>
      </c>
      <c r="L35" s="24">
        <v>4405.5200000000004</v>
      </c>
      <c r="M35" s="24">
        <v>4620.1469999999999</v>
      </c>
      <c r="N35" s="25">
        <v>-7.6210000000000004</v>
      </c>
      <c r="O35" s="25">
        <v>2.4E-2</v>
      </c>
      <c r="P35" s="25">
        <v>-0.17499999999999999</v>
      </c>
      <c r="Q35" s="25">
        <v>4.1000000000000002E-2</v>
      </c>
      <c r="R35" s="19" t="s">
        <v>693</v>
      </c>
      <c r="S35" s="29">
        <f t="shared" si="0"/>
        <v>4.8717745010804521</v>
      </c>
      <c r="T35" s="27">
        <f t="shared" si="1"/>
        <v>-5.3331741571092817</v>
      </c>
      <c r="U35" s="28">
        <f t="shared" si="2"/>
        <v>3.091660034466277</v>
      </c>
    </row>
    <row r="36" spans="1:21" x14ac:dyDescent="0.25">
      <c r="A36" s="18" t="s">
        <v>694</v>
      </c>
      <c r="B36" s="19">
        <v>33</v>
      </c>
      <c r="C36" s="20" t="s">
        <v>695</v>
      </c>
      <c r="D36" s="19" t="s">
        <v>37</v>
      </c>
      <c r="E36" s="19">
        <v>1</v>
      </c>
      <c r="F36" s="21">
        <v>44907</v>
      </c>
      <c r="G36" s="22">
        <v>0.88059027777777776</v>
      </c>
      <c r="H36" s="19">
        <v>18</v>
      </c>
      <c r="I36" s="23">
        <v>7.0000000000000007E-2</v>
      </c>
      <c r="J36" s="19">
        <v>0</v>
      </c>
      <c r="K36" s="19">
        <v>1</v>
      </c>
      <c r="L36" s="24">
        <v>5857.4059999999999</v>
      </c>
      <c r="M36" s="24">
        <v>5749.02</v>
      </c>
      <c r="N36" s="25">
        <v>-7.4630000000000001</v>
      </c>
      <c r="O36" s="25">
        <v>1.7000000000000001E-2</v>
      </c>
      <c r="P36" s="25">
        <v>-0.112</v>
      </c>
      <c r="Q36" s="25">
        <v>0.03</v>
      </c>
      <c r="R36" s="19" t="s">
        <v>696</v>
      </c>
      <c r="S36" s="29">
        <f t="shared" si="0"/>
        <v>-1.8504095498929019</v>
      </c>
      <c r="T36" s="27">
        <f t="shared" si="1"/>
        <v>-5.1749665139698031</v>
      </c>
      <c r="U36" s="28">
        <f t="shared" si="2"/>
        <v>3.1547226581073144</v>
      </c>
    </row>
    <row r="37" spans="1:21" x14ac:dyDescent="0.25">
      <c r="A37" s="18" t="s">
        <v>122</v>
      </c>
      <c r="B37" s="19">
        <v>34</v>
      </c>
      <c r="C37" s="20" t="s">
        <v>61</v>
      </c>
      <c r="D37" s="19" t="s">
        <v>62</v>
      </c>
      <c r="E37" s="19">
        <v>2</v>
      </c>
      <c r="F37" s="21">
        <v>44907</v>
      </c>
      <c r="G37" s="22">
        <v>0.90028935185185188</v>
      </c>
      <c r="H37" s="19">
        <v>18</v>
      </c>
      <c r="I37" s="23">
        <v>6.4000000000000001E-2</v>
      </c>
      <c r="J37" s="19">
        <v>1</v>
      </c>
      <c r="K37" s="19">
        <v>1</v>
      </c>
      <c r="L37" s="24">
        <v>13222.281000000001</v>
      </c>
      <c r="M37" s="24">
        <v>13896.705</v>
      </c>
      <c r="N37" s="25">
        <v>-3.1110000000000002</v>
      </c>
      <c r="O37" s="25">
        <v>1.4E-2</v>
      </c>
      <c r="P37" s="25">
        <v>-7.9379999999999997</v>
      </c>
      <c r="Q37" s="25">
        <v>1.7999999999999999E-2</v>
      </c>
      <c r="R37" s="19" t="s">
        <v>697</v>
      </c>
      <c r="S37" s="29">
        <f t="shared" si="0"/>
        <v>5.1006630399096764</v>
      </c>
      <c r="T37" s="27">
        <f t="shared" si="1"/>
        <v>-0.81724712825456525</v>
      </c>
      <c r="U37" s="28">
        <f t="shared" si="2"/>
        <v>-4.6790565897460201</v>
      </c>
    </row>
    <row r="38" spans="1:21" x14ac:dyDescent="0.25">
      <c r="A38" s="18" t="s">
        <v>698</v>
      </c>
      <c r="B38" s="19">
        <v>35</v>
      </c>
      <c r="C38" s="20" t="s">
        <v>699</v>
      </c>
      <c r="D38" s="19" t="s">
        <v>37</v>
      </c>
      <c r="E38" s="19">
        <v>1</v>
      </c>
      <c r="F38" s="21">
        <v>44907</v>
      </c>
      <c r="G38" s="22">
        <v>0.92123842592592586</v>
      </c>
      <c r="H38" s="19">
        <v>19</v>
      </c>
      <c r="I38" s="23">
        <v>0.06</v>
      </c>
      <c r="J38" s="19">
        <v>0</v>
      </c>
      <c r="K38" s="19">
        <v>1</v>
      </c>
      <c r="L38" s="24">
        <v>697.24099999999999</v>
      </c>
      <c r="M38" s="24">
        <v>1414.7950000000001</v>
      </c>
      <c r="N38" s="25">
        <v>-7.3650000000000002</v>
      </c>
      <c r="O38" s="25">
        <v>5.6000000000000001E-2</v>
      </c>
      <c r="P38" s="25">
        <v>-1.4159999999999999</v>
      </c>
      <c r="Q38" s="25">
        <v>0.17399999999999999</v>
      </c>
      <c r="R38" s="19" t="s">
        <v>700</v>
      </c>
      <c r="S38" s="29">
        <f t="shared" si="0"/>
        <v>102.91333986383475</v>
      </c>
      <c r="T38" s="27">
        <f t="shared" si="1"/>
        <v>-5.0768377226554442</v>
      </c>
      <c r="U38" s="28">
        <f t="shared" si="2"/>
        <v>1.8494264481404417</v>
      </c>
    </row>
    <row r="39" spans="1:21" x14ac:dyDescent="0.25">
      <c r="A39" s="18" t="s">
        <v>701</v>
      </c>
      <c r="B39" s="19">
        <v>36</v>
      </c>
      <c r="C39" s="20" t="s">
        <v>702</v>
      </c>
      <c r="D39" s="19" t="s">
        <v>37</v>
      </c>
      <c r="E39" s="19">
        <v>2</v>
      </c>
      <c r="F39" s="21">
        <v>44907</v>
      </c>
      <c r="G39" s="22">
        <v>0.94314814814814818</v>
      </c>
      <c r="H39" s="19">
        <v>19</v>
      </c>
      <c r="I39" s="23">
        <v>3.5000000000000003E-2</v>
      </c>
      <c r="J39" s="19">
        <v>0</v>
      </c>
      <c r="K39" s="19">
        <v>1</v>
      </c>
      <c r="L39" s="24">
        <v>5297.5609999999997</v>
      </c>
      <c r="M39" s="24">
        <v>5563.8190000000004</v>
      </c>
      <c r="N39" s="25">
        <v>-6.3959999999999999</v>
      </c>
      <c r="O39" s="25">
        <v>2.9000000000000001E-2</v>
      </c>
      <c r="P39" s="25">
        <v>0.52600000000000002</v>
      </c>
      <c r="Q39" s="25">
        <v>4.3999999999999997E-2</v>
      </c>
      <c r="R39" s="19" t="s">
        <v>703</v>
      </c>
      <c r="S39" s="29">
        <f t="shared" si="0"/>
        <v>5.0260487798064162</v>
      </c>
      <c r="T39" s="27">
        <f t="shared" si="1"/>
        <v>-4.1065642656797863</v>
      </c>
      <c r="U39" s="28">
        <f t="shared" si="2"/>
        <v>3.7933568467260761</v>
      </c>
    </row>
    <row r="40" spans="1:21" x14ac:dyDescent="0.25">
      <c r="A40" s="18" t="s">
        <v>704</v>
      </c>
      <c r="B40" s="19">
        <v>37</v>
      </c>
      <c r="C40" s="20" t="s">
        <v>705</v>
      </c>
      <c r="D40" s="19" t="s">
        <v>37</v>
      </c>
      <c r="E40" s="19">
        <v>1</v>
      </c>
      <c r="F40" s="21">
        <v>44907</v>
      </c>
      <c r="G40" s="22">
        <v>0.96579861111111109</v>
      </c>
      <c r="H40" s="19">
        <v>20</v>
      </c>
      <c r="I40" s="23">
        <v>2.3E-2</v>
      </c>
      <c r="J40" s="19">
        <v>0</v>
      </c>
      <c r="K40" s="19">
        <v>1</v>
      </c>
      <c r="L40" s="24">
        <v>3084.1480000000001</v>
      </c>
      <c r="M40" s="24">
        <v>3279.8090000000002</v>
      </c>
      <c r="N40" s="25">
        <v>-6.556</v>
      </c>
      <c r="O40" s="25">
        <v>3.5000000000000003E-2</v>
      </c>
      <c r="P40" s="25">
        <v>0.44</v>
      </c>
      <c r="Q40" s="25">
        <v>5.0999999999999997E-2</v>
      </c>
      <c r="R40" s="19" t="s">
        <v>706</v>
      </c>
      <c r="S40" s="29">
        <f t="shared" si="0"/>
        <v>6.3440859517766484</v>
      </c>
      <c r="T40" s="27">
        <f t="shared" si="1"/>
        <v>-4.2667745372134345</v>
      </c>
      <c r="U40" s="28">
        <f t="shared" si="2"/>
        <v>3.7072713604859295</v>
      </c>
    </row>
    <row r="41" spans="1:21" x14ac:dyDescent="0.25">
      <c r="A41" s="18" t="s">
        <v>707</v>
      </c>
      <c r="B41" s="19">
        <v>38</v>
      </c>
      <c r="C41" s="20" t="s">
        <v>708</v>
      </c>
      <c r="D41" s="19" t="s">
        <v>37</v>
      </c>
      <c r="E41" s="19">
        <v>2</v>
      </c>
      <c r="F41" s="21">
        <v>44907</v>
      </c>
      <c r="G41" s="22">
        <v>0.98722222222222233</v>
      </c>
      <c r="H41" s="19">
        <v>20</v>
      </c>
      <c r="I41" s="23">
        <v>2.3E-2</v>
      </c>
      <c r="J41" s="19">
        <v>0</v>
      </c>
      <c r="K41" s="19">
        <v>1</v>
      </c>
      <c r="L41" s="24">
        <v>3184.6640000000002</v>
      </c>
      <c r="M41" s="24">
        <v>3375.5529999999999</v>
      </c>
      <c r="N41" s="25">
        <v>-5.7859999999999996</v>
      </c>
      <c r="O41" s="25">
        <v>2.9000000000000001E-2</v>
      </c>
      <c r="P41" s="25">
        <v>0.59699999999999998</v>
      </c>
      <c r="Q41" s="25">
        <v>5.1999999999999998E-2</v>
      </c>
      <c r="R41" s="19" t="s">
        <v>709</v>
      </c>
      <c r="S41" s="29">
        <f t="shared" si="0"/>
        <v>5.9940075310927625</v>
      </c>
      <c r="T41" s="27">
        <f t="shared" si="1"/>
        <v>-3.4957626054577502</v>
      </c>
      <c r="U41" s="28">
        <f t="shared" si="2"/>
        <v>3.8644274225754991</v>
      </c>
    </row>
    <row r="42" spans="1:21" x14ac:dyDescent="0.25">
      <c r="A42" s="18" t="s">
        <v>710</v>
      </c>
      <c r="B42" s="19">
        <v>39</v>
      </c>
      <c r="C42" s="20" t="s">
        <v>711</v>
      </c>
      <c r="D42" s="19" t="s">
        <v>37</v>
      </c>
      <c r="E42" s="19">
        <v>1</v>
      </c>
      <c r="F42" s="21" t="s">
        <v>712</v>
      </c>
      <c r="G42" s="22">
        <v>9.525462962962963E-3</v>
      </c>
      <c r="H42" s="19">
        <v>21</v>
      </c>
      <c r="I42" s="23">
        <v>2.3E-2</v>
      </c>
      <c r="J42" s="19">
        <v>1</v>
      </c>
      <c r="K42" s="19">
        <v>1</v>
      </c>
      <c r="L42" s="24">
        <v>2211.0369999999998</v>
      </c>
      <c r="M42" s="24">
        <v>2273.3620000000001</v>
      </c>
      <c r="N42" s="25">
        <v>-7.9710000000000001</v>
      </c>
      <c r="O42" s="25">
        <v>2.5000000000000001E-2</v>
      </c>
      <c r="P42" s="25">
        <v>-0.14899999999999999</v>
      </c>
      <c r="Q42" s="25">
        <v>6.7000000000000004E-2</v>
      </c>
      <c r="R42" s="19" t="s">
        <v>713</v>
      </c>
      <c r="S42" s="29">
        <f t="shared" si="0"/>
        <v>2.8188130727798892</v>
      </c>
      <c r="T42" s="27">
        <f t="shared" si="1"/>
        <v>-5.683634126089137</v>
      </c>
      <c r="U42" s="28">
        <f t="shared" si="2"/>
        <v>3.1176858791435307</v>
      </c>
    </row>
    <row r="43" spans="1:21" x14ac:dyDescent="0.25">
      <c r="A43" s="18" t="s">
        <v>714</v>
      </c>
      <c r="B43" s="19">
        <v>40</v>
      </c>
      <c r="C43" s="20" t="s">
        <v>715</v>
      </c>
      <c r="D43" s="19" t="s">
        <v>37</v>
      </c>
      <c r="E43" s="19">
        <v>2</v>
      </c>
      <c r="F43" s="21" t="s">
        <v>712</v>
      </c>
      <c r="G43" s="22">
        <v>3.107638888888889E-2</v>
      </c>
      <c r="H43" s="19">
        <v>21</v>
      </c>
      <c r="I43" s="23">
        <v>2.4E-2</v>
      </c>
      <c r="J43" s="19">
        <v>0</v>
      </c>
      <c r="K43" s="19">
        <v>1</v>
      </c>
      <c r="L43" s="24">
        <v>3080.7139999999999</v>
      </c>
      <c r="M43" s="24">
        <v>3271.2719999999999</v>
      </c>
      <c r="N43" s="25">
        <v>-6.5739999999999998</v>
      </c>
      <c r="O43" s="25">
        <v>2.7E-2</v>
      </c>
      <c r="P43" s="25">
        <v>0.50900000000000001</v>
      </c>
      <c r="Q43" s="25">
        <v>5.8999999999999997E-2</v>
      </c>
      <c r="R43" s="19" t="s">
        <v>716</v>
      </c>
      <c r="S43" s="29">
        <f t="shared" si="0"/>
        <v>6.1855141373071234</v>
      </c>
      <c r="T43" s="27">
        <f t="shared" si="1"/>
        <v>-4.2847981927609684</v>
      </c>
      <c r="U43" s="28">
        <f t="shared" si="2"/>
        <v>3.7763399482832565</v>
      </c>
    </row>
    <row r="44" spans="1:21" x14ac:dyDescent="0.25">
      <c r="A44" s="18" t="s">
        <v>717</v>
      </c>
      <c r="B44" s="19">
        <v>41</v>
      </c>
      <c r="C44" s="20" t="s">
        <v>718</v>
      </c>
      <c r="D44" s="19" t="s">
        <v>37</v>
      </c>
      <c r="E44" s="19">
        <v>1</v>
      </c>
      <c r="F44" s="21" t="s">
        <v>712</v>
      </c>
      <c r="G44" s="22">
        <v>5.3495370370370367E-2</v>
      </c>
      <c r="H44" s="19">
        <v>22</v>
      </c>
      <c r="I44" s="23">
        <v>3.0000000000000001E-3</v>
      </c>
      <c r="J44" s="19">
        <v>0</v>
      </c>
      <c r="K44" s="19">
        <v>1</v>
      </c>
      <c r="L44" s="24">
        <v>157.505</v>
      </c>
      <c r="M44" s="24">
        <v>1491.019</v>
      </c>
      <c r="N44" s="25">
        <v>-11.773</v>
      </c>
      <c r="O44" s="25">
        <v>0.433</v>
      </c>
      <c r="P44" s="25">
        <v>-9.3740000000000006</v>
      </c>
      <c r="Q44" s="25">
        <v>0.78400000000000003</v>
      </c>
      <c r="R44" s="19" t="s">
        <v>719</v>
      </c>
      <c r="S44" s="29">
        <f t="shared" si="0"/>
        <v>846.64867781975181</v>
      </c>
      <c r="T44" s="27"/>
      <c r="U44" s="28"/>
    </row>
    <row r="45" spans="1:21" x14ac:dyDescent="0.25">
      <c r="A45" s="18" t="s">
        <v>720</v>
      </c>
      <c r="B45" s="19">
        <v>42</v>
      </c>
      <c r="C45" s="20" t="s">
        <v>721</v>
      </c>
      <c r="D45" s="19" t="s">
        <v>37</v>
      </c>
      <c r="E45" s="19">
        <v>2</v>
      </c>
      <c r="F45" s="21" t="s">
        <v>712</v>
      </c>
      <c r="G45" s="22">
        <v>7.5266203703703696E-2</v>
      </c>
      <c r="H45" s="19">
        <v>22</v>
      </c>
      <c r="I45" s="23">
        <v>2.3E-2</v>
      </c>
      <c r="J45" s="19">
        <v>0</v>
      </c>
      <c r="K45" s="19">
        <v>1</v>
      </c>
      <c r="L45" s="24">
        <v>3187.8980000000001</v>
      </c>
      <c r="M45" s="24">
        <v>3393.5059999999999</v>
      </c>
      <c r="N45" s="25">
        <v>-6.5279999999999996</v>
      </c>
      <c r="O45" s="25">
        <v>1.4E-2</v>
      </c>
      <c r="P45" s="25">
        <v>0.39600000000000002</v>
      </c>
      <c r="Q45" s="25">
        <v>5.3999999999999999E-2</v>
      </c>
      <c r="R45" s="19" t="s">
        <v>722</v>
      </c>
      <c r="S45" s="29">
        <f t="shared" si="0"/>
        <v>6.4496417388511134</v>
      </c>
      <c r="T45" s="27">
        <f t="shared" si="1"/>
        <v>-4.2387377396950452</v>
      </c>
      <c r="U45" s="28">
        <f t="shared" si="2"/>
        <v>3.6632276233398082</v>
      </c>
    </row>
    <row r="46" spans="1:21" x14ac:dyDescent="0.25">
      <c r="A46" s="18" t="s">
        <v>380</v>
      </c>
      <c r="B46" s="19">
        <v>43</v>
      </c>
      <c r="C46" s="20" t="s">
        <v>24</v>
      </c>
      <c r="D46" s="19" t="s">
        <v>25</v>
      </c>
      <c r="E46" s="19">
        <v>1</v>
      </c>
      <c r="F46" s="21" t="s">
        <v>712</v>
      </c>
      <c r="G46" s="22">
        <v>9.736111111111112E-2</v>
      </c>
      <c r="H46" s="19">
        <v>23</v>
      </c>
      <c r="I46" s="23">
        <v>3.2000000000000001E-2</v>
      </c>
      <c r="J46" s="19">
        <v>0</v>
      </c>
      <c r="K46" s="19">
        <v>1</v>
      </c>
      <c r="L46" s="24">
        <v>5816.26</v>
      </c>
      <c r="M46" s="24">
        <v>6102.5379999999996</v>
      </c>
      <c r="N46" s="25">
        <v>-0.13600000000000001</v>
      </c>
      <c r="O46" s="25">
        <v>1.2999999999999999E-2</v>
      </c>
      <c r="P46" s="25">
        <v>-5.2069999999999999</v>
      </c>
      <c r="Q46" s="25">
        <v>0.04</v>
      </c>
      <c r="R46" s="19" t="s">
        <v>723</v>
      </c>
      <c r="S46" s="29">
        <f t="shared" si="0"/>
        <v>4.9220289326818119</v>
      </c>
      <c r="T46" s="27">
        <f t="shared" si="1"/>
        <v>2.1616626080742112</v>
      </c>
      <c r="U46" s="28">
        <f t="shared" si="2"/>
        <v>-1.9453419046083438</v>
      </c>
    </row>
    <row r="47" spans="1:21" x14ac:dyDescent="0.25">
      <c r="A47" s="18" t="s">
        <v>382</v>
      </c>
      <c r="B47" s="19">
        <v>44</v>
      </c>
      <c r="C47" s="20" t="s">
        <v>24</v>
      </c>
      <c r="D47" s="19" t="s">
        <v>25</v>
      </c>
      <c r="E47" s="19">
        <v>2</v>
      </c>
      <c r="F47" s="21" t="s">
        <v>712</v>
      </c>
      <c r="G47" s="22">
        <v>0.12049768518518518</v>
      </c>
      <c r="H47" s="19">
        <v>23</v>
      </c>
      <c r="I47" s="23">
        <v>4.8000000000000001E-2</v>
      </c>
      <c r="J47" s="19">
        <v>1</v>
      </c>
      <c r="K47" s="19">
        <v>1</v>
      </c>
      <c r="L47" s="24">
        <v>10174.855</v>
      </c>
      <c r="M47" s="24">
        <v>10641.965</v>
      </c>
      <c r="N47" s="25">
        <v>-7.9000000000000001E-2</v>
      </c>
      <c r="O47" s="25">
        <v>1.4999999999999999E-2</v>
      </c>
      <c r="P47" s="25">
        <v>-5.0890000000000004</v>
      </c>
      <c r="Q47" s="25">
        <v>2.1000000000000001E-2</v>
      </c>
      <c r="R47" s="19" t="s">
        <v>724</v>
      </c>
      <c r="S47" s="29">
        <f t="shared" si="0"/>
        <v>4.59082709286767</v>
      </c>
      <c r="T47" s="27">
        <f t="shared" si="1"/>
        <v>2.2187375173080737</v>
      </c>
      <c r="U47" s="28">
        <f t="shared" si="2"/>
        <v>-1.8272246095346549</v>
      </c>
    </row>
    <row r="48" spans="1:21" x14ac:dyDescent="0.25">
      <c r="A48" s="18" t="s">
        <v>496</v>
      </c>
      <c r="B48" s="19">
        <v>45</v>
      </c>
      <c r="C48" s="20" t="s">
        <v>31</v>
      </c>
      <c r="D48" s="19" t="s">
        <v>25</v>
      </c>
      <c r="E48" s="19">
        <v>1</v>
      </c>
      <c r="F48" s="21" t="s">
        <v>712</v>
      </c>
      <c r="G48" s="22">
        <v>0.1421064814814815</v>
      </c>
      <c r="H48" s="19">
        <v>24</v>
      </c>
      <c r="I48" s="23">
        <v>0.04</v>
      </c>
      <c r="J48" s="19">
        <v>0</v>
      </c>
      <c r="K48" s="19">
        <v>1</v>
      </c>
      <c r="L48" s="24">
        <v>7453.1040000000003</v>
      </c>
      <c r="M48" s="24">
        <v>7754.6580000000004</v>
      </c>
      <c r="N48" s="25">
        <v>-7.258</v>
      </c>
      <c r="O48" s="25">
        <v>1.7000000000000001E-2</v>
      </c>
      <c r="P48" s="25">
        <v>-26.254000000000001</v>
      </c>
      <c r="Q48" s="25">
        <v>8.9999999999999993E-3</v>
      </c>
      <c r="R48" s="19" t="s">
        <v>725</v>
      </c>
      <c r="S48" s="29">
        <f t="shared" si="0"/>
        <v>4.0460189472735237</v>
      </c>
      <c r="T48" s="27">
        <f t="shared" si="1"/>
        <v>-4.9696971035673165</v>
      </c>
      <c r="U48" s="28">
        <f t="shared" si="2"/>
        <v>-23.013263170845136</v>
      </c>
    </row>
    <row r="49" spans="1:23" x14ac:dyDescent="0.25">
      <c r="A49" s="32" t="s">
        <v>499</v>
      </c>
      <c r="B49" s="33">
        <v>46</v>
      </c>
      <c r="C49" s="34" t="s">
        <v>31</v>
      </c>
      <c r="D49" s="33" t="s">
        <v>25</v>
      </c>
      <c r="E49" s="33">
        <v>2</v>
      </c>
      <c r="F49" s="35" t="s">
        <v>712</v>
      </c>
      <c r="G49" s="36">
        <v>0.16231481481481483</v>
      </c>
      <c r="H49" s="33">
        <v>24</v>
      </c>
      <c r="I49" s="37">
        <v>2.3E-2</v>
      </c>
      <c r="J49" s="33">
        <v>0</v>
      </c>
      <c r="K49" s="33">
        <v>1</v>
      </c>
      <c r="L49" s="38">
        <v>3333.1570000000002</v>
      </c>
      <c r="M49" s="38">
        <v>3521.7570000000001</v>
      </c>
      <c r="N49" s="39">
        <v>-7.2690000000000001</v>
      </c>
      <c r="O49" s="39">
        <v>2.1999999999999999E-2</v>
      </c>
      <c r="P49" s="39">
        <v>-26.285</v>
      </c>
      <c r="Q49" s="39">
        <v>5.6000000000000001E-2</v>
      </c>
      <c r="R49" s="33" t="s">
        <v>726</v>
      </c>
      <c r="S49" s="40">
        <f t="shared" si="0"/>
        <v>5.6582993240342319</v>
      </c>
      <c r="T49" s="41">
        <f t="shared" si="1"/>
        <v>-4.9807115597352549</v>
      </c>
      <c r="U49" s="42">
        <f t="shared" si="2"/>
        <v>-23.044293985652629</v>
      </c>
    </row>
    <row r="50" spans="1:23" x14ac:dyDescent="0.25">
      <c r="A50" s="43"/>
      <c r="B50" s="43"/>
      <c r="C50" s="43"/>
      <c r="D50" s="43"/>
      <c r="E50" s="43"/>
      <c r="F50" s="44"/>
      <c r="G50" s="45"/>
      <c r="H50" s="43"/>
      <c r="I50" s="46"/>
      <c r="J50" s="43"/>
      <c r="K50" s="43"/>
      <c r="L50" s="47"/>
      <c r="M50" s="47"/>
      <c r="N50" s="48"/>
      <c r="O50" s="48"/>
      <c r="P50" s="48"/>
      <c r="Q50" s="48"/>
      <c r="R50" s="43"/>
      <c r="S50" s="49"/>
      <c r="T50" s="50"/>
      <c r="U50" s="50"/>
    </row>
    <row r="51" spans="1:23" ht="30.75" thickBot="1" x14ac:dyDescent="0.3">
      <c r="A51" s="51"/>
      <c r="B51" s="51"/>
      <c r="C51" s="97" t="s">
        <v>156</v>
      </c>
      <c r="D51" s="98"/>
      <c r="E51" s="98"/>
      <c r="F51" s="97" t="s">
        <v>157</v>
      </c>
      <c r="G51" s="98"/>
      <c r="H51" s="99"/>
      <c r="I51" s="52"/>
      <c r="J51" s="53"/>
      <c r="K51" s="53"/>
      <c r="L51" s="54"/>
      <c r="M51" s="54"/>
      <c r="N51" s="100" t="s">
        <v>156</v>
      </c>
      <c r="O51" s="101"/>
      <c r="P51" s="100" t="s">
        <v>157</v>
      </c>
      <c r="Q51" s="101"/>
      <c r="R51" s="53"/>
      <c r="S51" s="55" t="s">
        <v>158</v>
      </c>
    </row>
    <row r="52" spans="1:23" ht="19.5" customHeight="1" x14ac:dyDescent="0.25">
      <c r="A52" s="43"/>
      <c r="B52" s="56" t="s">
        <v>159</v>
      </c>
      <c r="C52" s="56" t="s">
        <v>160</v>
      </c>
      <c r="D52" s="56" t="s">
        <v>161</v>
      </c>
      <c r="E52" s="56" t="s">
        <v>162</v>
      </c>
      <c r="F52" s="56" t="s">
        <v>160</v>
      </c>
      <c r="G52" s="56" t="s">
        <v>161</v>
      </c>
      <c r="H52" s="56" t="s">
        <v>162</v>
      </c>
      <c r="I52" s="52"/>
      <c r="J52" s="53"/>
      <c r="L52" s="102" t="s">
        <v>163</v>
      </c>
      <c r="M52" s="103"/>
      <c r="N52" s="57" t="s">
        <v>164</v>
      </c>
      <c r="O52" s="58" t="s">
        <v>165</v>
      </c>
      <c r="P52" s="57" t="s">
        <v>164</v>
      </c>
      <c r="Q52" s="58" t="s">
        <v>165</v>
      </c>
      <c r="R52" s="53"/>
      <c r="S52" s="59" t="s">
        <v>166</v>
      </c>
      <c r="T52" s="60" t="s">
        <v>164</v>
      </c>
      <c r="U52" s="61"/>
      <c r="V52" s="62" t="s">
        <v>167</v>
      </c>
      <c r="W52" s="63"/>
    </row>
    <row r="53" spans="1:23" x14ac:dyDescent="0.25">
      <c r="A53" s="64" t="s">
        <v>168</v>
      </c>
      <c r="B53" s="56" t="s">
        <v>24</v>
      </c>
      <c r="C53" s="65">
        <f t="array" ref="C53">SLOPE((IF($C$4:$C$49="GS1",N4:N49)),(IF($C$4:$C$49="GS1",L4:L49)))</f>
        <v>1.3640159288185401E-5</v>
      </c>
      <c r="D53" s="66">
        <f t="array" ref="D53">INTERCEPT((IF($C$4:$C$49="GS1",N4:N49)),(IF($C$4:$C$49="GS1",L4:L49)))</f>
        <v>-0.21807801896950921</v>
      </c>
      <c r="E53" s="66">
        <f t="array" ref="E53">((CORREL((IF($C$4:$C$49="GS1",N4:N49)),(IF($C$4:$C$49="GS1",L4:L49))))^2)</f>
        <v>0.48456775337287267</v>
      </c>
      <c r="F53" s="65" t="e">
        <f t="array" ref="F53">SLOPE((IF($C$4:$C$49="GS1",P4:P49)),(IF($C$4:$C$49="NBS 19",L4:L49)))</f>
        <v>#DIV/0!</v>
      </c>
      <c r="G53" s="66">
        <f t="array" ref="G53">INTERCEPT((IF($C$4:$C$49="GS1",P4:P49)),(IF($C$4:$C$49="GS1",L4:L49)))</f>
        <v>-5.3616867527820151</v>
      </c>
      <c r="H53" s="66">
        <f t="array" ref="H53">((CORREL((IF($C$4:$C$49="GS1",P4:P49)),(IF($C$4:$C$49="GS1",L4:L49))))^2)</f>
        <v>0.9550700297912752</v>
      </c>
      <c r="I53" s="52"/>
      <c r="J53" s="53"/>
      <c r="K53" s="67"/>
      <c r="L53" s="68" t="s">
        <v>24</v>
      </c>
      <c r="M53" s="69" t="s">
        <v>169</v>
      </c>
      <c r="N53" s="70">
        <f t="array" ref="N53">AVERAGEIF($C$4:$C$49,"GS1",N4:N49)</f>
        <v>-0.13599999999999998</v>
      </c>
      <c r="O53" s="71">
        <v>2.1616626080742112</v>
      </c>
      <c r="P53" s="72">
        <f t="array" ref="P53">AVERAGEIF($C$4:$C$49,"GS1",P4:P49)</f>
        <v>-5.1995999999999993</v>
      </c>
      <c r="Q53" s="71">
        <v>-1.9379345488155855</v>
      </c>
      <c r="R53" s="53"/>
      <c r="S53" s="73" t="s">
        <v>169</v>
      </c>
      <c r="T53" s="74">
        <f t="array" ref="T53">AVERAGEIF($C$4:$C$49,"SHK",$T$4:$T$49)</f>
        <v>-0.85930232453214783</v>
      </c>
      <c r="U53" s="75">
        <f t="array" ref="U53">AVERAGEIF($C$4:$C$49,"SHK",$U$4:$U$49)</f>
        <v>-4.8176942623536982</v>
      </c>
      <c r="V53" s="76">
        <v>-0.89292137499428292</v>
      </c>
      <c r="W53" s="76">
        <v>-4.8341210326293309</v>
      </c>
    </row>
    <row r="54" spans="1:23" ht="15.75" thickBot="1" x14ac:dyDescent="0.3">
      <c r="A54" s="77"/>
      <c r="B54" s="56" t="s">
        <v>31</v>
      </c>
      <c r="C54" s="65">
        <f t="array" ref="C54">SLOPE((IF($C$4:$C$49="NBS 18",N4:N49)),(IF($C$4:$C$49="NBS 18",L4:L49)))</f>
        <v>2.5352945761521241E-6</v>
      </c>
      <c r="D54" s="66">
        <f t="array" ref="D54">INTERCEPT((IF($C$4:$C$49="NBS 18",N4:N49)),(IF($C$4:$C$49="NBS 18",L4:L49)))</f>
        <v>-7.3129092329628698</v>
      </c>
      <c r="E54" s="66">
        <f t="array" ref="E54">((CORREL((IF($C$4:$C$49="NBS 18",N4:N49)),(IF($C$4:$C$49="NBS 18",L4:L49))))^2)</f>
        <v>2.7126661258631991E-2</v>
      </c>
      <c r="F54" s="65">
        <f t="array" ref="F54">SLOPE((IF($C$4:$C$49="NBS 18",P4:P49)),(IF($C$4:$C$49="NBS 18",L4:L49)))</f>
        <v>1.7256646050760492E-6</v>
      </c>
      <c r="G54" s="66">
        <f t="array" ref="G54">INTERCEPT((IF($C$4:$C$49="NBS 18",P4:P49)),(IF($C$4:$C$49="NBS 18",L4:L49)))</f>
        <v>-26.250727901463421</v>
      </c>
      <c r="H54" s="66">
        <f t="array" ref="H54">((CORREL((IF($C$4:$C$49="NBS 18",P4:P49)),(IF($C$4:$C$49="NBS 18",L4:L49))))^2)</f>
        <v>1.6662597803218712E-2</v>
      </c>
      <c r="I54" s="52"/>
      <c r="J54" s="53"/>
      <c r="K54" s="53"/>
      <c r="L54" s="78" t="s">
        <v>31</v>
      </c>
      <c r="M54" s="79" t="s">
        <v>169</v>
      </c>
      <c r="N54" s="80">
        <f>AVERAGEIF($C$4:$C$49,"NBS 18",N4:N49)</f>
        <v>-7.2982499999999995</v>
      </c>
      <c r="O54" s="81">
        <v>-5.01</v>
      </c>
      <c r="P54" s="82">
        <f>AVERAGEIF($C$4:$C$49,"NBS 18",P4:P49)</f>
        <v>-26.240750000000002</v>
      </c>
      <c r="Q54" s="81">
        <v>-23</v>
      </c>
      <c r="R54" s="53"/>
      <c r="S54" s="83" t="s">
        <v>170</v>
      </c>
      <c r="T54" s="84">
        <f t="array" ref="T54">_xlfn.STDEV.S(IF($C$4:$C$49="SHK",$T$4:$T$49))</f>
        <v>5.9475028944019792E-2</v>
      </c>
      <c r="U54" s="85">
        <f t="array" ref="U54">_xlfn.STDEV.S(IF($C$4:$C$49="SHK",$U$4:$U$49))</f>
        <v>0.19606327685761932</v>
      </c>
      <c r="V54" s="86">
        <v>3.0901724624123193E-2</v>
      </c>
      <c r="W54" s="86">
        <v>4.5717234165660411E-2</v>
      </c>
    </row>
    <row r="55" spans="1:23" x14ac:dyDescent="0.25">
      <c r="A55" s="64" t="s">
        <v>171</v>
      </c>
      <c r="B55" s="56" t="s">
        <v>24</v>
      </c>
      <c r="C55" s="65">
        <f t="array" ref="C55">SLOPE((IF($C$4:$C$49="GS1",N4:N49)),(IF($C$4:$C$49="GS1",B4:B49)))</f>
        <v>1.6032177656922731E-3</v>
      </c>
      <c r="D55" s="66">
        <f t="array" ref="D55">INTERCEPT((IF($C$4:$C$49="GS1",N4:N49)),(IF($C$4:$C$49="GS1",B4:B49)))</f>
        <v>-0.17223272150464536</v>
      </c>
      <c r="E55" s="66" t="e">
        <f t="array" ref="E55">((CORREL((IF($C$4:$C$49="GS1",N4:N49)),(IF($C$4:$C$49="GS",B4:B49))))^2)</f>
        <v>#DIV/0!</v>
      </c>
      <c r="F55" s="65">
        <f t="array" ref="F55">SLOPE((IF($C$4:$C$49="GS1",P4:P49)),(IF($C$4:$C$49="GS1",B4:B49)))</f>
        <v>2.7723770677543567E-3</v>
      </c>
      <c r="G55" s="66">
        <f t="array" ref="G55">INTERCEPT((IF($C$4:$C$49="GS1",P4:P49)),(IF($C$4:$C$49="GS1",B4:B49)))</f>
        <v>-5.2622557217312478</v>
      </c>
      <c r="H55" s="66">
        <f t="array" ref="H55">((CORREL((IF($C$4:$C$49="GS1",P4:P49)),(IF($C$4:$C$49="GS1",B4:B49))))^2)</f>
        <v>0.6466483754111455</v>
      </c>
      <c r="I55" s="52"/>
      <c r="J55" s="53"/>
      <c r="K55" s="53"/>
      <c r="L55" s="87" t="s">
        <v>24</v>
      </c>
      <c r="M55" s="79" t="s">
        <v>170</v>
      </c>
      <c r="N55" s="88">
        <f t="array" ref="N55">_xlfn.STDEV.S(IF($C$4:$C$49="GS1",N4:N49))</f>
        <v>5.148786264742404E-2</v>
      </c>
      <c r="O55" s="89">
        <v>3.3000141382977584E-2</v>
      </c>
      <c r="P55" s="88">
        <f t="array" ref="P55">_xlfn.STDEV.S(IF($C$4:$C$49="GS1",P4:P49))</f>
        <v>7.242444338757438E-2</v>
      </c>
      <c r="Q55" s="89">
        <v>5.5896050767380925E-2</v>
      </c>
      <c r="R55" s="53"/>
      <c r="T55" s="104"/>
    </row>
    <row r="56" spans="1:23" x14ac:dyDescent="0.25">
      <c r="A56" s="90"/>
      <c r="B56" s="56" t="s">
        <v>31</v>
      </c>
      <c r="C56" s="65">
        <f t="array" ref="C56">SLOPE((IF($C$4:$C$49="NBS 18",N4:N49)),(IF($C$4:$C$49="NBS 18",B4:B49)))</f>
        <v>1.5457975267239501E-3</v>
      </c>
      <c r="D56" s="66">
        <f t="array" ref="D56">INTERCEPT((IF($C$4:$C$49="NBS 18",N4:N49)),(IF($C$4:$C$49="NBS 18",B4:B49)))</f>
        <v>-7.3442374764200373</v>
      </c>
      <c r="E56" s="66">
        <f t="array" ref="E56">((CORREL((IF($C$4:$C$49="NBS 18",N4:N49)),(IF($C$4:$C$49="NBS 18",B4:B49))))^2)</f>
        <v>0.52115459472407732</v>
      </c>
      <c r="F56" s="65">
        <f t="array" ref="F56">SLOPE((IF($C$4:$C$49="NBS 18",P4:P49)),(IF($C$4:$C$49="NBS 18",B4:B49)))</f>
        <v>-1.3135610983022233E-3</v>
      </c>
      <c r="G56" s="66">
        <f t="array" ref="G56">INTERCEPT((IF($C$4:$C$49="NBS 18",P4:P49)),(IF($C$4:$C$49="NBS 18",B4:B49)))</f>
        <v>-26.201671557325511</v>
      </c>
      <c r="H56" s="66">
        <f t="array" ref="H56">((CORREL((IF($C$4:$C$49="NBS 18",P4:P49)),(IF($C$4:$C$49="NBS 18",B4:B49))))^2)</f>
        <v>0.49894462713256416</v>
      </c>
      <c r="I56" s="52"/>
      <c r="J56" s="53"/>
      <c r="K56" s="53"/>
      <c r="L56" s="91" t="s">
        <v>31</v>
      </c>
      <c r="M56" s="92" t="s">
        <v>170</v>
      </c>
      <c r="N56" s="93">
        <f t="array" ref="N56">_xlfn.STDEV.S(IF($C$4:$C$49="NBS 18",N4:N49))</f>
        <v>4.2695628191498129E-2</v>
      </c>
      <c r="O56" s="86">
        <v>0.04</v>
      </c>
      <c r="P56" s="93">
        <f t="array" ref="P56">_xlfn.STDEV.S(IF($C$4:$C$49="NBS 18",P4:P49))</f>
        <v>3.7079868752014515E-2</v>
      </c>
      <c r="Q56" s="86">
        <v>0.1</v>
      </c>
      <c r="R56" s="53"/>
    </row>
    <row r="57" spans="1:23" x14ac:dyDescent="0.25">
      <c r="A57" s="51"/>
      <c r="B57" s="51"/>
      <c r="C57" s="51"/>
      <c r="D57" s="51"/>
      <c r="E57" s="51"/>
      <c r="F57" s="51"/>
      <c r="G57" s="51"/>
      <c r="H57" s="51"/>
      <c r="I57" s="52"/>
      <c r="J57" s="53"/>
      <c r="K57" s="53"/>
      <c r="L57" s="54"/>
      <c r="M57" s="54"/>
      <c r="N57" s="82"/>
      <c r="R57" s="82"/>
    </row>
    <row r="58" spans="1:23" x14ac:dyDescent="0.25">
      <c r="A58" s="53"/>
      <c r="B58" s="53"/>
      <c r="C58" s="53"/>
      <c r="D58" s="53"/>
      <c r="E58" s="53"/>
      <c r="F58" s="53"/>
      <c r="G58" s="53"/>
      <c r="H58" s="53"/>
      <c r="I58" s="94"/>
      <c r="J58" s="53"/>
      <c r="K58" s="53"/>
      <c r="L58" s="54"/>
      <c r="M58" s="54"/>
      <c r="N58" s="82"/>
      <c r="R58" s="95"/>
    </row>
    <row r="59" spans="1:23" x14ac:dyDescent="0.25">
      <c r="A59" s="53"/>
      <c r="B59" s="53"/>
      <c r="C59" s="53"/>
      <c r="D59" s="53"/>
      <c r="E59" s="53"/>
      <c r="F59" s="53"/>
      <c r="G59" s="53"/>
      <c r="H59" s="53"/>
      <c r="I59" s="94"/>
      <c r="J59" s="53"/>
      <c r="K59" s="53"/>
      <c r="L59" s="54"/>
      <c r="M59" s="54"/>
      <c r="N59" s="82"/>
      <c r="R59" s="96"/>
    </row>
    <row r="60" spans="1:23" x14ac:dyDescent="0.25">
      <c r="A60" s="53"/>
      <c r="B60" s="53"/>
      <c r="C60" s="53"/>
      <c r="D60" s="53"/>
      <c r="E60" s="53"/>
      <c r="F60" s="53"/>
      <c r="G60" s="53"/>
      <c r="H60" s="53"/>
      <c r="I60" s="94"/>
      <c r="J60" s="53"/>
      <c r="K60" s="53"/>
      <c r="L60" s="54"/>
      <c r="M60" s="54"/>
      <c r="N60" s="82"/>
      <c r="O60" s="82"/>
      <c r="R60" s="67"/>
    </row>
    <row r="61" spans="1:23" x14ac:dyDescent="0.25">
      <c r="A61" s="53"/>
      <c r="B61" s="53"/>
      <c r="C61" s="53"/>
      <c r="D61" s="53"/>
      <c r="E61" s="53"/>
      <c r="F61" s="53"/>
      <c r="G61" s="53"/>
      <c r="H61" s="53"/>
      <c r="I61" s="94"/>
      <c r="J61" s="53"/>
      <c r="K61" s="53"/>
      <c r="L61" s="54"/>
      <c r="M61" s="54"/>
      <c r="N61" s="82"/>
      <c r="O61" s="82"/>
      <c r="R61" s="67"/>
    </row>
    <row r="62" spans="1:23" x14ac:dyDescent="0.25">
      <c r="A62" s="53"/>
      <c r="B62" s="53"/>
      <c r="C62" s="53"/>
      <c r="D62" s="53"/>
      <c r="E62" s="53"/>
      <c r="F62" s="53"/>
      <c r="G62" s="53"/>
      <c r="H62" s="53"/>
      <c r="I62" s="94"/>
      <c r="J62" s="53"/>
      <c r="K62" s="53"/>
      <c r="L62" s="54"/>
      <c r="M62" s="54"/>
      <c r="N62" s="82"/>
      <c r="O62" s="82"/>
      <c r="P62" s="82"/>
      <c r="Q62" s="82"/>
      <c r="R62" s="53"/>
    </row>
    <row r="63" spans="1:23" x14ac:dyDescent="0.25">
      <c r="A63" s="53"/>
      <c r="B63" s="53"/>
      <c r="C63" s="53"/>
      <c r="D63" s="53"/>
      <c r="E63" s="53"/>
      <c r="F63" s="53"/>
      <c r="G63" s="53"/>
      <c r="H63" s="53"/>
      <c r="I63" s="94"/>
      <c r="J63" s="53"/>
      <c r="K63" s="53"/>
      <c r="L63" s="54"/>
      <c r="M63" s="54"/>
      <c r="N63" s="82"/>
      <c r="O63" s="82"/>
      <c r="P63" s="82"/>
      <c r="Q63" s="82"/>
      <c r="R63" s="53"/>
    </row>
    <row r="64" spans="1:23" x14ac:dyDescent="0.25">
      <c r="A64" s="53"/>
      <c r="B64" s="53"/>
      <c r="C64" s="53"/>
      <c r="D64" s="53"/>
      <c r="E64" s="53"/>
      <c r="F64" s="53"/>
      <c r="G64" s="53"/>
      <c r="H64" s="53"/>
      <c r="I64" s="94"/>
      <c r="J64" s="53"/>
      <c r="K64" s="53"/>
      <c r="L64" s="54"/>
      <c r="M64" s="54"/>
      <c r="N64" s="82"/>
      <c r="O64" s="82"/>
      <c r="P64" s="82"/>
      <c r="Q64" s="82"/>
      <c r="R64" s="53"/>
    </row>
    <row r="65" spans="1:23" x14ac:dyDescent="0.25">
      <c r="A65" s="53"/>
      <c r="B65" s="53"/>
      <c r="C65" s="53"/>
      <c r="D65" s="53"/>
      <c r="E65" s="53"/>
      <c r="F65" s="53"/>
      <c r="G65" s="53"/>
      <c r="H65" s="53"/>
      <c r="I65" s="94"/>
      <c r="J65" s="53"/>
      <c r="K65" s="53"/>
      <c r="L65" s="54"/>
      <c r="M65" s="54"/>
      <c r="N65" s="82"/>
      <c r="O65" s="82"/>
      <c r="P65" s="82"/>
      <c r="Q65" s="82"/>
      <c r="R65" s="53"/>
    </row>
    <row r="66" spans="1:23" x14ac:dyDescent="0.25">
      <c r="A66" s="53"/>
      <c r="B66" s="53"/>
      <c r="C66" s="53"/>
      <c r="D66" s="53"/>
      <c r="E66" s="53"/>
      <c r="F66" s="53"/>
      <c r="G66" s="53"/>
      <c r="H66" s="53"/>
      <c r="I66" s="94"/>
      <c r="J66" s="53"/>
      <c r="K66" s="53"/>
      <c r="L66" s="54"/>
      <c r="M66" s="54"/>
      <c r="N66" s="82"/>
      <c r="O66" s="82"/>
      <c r="P66" s="82"/>
      <c r="Q66" s="82"/>
      <c r="R66" s="53"/>
    </row>
    <row r="67" spans="1:23" s="7" customFormat="1" x14ac:dyDescent="0.25">
      <c r="A67" s="53"/>
      <c r="B67" s="53"/>
      <c r="C67" s="53"/>
      <c r="D67" s="53"/>
      <c r="E67" s="53"/>
      <c r="F67" s="53"/>
      <c r="G67" s="53"/>
      <c r="H67" s="53"/>
      <c r="I67" s="94"/>
      <c r="J67" s="53"/>
      <c r="K67" s="53"/>
      <c r="L67" s="54"/>
      <c r="M67" s="54"/>
      <c r="N67" s="82"/>
      <c r="O67" s="82"/>
      <c r="P67" s="82"/>
      <c r="Q67" s="82"/>
      <c r="R67" s="53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3"/>
      <c r="G68" s="53"/>
      <c r="H68" s="53"/>
      <c r="I68" s="94"/>
      <c r="J68" s="53"/>
      <c r="K68" s="53"/>
      <c r="L68" s="54"/>
      <c r="M68" s="54"/>
      <c r="N68" s="82"/>
      <c r="O68" s="82"/>
      <c r="P68" s="82"/>
      <c r="Q68" s="82"/>
      <c r="R68" s="53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3"/>
      <c r="G69" s="53"/>
      <c r="H69" s="53"/>
      <c r="I69" s="94"/>
      <c r="J69" s="53"/>
      <c r="K69" s="53"/>
      <c r="L69" s="54"/>
      <c r="M69" s="54"/>
      <c r="N69" s="82"/>
      <c r="O69" s="82"/>
      <c r="P69" s="82"/>
      <c r="Q69" s="82"/>
      <c r="R69" s="53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3"/>
      <c r="G70" s="53"/>
      <c r="H70" s="53"/>
      <c r="I70" s="94"/>
      <c r="J70" s="53"/>
      <c r="K70" s="53"/>
      <c r="L70" s="54"/>
      <c r="M70" s="54"/>
      <c r="N70" s="82"/>
      <c r="O70" s="82"/>
      <c r="P70" s="82"/>
      <c r="Q70" s="82"/>
      <c r="R70" s="53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3"/>
      <c r="G71" s="53"/>
      <c r="H71" s="53"/>
      <c r="I71" s="94"/>
      <c r="J71" s="53"/>
      <c r="K71" s="53"/>
      <c r="L71" s="54"/>
      <c r="M71" s="54"/>
      <c r="N71" s="82"/>
      <c r="O71" s="82"/>
      <c r="P71" s="82"/>
      <c r="Q71" s="82"/>
      <c r="R71" s="53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3"/>
      <c r="G72" s="53"/>
      <c r="H72" s="53"/>
      <c r="I72" s="94"/>
      <c r="J72" s="53"/>
      <c r="K72" s="53"/>
      <c r="L72" s="54"/>
      <c r="M72" s="54"/>
      <c r="N72" s="82"/>
      <c r="O72" s="82"/>
      <c r="P72" s="82"/>
      <c r="Q72" s="82"/>
      <c r="R72" s="53"/>
      <c r="T72" s="6"/>
      <c r="U72" s="6"/>
      <c r="V72" s="3"/>
      <c r="W72" s="3"/>
    </row>
    <row r="73" spans="1:23" s="7" customFormat="1" x14ac:dyDescent="0.25">
      <c r="A73" s="3"/>
      <c r="B73" s="3"/>
      <c r="C73" s="3"/>
      <c r="D73" s="3"/>
      <c r="E73" s="3"/>
      <c r="F73" s="53"/>
      <c r="G73" s="53"/>
      <c r="H73" s="53"/>
      <c r="I73" s="94"/>
      <c r="J73" s="53"/>
      <c r="K73" s="53"/>
      <c r="L73" s="54"/>
      <c r="M73" s="54"/>
      <c r="N73" s="82"/>
      <c r="O73" s="82"/>
      <c r="P73" s="82"/>
      <c r="Q73" s="82"/>
      <c r="R73" s="53"/>
      <c r="T73" s="6"/>
      <c r="U73" s="6"/>
      <c r="V73" s="3"/>
      <c r="W73" s="3"/>
    </row>
    <row r="74" spans="1:23" s="7" customFormat="1" x14ac:dyDescent="0.25">
      <c r="A74" s="53"/>
      <c r="B74" s="53"/>
      <c r="C74" s="53"/>
      <c r="D74" s="53"/>
      <c r="E74" s="53"/>
      <c r="F74" s="53"/>
      <c r="G74" s="53"/>
      <c r="H74" s="53"/>
      <c r="I74" s="94"/>
      <c r="J74" s="53"/>
      <c r="K74" s="53"/>
      <c r="L74" s="54"/>
      <c r="M74" s="54"/>
      <c r="N74" s="82"/>
      <c r="O74" s="82"/>
      <c r="P74" s="82"/>
      <c r="Q74" s="82"/>
      <c r="R74" s="53"/>
      <c r="T74" s="6"/>
      <c r="U74" s="6"/>
      <c r="V74" s="3"/>
      <c r="W74" s="3"/>
    </row>
    <row r="75" spans="1:23" s="7" customFormat="1" x14ac:dyDescent="0.25">
      <c r="A75" s="53"/>
      <c r="B75" s="53"/>
      <c r="C75" s="53"/>
      <c r="D75" s="53"/>
      <c r="E75" s="53"/>
      <c r="F75" s="53"/>
      <c r="G75" s="53"/>
      <c r="H75" s="53"/>
      <c r="I75" s="94"/>
      <c r="J75" s="53"/>
      <c r="K75" s="53"/>
      <c r="L75" s="54"/>
      <c r="M75" s="54"/>
      <c r="N75" s="82"/>
      <c r="O75" s="82"/>
      <c r="P75" s="82"/>
      <c r="Q75" s="82"/>
      <c r="R75" s="53"/>
      <c r="T75" s="6"/>
      <c r="U75" s="6"/>
      <c r="V75" s="3"/>
      <c r="W75" s="3"/>
    </row>
    <row r="76" spans="1:23" s="7" customFormat="1" x14ac:dyDescent="0.25">
      <c r="A76" s="53"/>
      <c r="B76" s="53"/>
      <c r="C76" s="53"/>
      <c r="D76" s="53"/>
      <c r="E76" s="53"/>
      <c r="F76" s="53"/>
      <c r="G76" s="53"/>
      <c r="H76" s="53"/>
      <c r="I76" s="94"/>
      <c r="J76" s="53"/>
      <c r="K76" s="53"/>
      <c r="L76" s="54"/>
      <c r="M76" s="54"/>
      <c r="N76" s="82"/>
      <c r="O76" s="82"/>
      <c r="P76" s="82"/>
      <c r="Q76" s="82"/>
      <c r="R76" s="53"/>
      <c r="T76" s="6"/>
      <c r="U76" s="6"/>
      <c r="V76" s="3"/>
      <c r="W76" s="3"/>
    </row>
    <row r="77" spans="1:23" s="7" customFormat="1" x14ac:dyDescent="0.25">
      <c r="A77" s="53"/>
      <c r="B77" s="53"/>
      <c r="C77" s="53"/>
      <c r="D77" s="53"/>
      <c r="E77" s="53"/>
      <c r="F77" s="53"/>
      <c r="G77" s="53"/>
      <c r="H77" s="53"/>
      <c r="I77" s="94"/>
      <c r="J77" s="53"/>
      <c r="K77" s="53"/>
      <c r="L77" s="54"/>
      <c r="M77" s="54"/>
      <c r="N77" s="82"/>
      <c r="O77" s="82"/>
      <c r="P77" s="82"/>
      <c r="Q77" s="82"/>
      <c r="R77" s="53"/>
      <c r="T77" s="6"/>
      <c r="U77" s="6"/>
      <c r="V77" s="3"/>
      <c r="W77" s="3"/>
    </row>
    <row r="78" spans="1:23" s="7" customFormat="1" x14ac:dyDescent="0.25">
      <c r="A78" s="53"/>
      <c r="B78" s="53"/>
      <c r="C78" s="53"/>
      <c r="D78" s="53"/>
      <c r="E78" s="53"/>
      <c r="F78" s="53"/>
      <c r="G78" s="53"/>
      <c r="H78" s="53"/>
      <c r="I78" s="94"/>
      <c r="J78" s="53"/>
      <c r="K78" s="53"/>
      <c r="L78" s="54"/>
      <c r="M78" s="54"/>
      <c r="N78" s="82"/>
      <c r="O78" s="82"/>
      <c r="P78" s="82"/>
      <c r="Q78" s="82"/>
      <c r="R78" s="53"/>
      <c r="T78" s="6"/>
      <c r="U78" s="6"/>
      <c r="V78" s="3"/>
      <c r="W78" s="3"/>
    </row>
    <row r="79" spans="1:23" s="7" customFormat="1" x14ac:dyDescent="0.25">
      <c r="A79" s="53"/>
      <c r="B79" s="53"/>
      <c r="C79" s="53"/>
      <c r="D79" s="53"/>
      <c r="E79" s="53"/>
      <c r="F79" s="53"/>
      <c r="G79" s="53"/>
      <c r="H79" s="53"/>
      <c r="I79" s="94"/>
      <c r="J79" s="53"/>
      <c r="K79" s="53"/>
      <c r="L79" s="54"/>
      <c r="M79" s="54"/>
      <c r="N79" s="82"/>
      <c r="O79" s="82"/>
      <c r="P79" s="82"/>
      <c r="Q79" s="82"/>
      <c r="R79" s="53"/>
      <c r="T79" s="6"/>
      <c r="U79" s="6"/>
      <c r="V79" s="3"/>
      <c r="W79" s="3"/>
    </row>
    <row r="80" spans="1:23" s="7" customFormat="1" x14ac:dyDescent="0.25">
      <c r="A80" s="53"/>
      <c r="B80" s="53"/>
      <c r="C80" s="53"/>
      <c r="D80" s="53"/>
      <c r="E80" s="53"/>
      <c r="F80" s="53"/>
      <c r="G80" s="53"/>
      <c r="H80" s="53"/>
      <c r="I80" s="94"/>
      <c r="J80" s="53"/>
      <c r="K80" s="53"/>
      <c r="L80" s="54"/>
      <c r="M80" s="54"/>
      <c r="N80" s="82"/>
      <c r="O80" s="82"/>
      <c r="P80" s="82"/>
      <c r="Q80" s="82"/>
      <c r="R80" s="53"/>
      <c r="T80" s="6"/>
      <c r="U80" s="6"/>
      <c r="V80" s="3"/>
      <c r="W80" s="3"/>
    </row>
    <row r="81" spans="1:23" s="7" customFormat="1" x14ac:dyDescent="0.25">
      <c r="A81" s="53"/>
      <c r="B81" s="53"/>
      <c r="C81" s="53"/>
      <c r="D81" s="53"/>
      <c r="E81" s="53"/>
      <c r="F81" s="53"/>
      <c r="G81" s="53"/>
      <c r="H81" s="53"/>
      <c r="I81" s="94"/>
      <c r="J81" s="53"/>
      <c r="K81" s="53"/>
      <c r="L81" s="54"/>
      <c r="M81" s="54"/>
      <c r="N81" s="82"/>
      <c r="O81" s="82"/>
      <c r="P81" s="82"/>
      <c r="Q81" s="82"/>
      <c r="R81" s="53"/>
      <c r="T81" s="6"/>
      <c r="U81" s="6"/>
      <c r="V81" s="3"/>
      <c r="W81" s="3"/>
    </row>
    <row r="82" spans="1:23" s="7" customFormat="1" x14ac:dyDescent="0.25">
      <c r="A82" s="53"/>
      <c r="B82" s="53"/>
      <c r="C82" s="53"/>
      <c r="D82" s="53"/>
      <c r="E82" s="53"/>
      <c r="F82" s="53"/>
      <c r="G82" s="53"/>
      <c r="H82" s="53"/>
      <c r="I82" s="94"/>
      <c r="J82" s="53"/>
      <c r="K82" s="53"/>
      <c r="L82" s="54"/>
      <c r="M82" s="54"/>
      <c r="N82" s="82"/>
      <c r="O82" s="82"/>
      <c r="P82" s="82"/>
      <c r="Q82" s="82"/>
      <c r="R82" s="53"/>
      <c r="T82" s="6"/>
      <c r="U82" s="6"/>
      <c r="V82" s="3"/>
      <c r="W82" s="3"/>
    </row>
    <row r="83" spans="1:23" s="7" customFormat="1" x14ac:dyDescent="0.25">
      <c r="A83" s="53"/>
      <c r="B83" s="53"/>
      <c r="C83" s="53"/>
      <c r="D83" s="53"/>
      <c r="E83" s="53"/>
      <c r="F83" s="53"/>
      <c r="G83" s="53"/>
      <c r="H83" s="53"/>
      <c r="I83" s="94"/>
      <c r="J83" s="53"/>
      <c r="K83" s="53"/>
      <c r="L83" s="54"/>
      <c r="M83" s="54"/>
      <c r="N83" s="82"/>
      <c r="O83" s="82"/>
      <c r="P83" s="82"/>
      <c r="Q83" s="82"/>
      <c r="R83" s="53"/>
      <c r="T83" s="6"/>
      <c r="U83" s="6"/>
      <c r="V83" s="3"/>
      <c r="W83" s="3"/>
    </row>
    <row r="84" spans="1:23" s="7" customFormat="1" x14ac:dyDescent="0.25">
      <c r="A84" s="53"/>
      <c r="B84" s="53"/>
      <c r="C84" s="53"/>
      <c r="D84" s="53"/>
      <c r="E84" s="53"/>
      <c r="F84" s="53"/>
      <c r="G84" s="53"/>
      <c r="H84" s="53"/>
      <c r="I84" s="94"/>
      <c r="J84" s="53"/>
      <c r="K84" s="53"/>
      <c r="L84" s="54"/>
      <c r="M84" s="54"/>
      <c r="N84" s="82"/>
      <c r="O84" s="82"/>
      <c r="P84" s="82"/>
      <c r="Q84" s="82"/>
      <c r="R84" s="53"/>
      <c r="T84" s="6"/>
      <c r="U84" s="6"/>
      <c r="V84" s="3"/>
      <c r="W84" s="3"/>
    </row>
    <row r="85" spans="1:23" s="7" customFormat="1" x14ac:dyDescent="0.25">
      <c r="A85" s="53"/>
      <c r="B85" s="53"/>
      <c r="C85" s="53"/>
      <c r="D85" s="53"/>
      <c r="E85" s="53"/>
      <c r="F85" s="53"/>
      <c r="G85" s="53"/>
      <c r="H85" s="53"/>
      <c r="I85" s="94"/>
      <c r="J85" s="53"/>
      <c r="K85" s="53"/>
      <c r="L85" s="54"/>
      <c r="M85" s="54"/>
      <c r="N85" s="82"/>
      <c r="O85" s="82"/>
      <c r="P85" s="82"/>
      <c r="Q85" s="82"/>
      <c r="R85" s="53"/>
      <c r="T85" s="6"/>
      <c r="U85" s="6"/>
      <c r="V85" s="3"/>
      <c r="W85" s="3"/>
    </row>
    <row r="86" spans="1:23" s="7" customFormat="1" x14ac:dyDescent="0.25">
      <c r="A86" s="53"/>
      <c r="B86" s="53"/>
      <c r="C86" s="53"/>
      <c r="D86" s="53"/>
      <c r="E86" s="53"/>
      <c r="F86" s="53"/>
      <c r="G86" s="53"/>
      <c r="H86" s="53"/>
      <c r="I86" s="94"/>
      <c r="J86" s="53"/>
      <c r="K86" s="53"/>
      <c r="L86" s="54"/>
      <c r="M86" s="54"/>
      <c r="N86" s="82"/>
      <c r="O86" s="82"/>
      <c r="P86" s="82"/>
      <c r="Q86" s="82"/>
      <c r="R86" s="53"/>
      <c r="T86" s="6"/>
      <c r="U86" s="6"/>
      <c r="V86" s="3"/>
      <c r="W86" s="3"/>
    </row>
    <row r="87" spans="1:23" s="7" customFormat="1" x14ac:dyDescent="0.25">
      <c r="A87" s="53"/>
      <c r="B87" s="53"/>
      <c r="C87" s="53"/>
      <c r="D87" s="53"/>
      <c r="E87" s="53"/>
      <c r="F87" s="53"/>
      <c r="G87" s="53"/>
      <c r="H87" s="53"/>
      <c r="I87" s="94"/>
      <c r="J87" s="53"/>
      <c r="K87" s="53"/>
      <c r="L87" s="54"/>
      <c r="M87" s="54"/>
      <c r="N87" s="82"/>
      <c r="O87" s="82"/>
      <c r="P87" s="82"/>
      <c r="Q87" s="82"/>
      <c r="R87" s="53"/>
      <c r="T87" s="6"/>
      <c r="U87" s="6"/>
      <c r="V87" s="3"/>
      <c r="W87" s="3"/>
    </row>
    <row r="88" spans="1:23" s="7" customFormat="1" x14ac:dyDescent="0.25">
      <c r="A88" s="53"/>
      <c r="B88" s="53"/>
      <c r="C88" s="53"/>
      <c r="D88" s="53"/>
      <c r="E88" s="53"/>
      <c r="F88" s="53"/>
      <c r="G88" s="53"/>
      <c r="H88" s="53"/>
      <c r="I88" s="94"/>
      <c r="J88" s="53"/>
      <c r="K88" s="53"/>
      <c r="L88" s="54"/>
      <c r="M88" s="54"/>
      <c r="N88" s="82"/>
      <c r="O88" s="82"/>
      <c r="P88" s="82"/>
      <c r="Q88" s="82"/>
      <c r="R88" s="53"/>
      <c r="T88" s="6"/>
      <c r="U88" s="6"/>
      <c r="V88" s="3"/>
      <c r="W88" s="3"/>
    </row>
    <row r="89" spans="1:23" s="7" customFormat="1" x14ac:dyDescent="0.25">
      <c r="A89" s="53"/>
      <c r="B89" s="53"/>
      <c r="C89" s="53"/>
      <c r="D89" s="53"/>
      <c r="E89" s="53"/>
      <c r="F89" s="53"/>
      <c r="G89" s="53"/>
      <c r="H89" s="53"/>
      <c r="I89" s="94"/>
      <c r="J89" s="53"/>
      <c r="K89" s="53"/>
      <c r="L89" s="54"/>
      <c r="M89" s="54"/>
      <c r="N89" s="82"/>
      <c r="O89" s="82"/>
      <c r="P89" s="82"/>
      <c r="Q89" s="82"/>
      <c r="R89" s="53"/>
      <c r="T89" s="6"/>
      <c r="U89" s="6"/>
      <c r="V89" s="3"/>
      <c r="W89" s="3"/>
    </row>
    <row r="90" spans="1:23" s="7" customFormat="1" x14ac:dyDescent="0.25">
      <c r="A90" s="53"/>
      <c r="B90" s="53"/>
      <c r="C90" s="53"/>
      <c r="D90" s="53"/>
      <c r="E90" s="53"/>
      <c r="F90" s="53"/>
      <c r="G90" s="53"/>
      <c r="H90" s="53"/>
      <c r="I90" s="94"/>
      <c r="J90" s="53"/>
      <c r="K90" s="53"/>
      <c r="L90" s="54"/>
      <c r="M90" s="54"/>
      <c r="N90" s="82"/>
      <c r="O90" s="82"/>
      <c r="P90" s="82"/>
      <c r="Q90" s="82"/>
      <c r="R90" s="53"/>
      <c r="T90" s="6"/>
      <c r="U90" s="6"/>
      <c r="V90" s="3"/>
      <c r="W90" s="3"/>
    </row>
    <row r="91" spans="1:23" s="7" customFormat="1" x14ac:dyDescent="0.25">
      <c r="A91" s="53"/>
      <c r="B91" s="53"/>
      <c r="C91" s="53"/>
      <c r="D91" s="53"/>
      <c r="E91" s="53"/>
      <c r="F91" s="53"/>
      <c r="G91" s="53"/>
      <c r="H91" s="53"/>
      <c r="I91" s="94"/>
      <c r="J91" s="53"/>
      <c r="K91" s="53"/>
      <c r="L91" s="54"/>
      <c r="M91" s="54"/>
      <c r="N91" s="82"/>
      <c r="O91" s="82"/>
      <c r="P91" s="82"/>
      <c r="Q91" s="82"/>
      <c r="R91" s="53"/>
      <c r="T91" s="6"/>
      <c r="U91" s="6"/>
      <c r="V91" s="3"/>
      <c r="W91" s="3"/>
    </row>
    <row r="92" spans="1:23" s="7" customFormat="1" x14ac:dyDescent="0.25">
      <c r="A92" s="53"/>
      <c r="B92" s="53"/>
      <c r="C92" s="53"/>
      <c r="D92" s="53"/>
      <c r="E92" s="53"/>
      <c r="F92" s="53"/>
      <c r="G92" s="53"/>
      <c r="H92" s="53"/>
      <c r="I92" s="94"/>
      <c r="J92" s="53"/>
      <c r="K92" s="53"/>
      <c r="L92" s="54"/>
      <c r="M92" s="54"/>
      <c r="N92" s="82"/>
      <c r="O92" s="82"/>
      <c r="P92" s="82"/>
      <c r="Q92" s="82"/>
      <c r="R92" s="53"/>
      <c r="T92" s="6"/>
      <c r="U92" s="6"/>
      <c r="V92" s="3"/>
      <c r="W92" s="3"/>
    </row>
    <row r="93" spans="1:23" s="7" customFormat="1" x14ac:dyDescent="0.25">
      <c r="A93" s="53"/>
      <c r="B93" s="53"/>
      <c r="C93" s="53"/>
      <c r="D93" s="53"/>
      <c r="E93" s="53"/>
      <c r="F93" s="53"/>
      <c r="G93" s="53"/>
      <c r="H93" s="53"/>
      <c r="I93" s="94"/>
      <c r="J93" s="53"/>
      <c r="K93" s="53"/>
      <c r="L93" s="54"/>
      <c r="M93" s="54"/>
      <c r="N93" s="82"/>
      <c r="O93" s="82"/>
      <c r="P93" s="82"/>
      <c r="Q93" s="82"/>
      <c r="R93" s="53"/>
      <c r="T93" s="6"/>
      <c r="U93" s="6"/>
      <c r="V93" s="3"/>
      <c r="W93" s="3"/>
    </row>
  </sheetData>
  <mergeCells count="5">
    <mergeCell ref="C51:E51"/>
    <mergeCell ref="F51:H51"/>
    <mergeCell ref="N51:O51"/>
    <mergeCell ref="P51:Q51"/>
    <mergeCell ref="L52:M52"/>
  </mergeCells>
  <conditionalFormatting sqref="A47:R49 A4:U4 A5:R45 S5:U7 S9:U11 S13:U49">
    <cfRule type="expression" dxfId="169" priority="42">
      <formula>$B4=0</formula>
    </cfRule>
    <cfRule type="expression" dxfId="168" priority="43">
      <formula>$S4&gt;15&amp;$S4&lt;30</formula>
    </cfRule>
    <cfRule type="expression" dxfId="167" priority="44">
      <formula>$S4&gt;29</formula>
    </cfRule>
    <cfRule type="expression" dxfId="166" priority="45">
      <formula>$C4="NBS 18"</formula>
    </cfRule>
    <cfRule type="expression" dxfId="165" priority="46">
      <formula>$C4="Atlantis II"</formula>
    </cfRule>
    <cfRule type="expression" dxfId="164" priority="47">
      <formula>$C4="SHK"</formula>
    </cfRule>
    <cfRule type="expression" dxfId="163" priority="48">
      <formula>$C4="SC1"</formula>
    </cfRule>
    <cfRule type="expression" dxfId="162" priority="49">
      <formula>$C4="jcp"</formula>
    </cfRule>
    <cfRule type="expression" dxfId="161" priority="50">
      <formula>$C4="GS1"</formula>
    </cfRule>
    <cfRule type="expression" dxfId="160" priority="51">
      <formula>$C4="nbs 19"</formula>
    </cfRule>
  </conditionalFormatting>
  <conditionalFormatting sqref="H53:H56">
    <cfRule type="cellIs" priority="41" operator="greaterThan">
      <formula>0.6</formula>
    </cfRule>
  </conditionalFormatting>
  <conditionalFormatting sqref="A46:Q46">
    <cfRule type="expression" dxfId="159" priority="31">
      <formula>$B46=0</formula>
    </cfRule>
    <cfRule type="expression" dxfId="158" priority="32">
      <formula>$S46&gt;15&amp;$S46&lt;30</formula>
    </cfRule>
    <cfRule type="expression" dxfId="157" priority="33">
      <formula>$S46&gt;29</formula>
    </cfRule>
    <cfRule type="expression" dxfId="156" priority="34">
      <formula>$C46="NBS 18"</formula>
    </cfRule>
    <cfRule type="expression" dxfId="155" priority="35">
      <formula>$C46="Atlantis II"</formula>
    </cfRule>
    <cfRule type="expression" dxfId="154" priority="36">
      <formula>$C46="SHK"</formula>
    </cfRule>
    <cfRule type="expression" dxfId="153" priority="37">
      <formula>$C46="SC1"</formula>
    </cfRule>
    <cfRule type="expression" dxfId="152" priority="38">
      <formula>$C46="jcp"</formula>
    </cfRule>
    <cfRule type="expression" dxfId="151" priority="39">
      <formula>$C46="GS1"</formula>
    </cfRule>
    <cfRule type="expression" dxfId="150" priority="40">
      <formula>$C46="nbs 19"</formula>
    </cfRule>
  </conditionalFormatting>
  <conditionalFormatting sqref="R46">
    <cfRule type="expression" dxfId="149" priority="21">
      <formula>$B46=0</formula>
    </cfRule>
    <cfRule type="expression" dxfId="148" priority="22">
      <formula>$S46&gt;15&amp;$S46&lt;30</formula>
    </cfRule>
    <cfRule type="expression" dxfId="147" priority="23">
      <formula>$S46&gt;29</formula>
    </cfRule>
    <cfRule type="expression" dxfId="146" priority="24">
      <formula>$C46="NBS 18"</formula>
    </cfRule>
    <cfRule type="expression" dxfId="145" priority="25">
      <formula>$C46="Atlantis II"</formula>
    </cfRule>
    <cfRule type="expression" dxfId="144" priority="26">
      <formula>$C46="SHK"</formula>
    </cfRule>
    <cfRule type="expression" dxfId="143" priority="27">
      <formula>$C46="SC1"</formula>
    </cfRule>
    <cfRule type="expression" dxfId="142" priority="28">
      <formula>$C46="jcp"</formula>
    </cfRule>
    <cfRule type="expression" dxfId="141" priority="29">
      <formula>$C46="GS1"</formula>
    </cfRule>
    <cfRule type="expression" dxfId="140" priority="30">
      <formula>$C46="nbs 19"</formula>
    </cfRule>
  </conditionalFormatting>
  <conditionalFormatting sqref="S8:U8">
    <cfRule type="expression" dxfId="139" priority="11">
      <formula>$B8=0</formula>
    </cfRule>
    <cfRule type="expression" dxfId="138" priority="12">
      <formula>$S8&gt;15&amp;$S8&lt;30</formula>
    </cfRule>
    <cfRule type="expression" dxfId="137" priority="13">
      <formula>$S8&gt;29</formula>
    </cfRule>
    <cfRule type="expression" dxfId="136" priority="14">
      <formula>$C8="NBS 18"</formula>
    </cfRule>
    <cfRule type="expression" dxfId="135" priority="15">
      <formula>$C8="Atlantis II"</formula>
    </cfRule>
    <cfRule type="expression" dxfId="134" priority="16">
      <formula>$C8="SHK"</formula>
    </cfRule>
    <cfRule type="expression" dxfId="133" priority="17">
      <formula>$C8="SC1"</formula>
    </cfRule>
    <cfRule type="expression" dxfId="132" priority="18">
      <formula>$C8="jcp"</formula>
    </cfRule>
    <cfRule type="expression" dxfId="131" priority="19">
      <formula>$C8="GS1"</formula>
    </cfRule>
    <cfRule type="expression" dxfId="130" priority="20">
      <formula>$C8="nbs 19"</formula>
    </cfRule>
  </conditionalFormatting>
  <conditionalFormatting sqref="S12:U12">
    <cfRule type="expression" dxfId="129" priority="1">
      <formula>$B12=0</formula>
    </cfRule>
    <cfRule type="expression" dxfId="128" priority="2">
      <formula>$S12&gt;15&amp;$S12&lt;30</formula>
    </cfRule>
    <cfRule type="expression" dxfId="127" priority="3">
      <formula>$S12&gt;29</formula>
    </cfRule>
    <cfRule type="expression" dxfId="126" priority="4">
      <formula>$C12="NBS 18"</formula>
    </cfRule>
    <cfRule type="expression" dxfId="125" priority="5">
      <formula>$C12="Atlantis II"</formula>
    </cfRule>
    <cfRule type="expression" dxfId="124" priority="6">
      <formula>$C12="SHK"</formula>
    </cfRule>
    <cfRule type="expression" dxfId="123" priority="7">
      <formula>$C12="SC1"</formula>
    </cfRule>
    <cfRule type="expression" dxfId="122" priority="8">
      <formula>$C12="jcp"</formula>
    </cfRule>
    <cfRule type="expression" dxfId="121" priority="9">
      <formula>$C12="GS1"</formula>
    </cfRule>
    <cfRule type="expression" dxfId="120" priority="10">
      <formula>$C12="nbs 19"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showGridLines="0" tabSelected="1" workbookViewId="0">
      <selection activeCell="T41" sqref="T41:U41"/>
    </sheetView>
  </sheetViews>
  <sheetFormatPr defaultRowHeight="15" x14ac:dyDescent="0.25"/>
  <cols>
    <col min="1" max="1" width="12" style="3" customWidth="1"/>
    <col min="2" max="2" width="9.28515625" style="3" bestFit="1" customWidth="1"/>
    <col min="3" max="3" width="10.7109375" style="3" customWidth="1"/>
    <col min="4" max="4" width="11.42578125" style="3" customWidth="1"/>
    <col min="5" max="8" width="10.42578125" style="3" customWidth="1"/>
    <col min="9" max="9" width="9.28515625" style="4" bestFit="1" customWidth="1"/>
    <col min="10" max="10" width="12.85546875" style="3" customWidth="1"/>
    <col min="11" max="11" width="12.5703125" style="3" customWidth="1"/>
    <col min="12" max="12" width="16.28515625" style="5" customWidth="1"/>
    <col min="13" max="13" width="12" style="5" customWidth="1"/>
    <col min="14" max="17" width="10" style="6" customWidth="1"/>
    <col min="18" max="18" width="12" style="3" customWidth="1"/>
    <col min="19" max="19" width="14.42578125" style="7" customWidth="1"/>
    <col min="20" max="21" width="11.28515625" style="6" customWidth="1"/>
    <col min="22" max="22" width="9.140625" style="3"/>
    <col min="23" max="23" width="17.28515625" style="3" customWidth="1"/>
    <col min="24" max="16384" width="9.140625" style="3"/>
  </cols>
  <sheetData>
    <row r="1" spans="1:22" ht="15.75" x14ac:dyDescent="0.25">
      <c r="A1" s="1" t="s">
        <v>0</v>
      </c>
      <c r="B1" s="2" t="s">
        <v>727</v>
      </c>
      <c r="C1" s="2"/>
      <c r="D1" s="2"/>
      <c r="E1" s="2"/>
    </row>
    <row r="2" spans="1:22" ht="15.75" thickBot="1" x14ac:dyDescent="0.3"/>
    <row r="3" spans="1:22" s="17" customFormat="1" ht="78.75" customHeight="1" x14ac:dyDescent="0.25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9" t="s">
        <v>11</v>
      </c>
      <c r="K3" s="9" t="s">
        <v>12</v>
      </c>
      <c r="L3" s="12" t="s">
        <v>13</v>
      </c>
      <c r="M3" s="12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9" t="s">
        <v>19</v>
      </c>
      <c r="S3" s="14" t="s">
        <v>20</v>
      </c>
      <c r="T3" s="15" t="s">
        <v>21</v>
      </c>
      <c r="U3" s="16" t="s">
        <v>22</v>
      </c>
    </row>
    <row r="4" spans="1:22" x14ac:dyDescent="0.25">
      <c r="A4" s="18" t="s">
        <v>23</v>
      </c>
      <c r="B4" s="19">
        <v>1</v>
      </c>
      <c r="C4" s="20" t="s">
        <v>24</v>
      </c>
      <c r="D4" s="19" t="s">
        <v>25</v>
      </c>
      <c r="E4" s="19">
        <v>1</v>
      </c>
      <c r="F4" s="21" t="s">
        <v>728</v>
      </c>
      <c r="G4" s="22">
        <v>0.62314814814814812</v>
      </c>
      <c r="H4" s="19">
        <v>2</v>
      </c>
      <c r="I4" s="23">
        <v>3.3000000000000002E-2</v>
      </c>
      <c r="J4" s="19">
        <v>1</v>
      </c>
      <c r="K4" s="19">
        <v>1</v>
      </c>
      <c r="L4" s="24">
        <v>4987.5230000000001</v>
      </c>
      <c r="M4" s="24">
        <v>5213.9650000000001</v>
      </c>
      <c r="N4" s="25">
        <v>-0.126</v>
      </c>
      <c r="O4" s="25">
        <v>2.4E-2</v>
      </c>
      <c r="P4" s="25">
        <v>-5.1749999999999998</v>
      </c>
      <c r="Q4" s="25">
        <v>3.6999999999999998E-2</v>
      </c>
      <c r="R4" s="19" t="s">
        <v>729</v>
      </c>
      <c r="S4" s="26">
        <f>((M4/L4)*100)-100</f>
        <v>4.5401695390677901</v>
      </c>
      <c r="T4" s="27">
        <f>((SLOPE($O$53:$O$54,$N$53:$N$54)*N4))+(INTERCEPT($O$53:$O$54,$N$53:$N$54))</f>
        <v>2.2183019046608679</v>
      </c>
      <c r="U4" s="28">
        <f>((SLOPE($Q$53:$Q$54,$P$53:$P$54))*P4)+(INTERCEPT($Q$53:$Q$54,$P$53:$P$54))</f>
        <v>-1.8865906676430608</v>
      </c>
    </row>
    <row r="5" spans="1:22" x14ac:dyDescent="0.25">
      <c r="A5" s="18" t="s">
        <v>28</v>
      </c>
      <c r="B5" s="19">
        <v>2</v>
      </c>
      <c r="C5" s="20" t="s">
        <v>730</v>
      </c>
      <c r="D5" s="19" t="s">
        <v>25</v>
      </c>
      <c r="E5" s="19">
        <v>2</v>
      </c>
      <c r="F5" s="21" t="s">
        <v>728</v>
      </c>
      <c r="G5" s="22">
        <v>0.64332175925925927</v>
      </c>
      <c r="H5" s="19">
        <v>2</v>
      </c>
      <c r="I5" s="23">
        <v>2.1000000000000001E-2</v>
      </c>
      <c r="J5" s="19">
        <v>0</v>
      </c>
      <c r="K5" s="19">
        <v>1</v>
      </c>
      <c r="L5" s="24">
        <v>3660.4560000000001</v>
      </c>
      <c r="M5" s="24">
        <v>3810.0990000000002</v>
      </c>
      <c r="N5" s="25">
        <v>0.42499999999999999</v>
      </c>
      <c r="O5" s="25">
        <v>1.681</v>
      </c>
      <c r="P5" s="25">
        <v>-1.4350000000000001</v>
      </c>
      <c r="Q5" s="25">
        <v>15.817</v>
      </c>
      <c r="R5" s="19" t="s">
        <v>731</v>
      </c>
      <c r="S5" s="29">
        <f t="shared" ref="S5:S49" si="0">((M5/L5)*100)-100</f>
        <v>4.0880972206741433</v>
      </c>
      <c r="T5" s="27">
        <f>((SLOPE($O$53:$O$54,$N$53:$N$54)*N5))+(INTERCEPT($O$53:$O$54,$N$53:$N$54))</f>
        <v>2.783157152068064</v>
      </c>
      <c r="U5" s="28">
        <f>((SLOPE($Q$53:$Q$54,$P$53:$P$54))*P5)+(INTERCEPT($Q$53:$Q$54,$P$53:$P$54))</f>
        <v>1.8786272850088059</v>
      </c>
      <c r="V5" s="30" t="s">
        <v>732</v>
      </c>
    </row>
    <row r="6" spans="1:22" x14ac:dyDescent="0.25">
      <c r="A6" s="18" t="s">
        <v>30</v>
      </c>
      <c r="B6" s="19">
        <v>3</v>
      </c>
      <c r="C6" s="20" t="s">
        <v>497</v>
      </c>
      <c r="D6" s="19" t="s">
        <v>25</v>
      </c>
      <c r="E6" s="19">
        <v>1</v>
      </c>
      <c r="F6" s="21" t="s">
        <v>728</v>
      </c>
      <c r="G6" s="22">
        <v>0.66413194444444446</v>
      </c>
      <c r="H6" s="19">
        <v>3</v>
      </c>
      <c r="I6" s="23">
        <v>3.4000000000000002E-2</v>
      </c>
      <c r="J6" s="19">
        <v>0</v>
      </c>
      <c r="K6" s="19">
        <v>1</v>
      </c>
      <c r="L6" s="24">
        <v>6.1580000000000004</v>
      </c>
      <c r="M6" s="24">
        <v>1908.56</v>
      </c>
      <c r="N6" s="25">
        <v>-30.01</v>
      </c>
      <c r="O6" s="25">
        <v>0.77600000000000002</v>
      </c>
      <c r="P6" s="25">
        <v>-15.067</v>
      </c>
      <c r="Q6" s="25">
        <v>1.075</v>
      </c>
      <c r="R6" s="19" t="s">
        <v>733</v>
      </c>
      <c r="S6" s="29">
        <f t="shared" si="0"/>
        <v>30893.179603767454</v>
      </c>
      <c r="T6" s="27"/>
      <c r="U6" s="28"/>
    </row>
    <row r="7" spans="1:22" x14ac:dyDescent="0.25">
      <c r="A7" s="18"/>
      <c r="B7" s="19">
        <v>4</v>
      </c>
      <c r="C7" s="20" t="s">
        <v>497</v>
      </c>
      <c r="D7" s="19"/>
      <c r="E7" s="19"/>
      <c r="F7" s="21"/>
      <c r="G7" s="22"/>
      <c r="H7" s="19"/>
      <c r="I7" s="23"/>
      <c r="J7" s="19"/>
      <c r="K7" s="19"/>
      <c r="L7" s="24"/>
      <c r="M7" s="24"/>
      <c r="N7" s="25"/>
      <c r="O7" s="25"/>
      <c r="P7" s="25"/>
      <c r="Q7" s="25"/>
      <c r="R7" s="19"/>
      <c r="S7" s="29"/>
      <c r="T7" s="27"/>
      <c r="U7" s="28"/>
      <c r="V7" s="30" t="s">
        <v>734</v>
      </c>
    </row>
    <row r="8" spans="1:22" x14ac:dyDescent="0.25">
      <c r="A8" s="18" t="s">
        <v>735</v>
      </c>
      <c r="B8" s="19">
        <v>5</v>
      </c>
      <c r="C8" s="20" t="s">
        <v>736</v>
      </c>
      <c r="D8" s="19" t="s">
        <v>37</v>
      </c>
      <c r="E8" s="19">
        <v>1</v>
      </c>
      <c r="F8" s="21" t="s">
        <v>737</v>
      </c>
      <c r="G8" s="22">
        <v>0.48084490740740743</v>
      </c>
      <c r="H8" s="19">
        <v>4</v>
      </c>
      <c r="I8" s="23">
        <v>8.9999999999999993E-3</v>
      </c>
      <c r="J8" s="19">
        <v>1</v>
      </c>
      <c r="K8" s="19">
        <v>1</v>
      </c>
      <c r="L8" s="24">
        <v>1270.5170000000001</v>
      </c>
      <c r="M8" s="24">
        <v>2063.3470000000002</v>
      </c>
      <c r="N8" s="25">
        <v>-7.3109999999999999</v>
      </c>
      <c r="O8" s="25">
        <v>6.7000000000000004E-2</v>
      </c>
      <c r="P8" s="25">
        <v>-3.9889999999999999</v>
      </c>
      <c r="Q8" s="25">
        <v>0.105</v>
      </c>
      <c r="R8" s="19" t="s">
        <v>738</v>
      </c>
      <c r="S8" s="29">
        <f t="shared" si="0"/>
        <v>62.402155972726064</v>
      </c>
      <c r="T8" s="27">
        <f>((SLOPE($O$53:$O$54,$N$53:$N$54)*N8))+(INTERCEPT($O$53:$O$54,$N$53:$N$54))</f>
        <v>-5.1473695157033834</v>
      </c>
      <c r="U8" s="28">
        <f>((SLOPE($Q$53:$Q$54,$P$53:$P$54))*P8)+(INTERCEPT($Q$53:$Q$54,$P$53:$P$54))</f>
        <v>-0.69259374468982138</v>
      </c>
      <c r="V8" s="2" t="s">
        <v>739</v>
      </c>
    </row>
    <row r="9" spans="1:22" x14ac:dyDescent="0.25">
      <c r="A9" s="18" t="s">
        <v>740</v>
      </c>
      <c r="B9" s="19">
        <v>6</v>
      </c>
      <c r="C9" s="20" t="s">
        <v>741</v>
      </c>
      <c r="D9" s="19" t="s">
        <v>37</v>
      </c>
      <c r="E9" s="19">
        <v>2</v>
      </c>
      <c r="F9" s="21" t="s">
        <v>737</v>
      </c>
      <c r="G9" s="22">
        <v>0.50255787037037036</v>
      </c>
      <c r="H9" s="19">
        <v>4</v>
      </c>
      <c r="I9" s="23">
        <v>0.01</v>
      </c>
      <c r="J9" s="19">
        <v>0</v>
      </c>
      <c r="K9" s="19">
        <v>1</v>
      </c>
      <c r="L9" s="24">
        <v>1337.7739999999999</v>
      </c>
      <c r="M9" s="24">
        <v>2018.183</v>
      </c>
      <c r="N9" s="25">
        <v>-7.7939999999999996</v>
      </c>
      <c r="O9" s="25">
        <v>4.8000000000000001E-2</v>
      </c>
      <c r="P9" s="25">
        <v>-3.8839999999999999</v>
      </c>
      <c r="Q9" s="25">
        <v>0.109</v>
      </c>
      <c r="R9" s="19" t="s">
        <v>742</v>
      </c>
      <c r="S9" s="29">
        <f t="shared" si="0"/>
        <v>50.861281501957734</v>
      </c>
      <c r="T9" s="27">
        <f>((SLOPE($O$53:$O$54,$N$53:$N$54)*N9))+(INTERCEPT($O$53:$O$54,$N$53:$N$54))</f>
        <v>-5.6425148596193102</v>
      </c>
      <c r="U9" s="28">
        <f>((SLOPE($Q$53:$Q$54,$P$53:$P$54))*P9)+(INTERCEPT($Q$53:$Q$54,$P$53:$P$54))</f>
        <v>-0.5868857540405048</v>
      </c>
      <c r="V9" s="2" t="s">
        <v>739</v>
      </c>
    </row>
    <row r="10" spans="1:22" x14ac:dyDescent="0.25">
      <c r="A10" s="18" t="s">
        <v>743</v>
      </c>
      <c r="B10" s="19">
        <v>7</v>
      </c>
      <c r="C10" s="20" t="s">
        <v>744</v>
      </c>
      <c r="D10" s="19" t="s">
        <v>37</v>
      </c>
      <c r="E10" s="19">
        <v>1</v>
      </c>
      <c r="F10" s="21" t="s">
        <v>737</v>
      </c>
      <c r="G10" s="22">
        <v>0.52813657407407411</v>
      </c>
      <c r="H10" s="19">
        <v>5</v>
      </c>
      <c r="I10" s="23">
        <v>8.9999999999999993E-3</v>
      </c>
      <c r="J10" s="19">
        <v>1</v>
      </c>
      <c r="K10" s="19">
        <v>1</v>
      </c>
      <c r="L10" s="24">
        <v>936.54899999999998</v>
      </c>
      <c r="M10" s="24">
        <v>1013.326</v>
      </c>
      <c r="N10" s="25">
        <v>-12.041</v>
      </c>
      <c r="O10" s="25">
        <v>3.3000000000000002E-2</v>
      </c>
      <c r="P10" s="25">
        <v>-7.9690000000000003</v>
      </c>
      <c r="Q10" s="25">
        <v>9.2999999999999999E-2</v>
      </c>
      <c r="R10" s="19" t="s">
        <v>745</v>
      </c>
      <c r="S10" s="29">
        <f t="shared" si="0"/>
        <v>8.1978625784662711</v>
      </c>
      <c r="T10" s="27">
        <f>((SLOPE($O$53:$O$54,$N$53:$N$54)*N10))+(INTERCEPT($O$53:$O$54,$N$53:$N$54))</f>
        <v>-9.996308390904904</v>
      </c>
      <c r="U10" s="28">
        <f>((SLOPE($Q$53:$Q$54,$P$53:$P$54))*P10)+(INTERCEPT($Q$53:$Q$54,$P$53:$P$54))</f>
        <v>-4.699429961682986</v>
      </c>
    </row>
    <row r="11" spans="1:22" x14ac:dyDescent="0.25">
      <c r="A11" s="18" t="s">
        <v>746</v>
      </c>
      <c r="B11" s="19">
        <v>8</v>
      </c>
      <c r="C11" s="20" t="s">
        <v>747</v>
      </c>
      <c r="D11" s="19" t="s">
        <v>37</v>
      </c>
      <c r="E11" s="19">
        <v>2</v>
      </c>
      <c r="F11" s="21" t="s">
        <v>737</v>
      </c>
      <c r="G11" s="22">
        <v>0.54946759259259259</v>
      </c>
      <c r="H11" s="19">
        <v>5</v>
      </c>
      <c r="I11" s="23">
        <v>7.0000000000000001E-3</v>
      </c>
      <c r="J11" s="19">
        <v>0</v>
      </c>
      <c r="K11" s="19">
        <v>1</v>
      </c>
      <c r="L11" s="24">
        <v>1010.542</v>
      </c>
      <c r="M11" s="24">
        <v>1099.1579999999999</v>
      </c>
      <c r="N11" s="25">
        <v>-7.4930000000000003</v>
      </c>
      <c r="O11" s="25">
        <v>0.06</v>
      </c>
      <c r="P11" s="25">
        <v>-5.6959999999999997</v>
      </c>
      <c r="Q11" s="25">
        <v>7.2999999999999995E-2</v>
      </c>
      <c r="R11" s="19" t="s">
        <v>748</v>
      </c>
      <c r="S11" s="29">
        <f t="shared" si="0"/>
        <v>8.7691555620646966</v>
      </c>
      <c r="T11" s="27">
        <f>((SLOPE($O$53:$O$54,$N$53:$N$54)*N11))+(INTERCEPT($O$53:$O$54,$N$53:$N$54))</f>
        <v>-5.3339460221064865</v>
      </c>
      <c r="U11" s="28">
        <f>((SLOPE($Q$53:$Q$54,$P$53:$P$54))*P11)+(INTERCEPT($Q$53:$Q$54,$P$53:$P$54))</f>
        <v>-2.4111036498172913</v>
      </c>
    </row>
    <row r="12" spans="1:22" x14ac:dyDescent="0.25">
      <c r="A12" s="18" t="s">
        <v>749</v>
      </c>
      <c r="B12" s="19">
        <v>9</v>
      </c>
      <c r="C12" s="20" t="s">
        <v>750</v>
      </c>
      <c r="D12" s="19" t="s">
        <v>37</v>
      </c>
      <c r="E12" s="19">
        <v>1</v>
      </c>
      <c r="F12" s="21" t="s">
        <v>737</v>
      </c>
      <c r="G12" s="22">
        <v>0.57652777777777775</v>
      </c>
      <c r="H12" s="19">
        <v>6</v>
      </c>
      <c r="I12" s="23">
        <v>8.0000000000000002E-3</v>
      </c>
      <c r="J12" s="19">
        <v>0</v>
      </c>
      <c r="K12" s="19">
        <v>1</v>
      </c>
      <c r="L12" s="24">
        <v>3526.4690000000001</v>
      </c>
      <c r="M12" s="24">
        <v>3521.4580000000001</v>
      </c>
      <c r="N12" s="25">
        <v>-7.8369999999999997</v>
      </c>
      <c r="O12" s="25">
        <v>1.4999999999999999E-2</v>
      </c>
      <c r="P12" s="25">
        <v>-22.256</v>
      </c>
      <c r="Q12" s="25">
        <v>3.1E-2</v>
      </c>
      <c r="R12" s="19" t="s">
        <v>751</v>
      </c>
      <c r="S12" s="29">
        <f t="shared" si="0"/>
        <v>-0.14209681128630791</v>
      </c>
      <c r="T12" s="27">
        <f>((SLOPE($O$53:$O$54,$N$53:$N$54)*N12))+(INTERCEPT($O$53:$O$54,$N$53:$N$54))</f>
        <v>-5.6865961221211423</v>
      </c>
      <c r="U12" s="28">
        <f>((SLOPE($Q$53:$Q$54,$P$53:$P$54))*P12)+(INTERCEPT($Q$53:$Q$54,$P$53:$P$54))</f>
        <v>-19.082763889366731</v>
      </c>
    </row>
    <row r="13" spans="1:22" x14ac:dyDescent="0.25">
      <c r="A13" s="18" t="s">
        <v>752</v>
      </c>
      <c r="B13" s="19">
        <v>10</v>
      </c>
      <c r="C13" s="20" t="s">
        <v>753</v>
      </c>
      <c r="D13" s="19" t="s">
        <v>37</v>
      </c>
      <c r="E13" s="19">
        <v>2</v>
      </c>
      <c r="F13" s="21" t="s">
        <v>737</v>
      </c>
      <c r="G13" s="22">
        <v>0.59476851851851853</v>
      </c>
      <c r="H13" s="19">
        <v>6</v>
      </c>
      <c r="I13" s="23">
        <v>1.0999999999999999E-2</v>
      </c>
      <c r="J13" s="19">
        <v>1</v>
      </c>
      <c r="K13" s="19">
        <v>1</v>
      </c>
      <c r="L13" s="24">
        <v>1505.586</v>
      </c>
      <c r="M13" s="24">
        <v>1662.1510000000001</v>
      </c>
      <c r="N13" s="25">
        <v>-7.6589999999999998</v>
      </c>
      <c r="O13" s="25">
        <v>4.5999999999999999E-2</v>
      </c>
      <c r="P13" s="25">
        <v>-3.6539999999999999</v>
      </c>
      <c r="Q13" s="25">
        <v>5.5E-2</v>
      </c>
      <c r="R13" s="19" t="s">
        <v>754</v>
      </c>
      <c r="S13" s="29">
        <f t="shared" si="0"/>
        <v>10.39894101034416</v>
      </c>
      <c r="T13" s="27">
        <f>((SLOPE($O$53:$O$54,$N$53:$N$54)*N13))+(INTERCEPT($O$53:$O$54,$N$53:$N$54))</f>
        <v>-5.5041201982763495</v>
      </c>
      <c r="U13" s="28">
        <f>((SLOPE($Q$53:$Q$54,$P$53:$P$54))*P13)+(INTERCEPT($Q$53:$Q$54,$P$53:$P$54))</f>
        <v>-0.35533491738009548</v>
      </c>
    </row>
    <row r="14" spans="1:22" x14ac:dyDescent="0.25">
      <c r="A14" s="18" t="s">
        <v>755</v>
      </c>
      <c r="B14" s="19">
        <v>11</v>
      </c>
      <c r="C14" s="20" t="s">
        <v>756</v>
      </c>
      <c r="D14" s="19" t="s">
        <v>37</v>
      </c>
      <c r="E14" s="19">
        <v>1</v>
      </c>
      <c r="F14" s="21" t="s">
        <v>737</v>
      </c>
      <c r="G14" s="22">
        <v>0.61856481481481485</v>
      </c>
      <c r="H14" s="19">
        <v>7</v>
      </c>
      <c r="I14" s="23">
        <v>1.2E-2</v>
      </c>
      <c r="J14" s="19">
        <v>0</v>
      </c>
      <c r="K14" s="19">
        <v>1</v>
      </c>
      <c r="L14" s="24">
        <v>1747.768</v>
      </c>
      <c r="M14" s="24">
        <v>1922.7349999999999</v>
      </c>
      <c r="N14" s="25">
        <v>-9.3520000000000003</v>
      </c>
      <c r="O14" s="25">
        <v>2.5999999999999999E-2</v>
      </c>
      <c r="P14" s="25">
        <v>-6.0529999999999999</v>
      </c>
      <c r="Q14" s="25">
        <v>0.1</v>
      </c>
      <c r="R14" s="19" t="s">
        <v>757</v>
      </c>
      <c r="S14" s="29">
        <f t="shared" si="0"/>
        <v>10.010882451217768</v>
      </c>
      <c r="T14" s="27">
        <f>((SLOPE($O$53:$O$54,$N$53:$N$54)*N14))+(INTERCEPT($O$53:$O$54,$N$53:$N$54))</f>
        <v>-7.2396917660810365</v>
      </c>
      <c r="U14" s="28">
        <f>((SLOPE($Q$53:$Q$54,$P$53:$P$54))*P14)+(INTERCEPT($Q$53:$Q$54,$P$53:$P$54))</f>
        <v>-2.7705108180249693</v>
      </c>
    </row>
    <row r="15" spans="1:22" x14ac:dyDescent="0.25">
      <c r="A15" s="18" t="s">
        <v>758</v>
      </c>
      <c r="B15" s="19">
        <v>12</v>
      </c>
      <c r="C15" s="20" t="s">
        <v>759</v>
      </c>
      <c r="D15" s="19" t="s">
        <v>37</v>
      </c>
      <c r="E15" s="19">
        <v>2</v>
      </c>
      <c r="F15" s="21" t="s">
        <v>737</v>
      </c>
      <c r="G15" s="22">
        <v>0.63896990740740744</v>
      </c>
      <c r="H15" s="19">
        <v>7</v>
      </c>
      <c r="I15" s="23" t="s">
        <v>760</v>
      </c>
      <c r="J15" s="19">
        <v>0</v>
      </c>
      <c r="K15" s="19">
        <v>1</v>
      </c>
      <c r="L15" s="24">
        <v>159.86500000000001</v>
      </c>
      <c r="M15" s="24">
        <v>542.904</v>
      </c>
      <c r="N15" s="25">
        <v>-10.893000000000001</v>
      </c>
      <c r="O15" s="25">
        <v>0.48</v>
      </c>
      <c r="P15" s="25">
        <v>-9.5039999999999996</v>
      </c>
      <c r="Q15" s="25">
        <v>0.73699999999999999</v>
      </c>
      <c r="R15" s="19" t="s">
        <v>761</v>
      </c>
      <c r="S15" s="29">
        <f t="shared" si="0"/>
        <v>239.6015387983611</v>
      </c>
      <c r="T15" s="27"/>
      <c r="U15" s="28"/>
      <c r="V15" s="30" t="s">
        <v>533</v>
      </c>
    </row>
    <row r="16" spans="1:22" x14ac:dyDescent="0.25">
      <c r="A16" s="18" t="s">
        <v>762</v>
      </c>
      <c r="B16" s="19">
        <v>13</v>
      </c>
      <c r="C16" s="20" t="s">
        <v>61</v>
      </c>
      <c r="D16" s="19" t="s">
        <v>62</v>
      </c>
      <c r="E16" s="19">
        <v>1</v>
      </c>
      <c r="F16" s="21" t="s">
        <v>737</v>
      </c>
      <c r="G16" s="22">
        <v>0.66840277777777779</v>
      </c>
      <c r="H16" s="19">
        <v>8</v>
      </c>
      <c r="I16" s="23">
        <v>2.8000000000000001E-2</v>
      </c>
      <c r="J16" s="19">
        <v>1</v>
      </c>
      <c r="K16" s="19">
        <v>1</v>
      </c>
      <c r="L16" s="24">
        <v>3766.172</v>
      </c>
      <c r="M16" s="24">
        <v>3926.3679999999999</v>
      </c>
      <c r="N16" s="25">
        <v>-3.266</v>
      </c>
      <c r="O16" s="25">
        <v>2.9000000000000001E-2</v>
      </c>
      <c r="P16" s="25">
        <v>-8.23</v>
      </c>
      <c r="Q16" s="25">
        <v>3.5999999999999997E-2</v>
      </c>
      <c r="R16" s="19" t="s">
        <v>763</v>
      </c>
      <c r="S16" s="29">
        <f t="shared" si="0"/>
        <v>4.2535497582160389</v>
      </c>
      <c r="T16" s="27">
        <f>((SLOPE($O$53:$O$54,$N$53:$N$54)*N16))+(INTERCEPT($O$53:$O$54,$N$53:$N$54))</f>
        <v>-1.0006554036124444</v>
      </c>
      <c r="U16" s="28">
        <f>((SLOPE($Q$53:$Q$54,$P$53:$P$54))*P16)+(INTERCEPT($Q$53:$Q$54,$P$53:$P$54))</f>
        <v>-4.9621898241541444</v>
      </c>
    </row>
    <row r="17" spans="1:22" x14ac:dyDescent="0.25">
      <c r="A17" s="18" t="s">
        <v>764</v>
      </c>
      <c r="B17" s="19">
        <v>14</v>
      </c>
      <c r="C17" s="20" t="s">
        <v>765</v>
      </c>
      <c r="D17" s="19" t="s">
        <v>37</v>
      </c>
      <c r="E17" s="19">
        <v>2</v>
      </c>
      <c r="F17" s="21" t="s">
        <v>737</v>
      </c>
      <c r="G17" s="22">
        <v>0.68980324074074073</v>
      </c>
      <c r="H17" s="19">
        <v>8</v>
      </c>
      <c r="I17" s="23" t="s">
        <v>760</v>
      </c>
      <c r="J17" s="19">
        <v>1</v>
      </c>
      <c r="K17" s="19">
        <v>1</v>
      </c>
      <c r="L17" s="24">
        <v>3.069</v>
      </c>
      <c r="M17" s="24">
        <v>555.048</v>
      </c>
      <c r="N17" s="25">
        <v>-27.106000000000002</v>
      </c>
      <c r="O17" s="25">
        <v>3.508</v>
      </c>
      <c r="P17" s="25">
        <v>-13.082000000000001</v>
      </c>
      <c r="Q17" s="25">
        <v>3.758</v>
      </c>
      <c r="R17" s="19" t="s">
        <v>766</v>
      </c>
      <c r="S17" s="29">
        <f t="shared" si="0"/>
        <v>17985.630498533726</v>
      </c>
      <c r="T17" s="27"/>
      <c r="U17" s="28"/>
      <c r="V17" s="30" t="s">
        <v>533</v>
      </c>
    </row>
    <row r="18" spans="1:22" x14ac:dyDescent="0.25">
      <c r="A18" s="18" t="s">
        <v>767</v>
      </c>
      <c r="B18" s="19">
        <v>15</v>
      </c>
      <c r="C18" s="20" t="s">
        <v>768</v>
      </c>
      <c r="D18" s="19" t="s">
        <v>37</v>
      </c>
      <c r="E18" s="19">
        <v>1</v>
      </c>
      <c r="F18" s="21" t="s">
        <v>737</v>
      </c>
      <c r="G18" s="22">
        <v>0.71298611111111121</v>
      </c>
      <c r="H18" s="19">
        <v>9</v>
      </c>
      <c r="I18" s="23" t="s">
        <v>760</v>
      </c>
      <c r="J18" s="19">
        <v>0</v>
      </c>
      <c r="K18" s="19">
        <v>1</v>
      </c>
      <c r="L18" s="24">
        <v>417.11</v>
      </c>
      <c r="M18" s="24">
        <v>556.87300000000005</v>
      </c>
      <c r="N18" s="25">
        <v>-8.3539999999999992</v>
      </c>
      <c r="O18" s="25">
        <v>6.2E-2</v>
      </c>
      <c r="P18" s="25">
        <v>-4.4009999999999998</v>
      </c>
      <c r="Q18" s="25">
        <v>0.15</v>
      </c>
      <c r="R18" s="19" t="s">
        <v>769</v>
      </c>
      <c r="S18" s="29">
        <f t="shared" si="0"/>
        <v>33.50746805399055</v>
      </c>
      <c r="T18" s="27">
        <f>((SLOPE($O$53:$O$54,$N$53:$N$54)*N18))+(INTERCEPT($O$53:$O$54,$N$53:$N$54))</f>
        <v>-6.2165964177827027</v>
      </c>
      <c r="U18" s="28">
        <f>((SLOPE($Q$53:$Q$54,$P$53:$P$54))*P18)+(INTERCEPT($Q$53:$Q$54,$P$53:$P$54))</f>
        <v>-1.1073717651423802</v>
      </c>
      <c r="V18" s="2" t="s">
        <v>739</v>
      </c>
    </row>
    <row r="19" spans="1:22" x14ac:dyDescent="0.25">
      <c r="A19" s="18" t="s">
        <v>770</v>
      </c>
      <c r="B19" s="19">
        <v>16</v>
      </c>
      <c r="C19" s="20" t="s">
        <v>771</v>
      </c>
      <c r="D19" s="19" t="s">
        <v>37</v>
      </c>
      <c r="E19" s="19">
        <v>2</v>
      </c>
      <c r="F19" s="21" t="s">
        <v>737</v>
      </c>
      <c r="G19" s="22">
        <v>0.73488425925925915</v>
      </c>
      <c r="H19" s="19">
        <v>9</v>
      </c>
      <c r="I19" s="23" t="s">
        <v>760</v>
      </c>
      <c r="J19" s="19">
        <v>0</v>
      </c>
      <c r="K19" s="19">
        <v>1</v>
      </c>
      <c r="L19" s="24">
        <v>801.78399999999999</v>
      </c>
      <c r="M19" s="24">
        <v>867.351</v>
      </c>
      <c r="N19" s="25">
        <v>-11.795999999999999</v>
      </c>
      <c r="O19" s="25">
        <v>2.1999999999999999E-2</v>
      </c>
      <c r="P19" s="25">
        <v>-8.7170000000000005</v>
      </c>
      <c r="Q19" s="25">
        <v>4.8000000000000001E-2</v>
      </c>
      <c r="R19" s="19" t="s">
        <v>772</v>
      </c>
      <c r="S19" s="29">
        <f t="shared" si="0"/>
        <v>8.1776388653303229</v>
      </c>
      <c r="T19" s="27">
        <f>((SLOPE($O$53:$O$54,$N$53:$N$54)*N19))+(INTERCEPT($O$53:$O$54,$N$53:$N$54))</f>
        <v>-9.7451477092084176</v>
      </c>
      <c r="U19" s="28">
        <f>((SLOPE($Q$53:$Q$54,$P$53:$P$54))*P19)+(INTERCEPT($Q$53:$Q$54,$P$53:$P$54))</f>
        <v>-5.4524735522133589</v>
      </c>
    </row>
    <row r="20" spans="1:22" x14ac:dyDescent="0.25">
      <c r="A20" s="18" t="s">
        <v>773</v>
      </c>
      <c r="B20" s="19">
        <v>17</v>
      </c>
      <c r="C20" s="20" t="s">
        <v>774</v>
      </c>
      <c r="D20" s="19" t="s">
        <v>37</v>
      </c>
      <c r="E20" s="19">
        <v>1</v>
      </c>
      <c r="F20" s="21" t="s">
        <v>737</v>
      </c>
      <c r="G20" s="22">
        <v>0.75921296296296292</v>
      </c>
      <c r="H20" s="19">
        <v>10</v>
      </c>
      <c r="I20" s="23" t="s">
        <v>760</v>
      </c>
      <c r="J20" s="19">
        <v>0</v>
      </c>
      <c r="K20" s="19">
        <v>1</v>
      </c>
      <c r="L20" s="24">
        <v>2221.125</v>
      </c>
      <c r="M20" s="24">
        <v>2449.14</v>
      </c>
      <c r="N20" s="25">
        <v>-5.923</v>
      </c>
      <c r="O20" s="25">
        <v>4.3999999999999997E-2</v>
      </c>
      <c r="P20" s="25">
        <v>-2.1850000000000001</v>
      </c>
      <c r="Q20" s="25">
        <v>6.4000000000000001E-2</v>
      </c>
      <c r="R20" s="19" t="s">
        <v>775</v>
      </c>
      <c r="S20" s="29">
        <f t="shared" si="0"/>
        <v>10.265743710957281</v>
      </c>
      <c r="T20" s="27">
        <f>((SLOPE($O$53:$O$54,$N$53:$N$54)*N20))+(INTERCEPT($O$53:$O$54,$N$53:$N$54))</f>
        <v>-3.7244673679698304</v>
      </c>
      <c r="U20" s="28">
        <f>((SLOPE($Q$53:$Q$54,$P$53:$P$54))*P20)+(INTERCEPT($Q$53:$Q$54,$P$53:$P$54))</f>
        <v>1.123570208942255</v>
      </c>
    </row>
    <row r="21" spans="1:22" x14ac:dyDescent="0.25">
      <c r="A21" s="18" t="s">
        <v>776</v>
      </c>
      <c r="B21" s="19">
        <v>18</v>
      </c>
      <c r="C21" s="20" t="s">
        <v>777</v>
      </c>
      <c r="D21" s="19" t="s">
        <v>37</v>
      </c>
      <c r="E21" s="19">
        <v>2</v>
      </c>
      <c r="F21" s="21" t="s">
        <v>737</v>
      </c>
      <c r="G21" s="22">
        <v>0.78011574074074075</v>
      </c>
      <c r="H21" s="19">
        <v>10</v>
      </c>
      <c r="I21" s="23">
        <v>1.2E-2</v>
      </c>
      <c r="J21" s="19">
        <v>0</v>
      </c>
      <c r="K21" s="19">
        <v>1</v>
      </c>
      <c r="L21" s="24">
        <v>1959.931</v>
      </c>
      <c r="M21" s="24">
        <v>2153.9110000000001</v>
      </c>
      <c r="N21" s="25">
        <v>-6.0330000000000004</v>
      </c>
      <c r="O21" s="25">
        <v>3.9E-2</v>
      </c>
      <c r="P21" s="25">
        <v>-2.1859999999999999</v>
      </c>
      <c r="Q21" s="25">
        <v>5.8000000000000003E-2</v>
      </c>
      <c r="R21" s="19" t="s">
        <v>778</v>
      </c>
      <c r="S21" s="29">
        <f t="shared" si="0"/>
        <v>9.8972872004167556</v>
      </c>
      <c r="T21" s="27">
        <f>((SLOPE($O$53:$O$54,$N$53:$N$54)*N21))+(INTERCEPT($O$53:$O$54,$N$53:$N$54))</f>
        <v>-3.8372333883233543</v>
      </c>
      <c r="U21" s="28">
        <f>((SLOPE($Q$53:$Q$54,$P$53:$P$54))*P21)+(INTERCEPT($Q$53:$Q$54,$P$53:$P$54))</f>
        <v>1.1225634661741664</v>
      </c>
    </row>
    <row r="22" spans="1:22" x14ac:dyDescent="0.25">
      <c r="A22" s="18" t="s">
        <v>779</v>
      </c>
      <c r="B22" s="19">
        <v>19</v>
      </c>
      <c r="C22" s="20" t="s">
        <v>780</v>
      </c>
      <c r="D22" s="19" t="s">
        <v>37</v>
      </c>
      <c r="E22" s="19">
        <v>1</v>
      </c>
      <c r="F22" s="21" t="s">
        <v>737</v>
      </c>
      <c r="G22" s="22">
        <v>0.80523148148148149</v>
      </c>
      <c r="H22" s="19">
        <v>11</v>
      </c>
      <c r="I22" s="23">
        <v>0.01</v>
      </c>
      <c r="J22" s="19">
        <v>0</v>
      </c>
      <c r="K22" s="19">
        <v>1</v>
      </c>
      <c r="L22" s="24">
        <v>1452.779</v>
      </c>
      <c r="M22" s="24">
        <v>1614.6089999999999</v>
      </c>
      <c r="N22" s="25">
        <v>-6.0069999999999997</v>
      </c>
      <c r="O22" s="25">
        <v>5.7000000000000002E-2</v>
      </c>
      <c r="P22" s="25">
        <v>-2.41</v>
      </c>
      <c r="Q22" s="25">
        <v>8.3000000000000004E-2</v>
      </c>
      <c r="R22" s="19" t="s">
        <v>781</v>
      </c>
      <c r="S22" s="29">
        <f t="shared" si="0"/>
        <v>11.139340532868374</v>
      </c>
      <c r="T22" s="27">
        <f>((SLOPE($O$53:$O$54,$N$53:$N$54)*N22))+(INTERCEPT($O$53:$O$54,$N$53:$N$54))</f>
        <v>-3.8105796016943394</v>
      </c>
      <c r="U22" s="28">
        <f>((SLOPE($Q$53:$Q$54,$P$53:$P$54))*P22)+(INTERCEPT($Q$53:$Q$54,$P$53:$P$54))</f>
        <v>0.89705308612228984</v>
      </c>
    </row>
    <row r="23" spans="1:22" x14ac:dyDescent="0.25">
      <c r="A23" s="18" t="s">
        <v>782</v>
      </c>
      <c r="B23" s="19">
        <v>20</v>
      </c>
      <c r="C23" s="20" t="s">
        <v>783</v>
      </c>
      <c r="D23" s="19" t="s">
        <v>37</v>
      </c>
      <c r="E23" s="19">
        <v>2</v>
      </c>
      <c r="F23" s="21" t="s">
        <v>737</v>
      </c>
      <c r="G23" s="22">
        <v>0.8287268518518518</v>
      </c>
      <c r="H23" s="19">
        <v>11</v>
      </c>
      <c r="I23" s="23">
        <v>1.2999999999999999E-2</v>
      </c>
      <c r="J23" s="19">
        <v>1</v>
      </c>
      <c r="K23" s="19">
        <v>1</v>
      </c>
      <c r="L23" s="24">
        <v>1999.0440000000001</v>
      </c>
      <c r="M23" s="24">
        <v>2184.1239999999998</v>
      </c>
      <c r="N23" s="25">
        <v>-8.32</v>
      </c>
      <c r="O23" s="25">
        <v>3.1E-2</v>
      </c>
      <c r="P23" s="25">
        <v>-2.6080000000000001</v>
      </c>
      <c r="Q23" s="25">
        <v>6.8000000000000005E-2</v>
      </c>
      <c r="R23" s="19" t="s">
        <v>784</v>
      </c>
      <c r="S23" s="29">
        <f t="shared" si="0"/>
        <v>9.2584255274020819</v>
      </c>
      <c r="T23" s="27">
        <f>((SLOPE($O$53:$O$54,$N$53:$N$54)*N23))+(INTERCEPT($O$53:$O$54,$N$53:$N$54))</f>
        <v>-6.18174146603707</v>
      </c>
      <c r="U23" s="28">
        <f>((SLOPE($Q$53:$Q$54,$P$53:$P$54))*P23)+(INTERCEPT($Q$53:$Q$54,$P$53:$P$54))</f>
        <v>0.69771801804072053</v>
      </c>
    </row>
    <row r="24" spans="1:22" x14ac:dyDescent="0.25">
      <c r="A24" s="18" t="s">
        <v>785</v>
      </c>
      <c r="B24" s="19">
        <v>21</v>
      </c>
      <c r="C24" s="20" t="s">
        <v>786</v>
      </c>
      <c r="D24" s="19" t="s">
        <v>37</v>
      </c>
      <c r="E24" s="19">
        <v>1</v>
      </c>
      <c r="F24" s="21" t="s">
        <v>737</v>
      </c>
      <c r="G24" s="22">
        <v>0.84876157407407404</v>
      </c>
      <c r="H24" s="19">
        <v>12</v>
      </c>
      <c r="I24" s="23">
        <v>1.4999999999999999E-2</v>
      </c>
      <c r="J24" s="19">
        <v>0</v>
      </c>
      <c r="K24" s="19">
        <v>1</v>
      </c>
      <c r="L24" s="24">
        <v>6.8550000000000004</v>
      </c>
      <c r="M24" s="24">
        <v>555.35</v>
      </c>
      <c r="N24" s="25">
        <v>-25.722000000000001</v>
      </c>
      <c r="O24" s="25">
        <v>1.1759999999999999</v>
      </c>
      <c r="P24" s="25">
        <v>-17.998000000000001</v>
      </c>
      <c r="Q24" s="25">
        <v>2.593</v>
      </c>
      <c r="R24" s="19" t="s">
        <v>787</v>
      </c>
      <c r="S24" s="29">
        <f t="shared" si="0"/>
        <v>8001.3858497447118</v>
      </c>
      <c r="T24" s="27"/>
      <c r="U24" s="28"/>
    </row>
    <row r="25" spans="1:22" x14ac:dyDescent="0.25">
      <c r="A25" s="18" t="s">
        <v>788</v>
      </c>
      <c r="B25" s="19">
        <v>22</v>
      </c>
      <c r="C25" s="20" t="s">
        <v>789</v>
      </c>
      <c r="D25" s="19" t="s">
        <v>37</v>
      </c>
      <c r="E25" s="19">
        <v>2</v>
      </c>
      <c r="F25" s="21" t="s">
        <v>737</v>
      </c>
      <c r="G25" s="22">
        <v>0.87119212962962955</v>
      </c>
      <c r="H25" s="19">
        <v>12</v>
      </c>
      <c r="I25" s="23">
        <v>1.2E-2</v>
      </c>
      <c r="J25" s="19">
        <v>0</v>
      </c>
      <c r="K25" s="19">
        <v>1</v>
      </c>
      <c r="L25" s="24">
        <v>18.108000000000001</v>
      </c>
      <c r="M25" s="24">
        <v>562.31399999999996</v>
      </c>
      <c r="N25" s="25">
        <v>-10.012</v>
      </c>
      <c r="O25" s="25">
        <v>0.94199999999999995</v>
      </c>
      <c r="P25" s="25">
        <v>-19.010999999999999</v>
      </c>
      <c r="Q25" s="25">
        <v>1.613</v>
      </c>
      <c r="R25" s="19" t="s">
        <v>790</v>
      </c>
      <c r="S25" s="29">
        <f t="shared" si="0"/>
        <v>3005.3346587143801</v>
      </c>
      <c r="T25" s="27"/>
      <c r="U25" s="28"/>
    </row>
    <row r="26" spans="1:22" x14ac:dyDescent="0.25">
      <c r="A26" s="18" t="s">
        <v>791</v>
      </c>
      <c r="B26" s="19">
        <v>23</v>
      </c>
      <c r="C26" s="20" t="s">
        <v>24</v>
      </c>
      <c r="D26" s="19" t="s">
        <v>25</v>
      </c>
      <c r="E26" s="19">
        <v>1</v>
      </c>
      <c r="F26" s="21" t="s">
        <v>737</v>
      </c>
      <c r="G26" s="22">
        <v>0.89731481481481479</v>
      </c>
      <c r="H26" s="19">
        <v>13</v>
      </c>
      <c r="I26" s="23">
        <v>2.1000000000000001E-2</v>
      </c>
      <c r="J26" s="19">
        <v>1</v>
      </c>
      <c r="K26" s="19">
        <v>1</v>
      </c>
      <c r="L26" s="24">
        <v>3827.2739999999999</v>
      </c>
      <c r="M26" s="24">
        <v>4033.38</v>
      </c>
      <c r="N26" s="25">
        <v>-0.19800000000000001</v>
      </c>
      <c r="O26" s="25">
        <v>2.4E-2</v>
      </c>
      <c r="P26" s="25">
        <v>-5.2380000000000004</v>
      </c>
      <c r="Q26" s="25">
        <v>4.8000000000000001E-2</v>
      </c>
      <c r="R26" s="19" t="s">
        <v>792</v>
      </c>
      <c r="S26" s="29">
        <f t="shared" si="0"/>
        <v>5.3851906082501557</v>
      </c>
      <c r="T26" s="27">
        <f>((SLOPE($O$53:$O$54,$N$53:$N$54)*N26))+(INTERCEPT($O$53:$O$54,$N$53:$N$54))</f>
        <v>2.1444914186112887</v>
      </c>
      <c r="U26" s="28">
        <f>((SLOPE($Q$53:$Q$54,$P$53:$P$54))*P26)+(INTERCEPT($Q$53:$Q$54,$P$53:$P$54))</f>
        <v>-1.9500154620326517</v>
      </c>
    </row>
    <row r="27" spans="1:22" x14ac:dyDescent="0.25">
      <c r="A27" s="18" t="s">
        <v>793</v>
      </c>
      <c r="B27" s="19">
        <v>24</v>
      </c>
      <c r="C27" s="20" t="s">
        <v>31</v>
      </c>
      <c r="D27" s="19" t="s">
        <v>25</v>
      </c>
      <c r="E27" s="19">
        <v>2</v>
      </c>
      <c r="F27" s="21" t="s">
        <v>737</v>
      </c>
      <c r="G27" s="22">
        <v>0.91753472222222221</v>
      </c>
      <c r="H27" s="19">
        <v>13</v>
      </c>
      <c r="I27" s="23">
        <v>3.4000000000000002E-2</v>
      </c>
      <c r="J27" s="19">
        <v>0</v>
      </c>
      <c r="K27" s="19">
        <v>1</v>
      </c>
      <c r="L27" s="24">
        <v>5671.7719999999999</v>
      </c>
      <c r="M27" s="24">
        <v>5909.4440000000004</v>
      </c>
      <c r="N27" s="25">
        <v>-7.0709999999999997</v>
      </c>
      <c r="O27" s="25">
        <v>2.4E-2</v>
      </c>
      <c r="P27" s="25">
        <v>-26.260999999999999</v>
      </c>
      <c r="Q27" s="25">
        <v>3.5999999999999997E-2</v>
      </c>
      <c r="R27" s="19" t="s">
        <v>794</v>
      </c>
      <c r="S27" s="29">
        <f t="shared" si="0"/>
        <v>4.1904364279805435</v>
      </c>
      <c r="T27" s="27">
        <f>((SLOPE($O$53:$O$54,$N$53:$N$54)*N27))+(INTERCEPT($O$53:$O$54,$N$53:$N$54))</f>
        <v>-4.9013345622047861</v>
      </c>
      <c r="U27" s="28">
        <f>((SLOPE($Q$53:$Q$54,$P$53:$P$54))*P27)+(INTERCEPT($Q$53:$Q$54,$P$53:$P$54))</f>
        <v>-23.114768675562111</v>
      </c>
    </row>
    <row r="28" spans="1:22" x14ac:dyDescent="0.25">
      <c r="A28" s="18" t="s">
        <v>795</v>
      </c>
      <c r="B28" s="19">
        <v>25</v>
      </c>
      <c r="C28" s="20" t="s">
        <v>796</v>
      </c>
      <c r="D28" s="19" t="s">
        <v>37</v>
      </c>
      <c r="E28" s="19">
        <v>1</v>
      </c>
      <c r="F28" s="21" t="s">
        <v>737</v>
      </c>
      <c r="G28" s="22">
        <v>0.93966435185185182</v>
      </c>
      <c r="H28" s="19">
        <v>14</v>
      </c>
      <c r="I28" s="23">
        <v>2.1999999999999999E-2</v>
      </c>
      <c r="J28" s="19">
        <v>0</v>
      </c>
      <c r="K28" s="19">
        <v>1</v>
      </c>
      <c r="L28" s="24">
        <v>3504.5140000000001</v>
      </c>
      <c r="M28" s="24">
        <v>3696.5659999999998</v>
      </c>
      <c r="N28" s="25">
        <v>-7.7069999999999999</v>
      </c>
      <c r="O28" s="25">
        <v>2.7E-2</v>
      </c>
      <c r="P28" s="25">
        <v>-3.4590000000000001</v>
      </c>
      <c r="Q28" s="25">
        <v>4.2999999999999997E-2</v>
      </c>
      <c r="R28" s="19" t="s">
        <v>797</v>
      </c>
      <c r="S28" s="29">
        <f t="shared" si="0"/>
        <v>5.4801321952202073</v>
      </c>
      <c r="T28" s="27">
        <f>((SLOPE($O$53:$O$54,$N$53:$N$54)*N28))+(INTERCEPT($O$53:$O$54,$N$53:$N$54))</f>
        <v>-5.5533271889760689</v>
      </c>
      <c r="U28" s="28">
        <f>((SLOPE($Q$53:$Q$54,$P$53:$P$54))*P28)+(INTERCEPT($Q$53:$Q$54,$P$53:$P$54))</f>
        <v>-0.15902007760279258</v>
      </c>
    </row>
    <row r="29" spans="1:22" x14ac:dyDescent="0.25">
      <c r="A29" s="18" t="s">
        <v>798</v>
      </c>
      <c r="B29" s="19">
        <v>26</v>
      </c>
      <c r="C29" s="20" t="s">
        <v>799</v>
      </c>
      <c r="D29" s="19" t="s">
        <v>37</v>
      </c>
      <c r="E29" s="19">
        <v>2</v>
      </c>
      <c r="F29" s="21" t="s">
        <v>737</v>
      </c>
      <c r="G29" s="22">
        <v>0.96160879629629636</v>
      </c>
      <c r="H29" s="19">
        <v>14</v>
      </c>
      <c r="I29" s="23">
        <v>2.5000000000000001E-2</v>
      </c>
      <c r="J29" s="19">
        <v>0</v>
      </c>
      <c r="K29" s="19">
        <v>1</v>
      </c>
      <c r="L29" s="24">
        <v>4234.6220000000003</v>
      </c>
      <c r="M29" s="24">
        <v>4440.4650000000001</v>
      </c>
      <c r="N29" s="25">
        <v>-9.0969999999999995</v>
      </c>
      <c r="O29" s="25">
        <v>2.4E-2</v>
      </c>
      <c r="P29" s="25">
        <v>-3.4449999999999998</v>
      </c>
      <c r="Q29" s="25">
        <v>3.3000000000000002E-2</v>
      </c>
      <c r="R29" s="19" t="s">
        <v>800</v>
      </c>
      <c r="S29" s="29">
        <f t="shared" si="0"/>
        <v>4.8609533507359117</v>
      </c>
      <c r="T29" s="27">
        <f>((SLOPE($O$53:$O$54,$N$53:$N$54)*N29))+(INTERCEPT($O$53:$O$54,$N$53:$N$54))</f>
        <v>-6.9782796279887771</v>
      </c>
      <c r="U29" s="28">
        <f>((SLOPE($Q$53:$Q$54,$P$53:$P$54))*P29)+(INTERCEPT($Q$53:$Q$54,$P$53:$P$54))</f>
        <v>-0.1449256788495501</v>
      </c>
    </row>
    <row r="30" spans="1:22" x14ac:dyDescent="0.25">
      <c r="A30" s="18" t="s">
        <v>801</v>
      </c>
      <c r="B30" s="19">
        <v>27</v>
      </c>
      <c r="C30" s="20" t="s">
        <v>802</v>
      </c>
      <c r="D30" s="19" t="s">
        <v>37</v>
      </c>
      <c r="E30" s="19">
        <v>1</v>
      </c>
      <c r="F30" s="21" t="s">
        <v>737</v>
      </c>
      <c r="G30" s="22">
        <v>0.98318287037037033</v>
      </c>
      <c r="H30" s="19">
        <v>15</v>
      </c>
      <c r="I30" s="23">
        <v>1.4E-2</v>
      </c>
      <c r="J30" s="19">
        <v>0</v>
      </c>
      <c r="K30" s="19">
        <v>1</v>
      </c>
      <c r="L30" s="24">
        <v>1545.5350000000001</v>
      </c>
      <c r="M30" s="24">
        <v>1570.655</v>
      </c>
      <c r="N30" s="25">
        <v>-7.87</v>
      </c>
      <c r="O30" s="25">
        <v>1.4E-2</v>
      </c>
      <c r="P30" s="25">
        <v>-3.536</v>
      </c>
      <c r="Q30" s="25">
        <v>3.3000000000000002E-2</v>
      </c>
      <c r="R30" s="19" t="s">
        <v>803</v>
      </c>
      <c r="S30" s="29">
        <f t="shared" si="0"/>
        <v>1.6253271520864985</v>
      </c>
      <c r="T30" s="27">
        <f>((SLOPE($O$53:$O$54,$N$53:$N$54)*N30))+(INTERCEPT($O$53:$O$54,$N$53:$N$54))</f>
        <v>-5.7204259282271996</v>
      </c>
      <c r="U30" s="28">
        <f>((SLOPE($Q$53:$Q$54,$P$53:$P$54))*P30)+(INTERCEPT($Q$53:$Q$54,$P$53:$P$54))</f>
        <v>-0.23653927074562509</v>
      </c>
    </row>
    <row r="31" spans="1:22" x14ac:dyDescent="0.25">
      <c r="A31" s="18" t="s">
        <v>804</v>
      </c>
      <c r="B31" s="19">
        <v>28</v>
      </c>
      <c r="C31" s="20" t="s">
        <v>805</v>
      </c>
      <c r="D31" s="19" t="s">
        <v>37</v>
      </c>
      <c r="E31" s="19">
        <v>2</v>
      </c>
      <c r="F31" s="21" t="s">
        <v>806</v>
      </c>
      <c r="G31" s="22">
        <v>3.9814814814814817E-3</v>
      </c>
      <c r="H31" s="19">
        <v>15</v>
      </c>
      <c r="I31" s="23">
        <v>1.4999999999999999E-2</v>
      </c>
      <c r="J31" s="19">
        <v>0</v>
      </c>
      <c r="K31" s="19">
        <v>1</v>
      </c>
      <c r="L31" s="24">
        <v>2115.558</v>
      </c>
      <c r="M31" s="24">
        <v>2192.7150000000001</v>
      </c>
      <c r="N31" s="25">
        <v>-8.3109999999999999</v>
      </c>
      <c r="O31" s="25">
        <v>2.8000000000000001E-2</v>
      </c>
      <c r="P31" s="25">
        <v>-3.508</v>
      </c>
      <c r="Q31" s="25">
        <v>5.1999999999999998E-2</v>
      </c>
      <c r="R31" s="19" t="s">
        <v>807</v>
      </c>
      <c r="S31" s="29">
        <f t="shared" si="0"/>
        <v>3.6471228867277716</v>
      </c>
      <c r="T31" s="27">
        <f>((SLOPE($O$53:$O$54,$N$53:$N$54)*N31))+(INTERCEPT($O$53:$O$54,$N$53:$N$54))</f>
        <v>-6.1725151552808724</v>
      </c>
      <c r="U31" s="28">
        <f>((SLOPE($Q$53:$Q$54,$P$53:$P$54))*P31)+(INTERCEPT($Q$53:$Q$54,$P$53:$P$54))</f>
        <v>-0.20835047323914058</v>
      </c>
    </row>
    <row r="32" spans="1:22" x14ac:dyDescent="0.25">
      <c r="A32" s="18" t="s">
        <v>808</v>
      </c>
      <c r="B32" s="19">
        <v>29</v>
      </c>
      <c r="C32" s="20" t="s">
        <v>809</v>
      </c>
      <c r="D32" s="19" t="s">
        <v>37</v>
      </c>
      <c r="E32" s="19">
        <v>1</v>
      </c>
      <c r="F32" s="21" t="s">
        <v>806</v>
      </c>
      <c r="G32" s="22">
        <v>2.7523148148148147E-2</v>
      </c>
      <c r="H32" s="19">
        <v>16</v>
      </c>
      <c r="I32" s="23">
        <v>2.1000000000000001E-2</v>
      </c>
      <c r="J32" s="19">
        <v>1</v>
      </c>
      <c r="K32" s="19">
        <v>1</v>
      </c>
      <c r="L32" s="24">
        <v>2790.3389999999999</v>
      </c>
      <c r="M32" s="24">
        <v>2889.759</v>
      </c>
      <c r="N32" s="25">
        <v>-7.1109999999999998</v>
      </c>
      <c r="O32" s="25">
        <v>3.2000000000000001E-2</v>
      </c>
      <c r="P32" s="25">
        <v>-3.3980000000000001</v>
      </c>
      <c r="Q32" s="25">
        <v>5.0999999999999997E-2</v>
      </c>
      <c r="R32" s="19" t="s">
        <v>810</v>
      </c>
      <c r="S32" s="29">
        <f t="shared" si="0"/>
        <v>3.5630079355949249</v>
      </c>
      <c r="T32" s="27">
        <f>((SLOPE($O$53:$O$54,$N$53:$N$54)*N32))+(INTERCEPT($O$53:$O$54,$N$53:$N$54))</f>
        <v>-4.942340387787886</v>
      </c>
      <c r="U32" s="28">
        <f>((SLOPE($Q$53:$Q$54,$P$53:$P$54))*P32)+(INTERCEPT($Q$53:$Q$54,$P$53:$P$54))</f>
        <v>-9.7608768749379848E-2</v>
      </c>
    </row>
    <row r="33" spans="1:21" x14ac:dyDescent="0.25">
      <c r="A33" s="18" t="s">
        <v>811</v>
      </c>
      <c r="B33" s="19">
        <v>30</v>
      </c>
      <c r="C33" s="20" t="s">
        <v>812</v>
      </c>
      <c r="D33" s="19" t="s">
        <v>37</v>
      </c>
      <c r="E33" s="19">
        <v>2</v>
      </c>
      <c r="F33" s="21" t="s">
        <v>806</v>
      </c>
      <c r="G33" s="22">
        <v>4.929398148148148E-2</v>
      </c>
      <c r="H33" s="19">
        <v>16</v>
      </c>
      <c r="I33" s="23">
        <v>2.9000000000000001E-2</v>
      </c>
      <c r="J33" s="19">
        <v>0</v>
      </c>
      <c r="K33" s="19">
        <v>1</v>
      </c>
      <c r="L33" s="24">
        <v>4082.277</v>
      </c>
      <c r="M33" s="24">
        <v>4285.9610000000002</v>
      </c>
      <c r="N33" s="25">
        <v>-7.8959999999999999</v>
      </c>
      <c r="O33" s="25">
        <v>2.7E-2</v>
      </c>
      <c r="P33" s="25">
        <v>-3.613</v>
      </c>
      <c r="Q33" s="25">
        <v>3.7999999999999999E-2</v>
      </c>
      <c r="R33" s="19" t="s">
        <v>813</v>
      </c>
      <c r="S33" s="29">
        <f t="shared" si="0"/>
        <v>4.9894703372652174</v>
      </c>
      <c r="T33" s="27">
        <f>((SLOPE($O$53:$O$54,$N$53:$N$54)*N33))+(INTERCEPT($O$53:$O$54,$N$53:$N$54))</f>
        <v>-5.7470797148562136</v>
      </c>
      <c r="U33" s="28">
        <f>((SLOPE($Q$53:$Q$54,$P$53:$P$54))*P33)+(INTERCEPT($Q$53:$Q$54,$P$53:$P$54))</f>
        <v>-0.3140584638884576</v>
      </c>
    </row>
    <row r="34" spans="1:21" x14ac:dyDescent="0.25">
      <c r="A34" s="18" t="s">
        <v>814</v>
      </c>
      <c r="B34" s="19">
        <v>31</v>
      </c>
      <c r="C34" s="20" t="s">
        <v>815</v>
      </c>
      <c r="D34" s="19" t="s">
        <v>37</v>
      </c>
      <c r="E34" s="19">
        <v>1</v>
      </c>
      <c r="F34" s="21" t="s">
        <v>806</v>
      </c>
      <c r="G34" s="22">
        <v>0.46335648148148145</v>
      </c>
      <c r="H34" s="19">
        <v>17</v>
      </c>
      <c r="I34" s="23">
        <v>1.4E-2</v>
      </c>
      <c r="J34" s="19">
        <v>0</v>
      </c>
      <c r="K34" s="19">
        <v>1</v>
      </c>
      <c r="L34" s="24">
        <v>1860.749</v>
      </c>
      <c r="M34" s="24">
        <v>1930.8040000000001</v>
      </c>
      <c r="N34" s="25">
        <v>-10.529</v>
      </c>
      <c r="O34" s="25">
        <v>0.03</v>
      </c>
      <c r="P34" s="25">
        <v>-7.2610000000000001</v>
      </c>
      <c r="Q34" s="25">
        <v>8.3000000000000004E-2</v>
      </c>
      <c r="R34" s="19" t="s">
        <v>816</v>
      </c>
      <c r="S34" s="29">
        <f t="shared" si="0"/>
        <v>3.764881776101987</v>
      </c>
      <c r="T34" s="27">
        <f>((SLOPE($O$53:$O$54,$N$53:$N$54)*N34))+(INTERCEPT($O$53:$O$54,$N$53:$N$54))</f>
        <v>-8.4462881838637394</v>
      </c>
      <c r="U34" s="28">
        <f>((SLOPE($Q$53:$Q$54,$P$53:$P$54))*P34)+(INTERCEPT($Q$53:$Q$54,$P$53:$P$54))</f>
        <v>-3.9866560818761609</v>
      </c>
    </row>
    <row r="35" spans="1:21" x14ac:dyDescent="0.25">
      <c r="A35" s="18" t="s">
        <v>817</v>
      </c>
      <c r="B35" s="19">
        <v>32</v>
      </c>
      <c r="C35" s="20" t="s">
        <v>818</v>
      </c>
      <c r="D35" s="19" t="s">
        <v>37</v>
      </c>
      <c r="E35" s="19">
        <v>2</v>
      </c>
      <c r="F35" s="21" t="s">
        <v>806</v>
      </c>
      <c r="G35" s="22">
        <v>8.2430555555555562E-2</v>
      </c>
      <c r="H35" s="19">
        <v>17</v>
      </c>
      <c r="I35" s="23">
        <v>1.4999999999999999E-2</v>
      </c>
      <c r="J35" s="19">
        <v>0</v>
      </c>
      <c r="K35" s="19">
        <v>1</v>
      </c>
      <c r="L35" s="24">
        <v>11671.45</v>
      </c>
      <c r="M35" s="24">
        <v>12256.14</v>
      </c>
      <c r="N35" s="25">
        <v>-3.891</v>
      </c>
      <c r="O35" s="25">
        <v>4.0000000000000001E-3</v>
      </c>
      <c r="P35" s="25">
        <v>-7.0979999999999999</v>
      </c>
      <c r="Q35" s="25">
        <v>1.7999999999999999E-2</v>
      </c>
      <c r="R35" s="19" t="s">
        <v>819</v>
      </c>
      <c r="S35" s="29">
        <f t="shared" si="0"/>
        <v>5.0095746458237613</v>
      </c>
      <c r="T35" s="27">
        <f>((SLOPE($O$53:$O$54,$N$53:$N$54)*N35))+(INTERCEPT($O$53:$O$54,$N$53:$N$54))</f>
        <v>-1.6413714283483745</v>
      </c>
      <c r="U35" s="28">
        <f>((SLOPE($Q$53:$Q$54,$P$53:$P$54))*P35)+(INTERCEPT($Q$53:$Q$54,$P$53:$P$54))</f>
        <v>-3.8225570106776967</v>
      </c>
    </row>
    <row r="36" spans="1:21" x14ac:dyDescent="0.25">
      <c r="A36" s="18" t="s">
        <v>820</v>
      </c>
      <c r="B36" s="19">
        <v>33</v>
      </c>
      <c r="C36" s="20" t="s">
        <v>821</v>
      </c>
      <c r="D36" s="19" t="s">
        <v>37</v>
      </c>
      <c r="E36" s="19">
        <v>1</v>
      </c>
      <c r="F36" s="21" t="s">
        <v>806</v>
      </c>
      <c r="G36" s="22">
        <v>0.10648148148148147</v>
      </c>
      <c r="H36" s="19">
        <v>18</v>
      </c>
      <c r="I36" s="23">
        <v>1.6E-2</v>
      </c>
      <c r="J36" s="19">
        <v>0</v>
      </c>
      <c r="K36" s="19">
        <v>1</v>
      </c>
      <c r="L36" s="24">
        <v>2229.73</v>
      </c>
      <c r="M36" s="24">
        <v>2316.2660000000001</v>
      </c>
      <c r="N36" s="25">
        <v>-6.4710000000000001</v>
      </c>
      <c r="O36" s="25">
        <v>1.7999999999999999E-2</v>
      </c>
      <c r="P36" s="25">
        <v>-2.1139999999999999</v>
      </c>
      <c r="Q36" s="25">
        <v>7.0000000000000007E-2</v>
      </c>
      <c r="R36" s="19" t="s">
        <v>822</v>
      </c>
      <c r="S36" s="29">
        <f t="shared" si="0"/>
        <v>3.881008014423287</v>
      </c>
      <c r="T36" s="27">
        <f>((SLOPE($O$53:$O$54,$N$53:$N$54)*N36))+(INTERCEPT($O$53:$O$54,$N$53:$N$54))</f>
        <v>-4.2862471784582938</v>
      </c>
      <c r="U36" s="28">
        <f>((SLOPE($Q$53:$Q$54,$P$53:$P$54))*P36)+(INTERCEPT($Q$53:$Q$54,$P$53:$P$54))</f>
        <v>1.1950489454765552</v>
      </c>
    </row>
    <row r="37" spans="1:21" x14ac:dyDescent="0.25">
      <c r="A37" s="18" t="s">
        <v>823</v>
      </c>
      <c r="B37" s="19">
        <v>34</v>
      </c>
      <c r="C37" s="20" t="s">
        <v>824</v>
      </c>
      <c r="D37" s="19" t="s">
        <v>62</v>
      </c>
      <c r="E37" s="19">
        <v>2</v>
      </c>
      <c r="F37" s="21" t="s">
        <v>806</v>
      </c>
      <c r="G37" s="22">
        <v>0.12965277777777778</v>
      </c>
      <c r="H37" s="19">
        <v>18</v>
      </c>
      <c r="I37" s="23">
        <v>4.4999999999999998E-2</v>
      </c>
      <c r="J37" s="19">
        <v>1</v>
      </c>
      <c r="K37" s="19">
        <v>1</v>
      </c>
      <c r="L37" s="24">
        <v>5.117</v>
      </c>
      <c r="M37" s="24">
        <v>1573.261</v>
      </c>
      <c r="N37" s="25">
        <v>-27.922999999999998</v>
      </c>
      <c r="O37" s="25">
        <v>1.431</v>
      </c>
      <c r="P37" s="25">
        <v>-16.815000000000001</v>
      </c>
      <c r="Q37" s="25">
        <v>2.9670000000000001</v>
      </c>
      <c r="R37" s="19" t="s">
        <v>825</v>
      </c>
      <c r="S37" s="29">
        <f t="shared" si="0"/>
        <v>30645.769005276525</v>
      </c>
      <c r="T37" s="27"/>
      <c r="U37" s="28"/>
    </row>
    <row r="38" spans="1:21" x14ac:dyDescent="0.25">
      <c r="A38" s="18" t="s">
        <v>826</v>
      </c>
      <c r="B38" s="19">
        <v>35</v>
      </c>
      <c r="C38" s="20" t="s">
        <v>519</v>
      </c>
      <c r="D38" s="19" t="s">
        <v>37</v>
      </c>
      <c r="E38" s="19">
        <v>1</v>
      </c>
      <c r="F38" s="21" t="s">
        <v>806</v>
      </c>
      <c r="G38" s="22">
        <v>0.15350694444444443</v>
      </c>
      <c r="H38" s="19">
        <v>19</v>
      </c>
      <c r="I38" s="23">
        <v>1.4999999999999999E-2</v>
      </c>
      <c r="J38" s="19">
        <v>0</v>
      </c>
      <c r="K38" s="19">
        <v>1</v>
      </c>
      <c r="L38" s="24">
        <v>2060.21</v>
      </c>
      <c r="M38" s="24">
        <v>2102.1559999999999</v>
      </c>
      <c r="N38" s="25">
        <v>-7.2519999999999998</v>
      </c>
      <c r="O38" s="25">
        <v>1.4E-2</v>
      </c>
      <c r="P38" s="25">
        <v>-5.9260000000000002</v>
      </c>
      <c r="Q38" s="25">
        <v>5.3999999999999999E-2</v>
      </c>
      <c r="R38" s="19" t="s">
        <v>827</v>
      </c>
      <c r="S38" s="29">
        <f t="shared" si="0"/>
        <v>2.0360060382194121</v>
      </c>
      <c r="T38" s="27">
        <f>((SLOPE($O$53:$O$54,$N$53:$N$54)*N38))+(INTERCEPT($O$53:$O$54,$N$53:$N$54))</f>
        <v>-5.0868859229683121</v>
      </c>
      <c r="U38" s="28">
        <f>((SLOPE($Q$53:$Q$54,$P$53:$P$54))*P38)+(INTERCEPT($Q$53:$Q$54,$P$53:$P$54))</f>
        <v>-2.6426544864777002</v>
      </c>
    </row>
    <row r="39" spans="1:21" x14ac:dyDescent="0.25">
      <c r="A39" s="18" t="s">
        <v>828</v>
      </c>
      <c r="B39" s="19">
        <v>36</v>
      </c>
      <c r="C39" s="20" t="s">
        <v>829</v>
      </c>
      <c r="D39" s="19" t="s">
        <v>37</v>
      </c>
      <c r="E39" s="19">
        <v>2</v>
      </c>
      <c r="F39" s="21" t="s">
        <v>806</v>
      </c>
      <c r="G39" s="22">
        <v>0.17821759259259259</v>
      </c>
      <c r="H39" s="19">
        <v>19</v>
      </c>
      <c r="I39" s="23">
        <v>2.1000000000000001E-2</v>
      </c>
      <c r="J39" s="19">
        <v>0</v>
      </c>
      <c r="K39" s="19">
        <v>1</v>
      </c>
      <c r="L39" s="24">
        <v>5498.9449999999997</v>
      </c>
      <c r="M39" s="24">
        <v>5358.1450000000004</v>
      </c>
      <c r="N39" s="25">
        <v>-6.5350000000000001</v>
      </c>
      <c r="O39" s="25">
        <v>1.2E-2</v>
      </c>
      <c r="P39" s="25">
        <v>-1.798</v>
      </c>
      <c r="Q39" s="25">
        <v>1.9E-2</v>
      </c>
      <c r="R39" s="19" t="s">
        <v>830</v>
      </c>
      <c r="S39" s="29">
        <f t="shared" si="0"/>
        <v>-2.5604911487567108</v>
      </c>
      <c r="T39" s="27">
        <f>((SLOPE($O$53:$O$54,$N$53:$N$54)*N39))+(INTERCEPT($O$53:$O$54,$N$53:$N$54))</f>
        <v>-4.3518564993912534</v>
      </c>
      <c r="U39" s="28">
        <f>((SLOPE($Q$53:$Q$54,$P$53:$P$54))*P39)+(INTERCEPT($Q$53:$Q$54,$P$53:$P$54))</f>
        <v>1.5131796601925953</v>
      </c>
    </row>
    <row r="40" spans="1:21" x14ac:dyDescent="0.25">
      <c r="A40" s="18" t="s">
        <v>831</v>
      </c>
      <c r="B40" s="19">
        <v>37</v>
      </c>
      <c r="C40" s="20" t="s">
        <v>832</v>
      </c>
      <c r="D40" s="19" t="s">
        <v>37</v>
      </c>
      <c r="E40" s="19">
        <v>1</v>
      </c>
      <c r="F40" s="21" t="s">
        <v>806</v>
      </c>
      <c r="G40" s="22">
        <v>0.19756944444444446</v>
      </c>
      <c r="H40" s="19">
        <v>20</v>
      </c>
      <c r="I40" s="23">
        <v>2.3E-2</v>
      </c>
      <c r="J40" s="19">
        <v>0</v>
      </c>
      <c r="K40" s="19">
        <v>1</v>
      </c>
      <c r="L40" s="24">
        <v>3794.6190000000001</v>
      </c>
      <c r="M40" s="24">
        <v>3995.3760000000002</v>
      </c>
      <c r="N40" s="25">
        <v>-6.0830000000000002</v>
      </c>
      <c r="O40" s="25">
        <v>7.4999999999999997E-2</v>
      </c>
      <c r="P40" s="25">
        <v>-1.774</v>
      </c>
      <c r="Q40" s="25">
        <v>0.29699999999999999</v>
      </c>
      <c r="R40" s="19" t="s">
        <v>833</v>
      </c>
      <c r="S40" s="29">
        <f t="shared" si="0"/>
        <v>5.2905706738937397</v>
      </c>
      <c r="T40" s="27">
        <f>((SLOPE($O$53:$O$54,$N$53:$N$54)*N40))+(INTERCEPT($O$53:$O$54,$N$53:$N$54))</f>
        <v>-3.8884906703022288</v>
      </c>
      <c r="U40" s="28">
        <f>((SLOPE($Q$53:$Q$54,$P$53:$P$54))*P40)+(INTERCEPT($Q$53:$Q$54,$P$53:$P$54))</f>
        <v>1.537341486626725</v>
      </c>
    </row>
    <row r="41" spans="1:21" x14ac:dyDescent="0.25">
      <c r="A41" s="18" t="s">
        <v>834</v>
      </c>
      <c r="B41" s="19">
        <v>38</v>
      </c>
      <c r="C41" s="20" t="s">
        <v>835</v>
      </c>
      <c r="D41" s="19" t="s">
        <v>37</v>
      </c>
      <c r="E41" s="19">
        <v>2</v>
      </c>
      <c r="F41" s="21" t="s">
        <v>806</v>
      </c>
      <c r="G41" s="22">
        <v>0.21855324074074076</v>
      </c>
      <c r="H41" s="19">
        <v>20</v>
      </c>
      <c r="I41" s="23">
        <v>1.6E-2</v>
      </c>
      <c r="J41" s="19">
        <v>0</v>
      </c>
      <c r="K41" s="19">
        <v>1</v>
      </c>
      <c r="L41" s="24">
        <v>432.66899999999998</v>
      </c>
      <c r="M41" s="24">
        <v>1325.941</v>
      </c>
      <c r="N41" s="25">
        <v>-11.797000000000001</v>
      </c>
      <c r="O41" s="25">
        <v>3.3000000000000002E-2</v>
      </c>
      <c r="P41" s="25">
        <v>-9.4589999999999996</v>
      </c>
      <c r="Q41" s="25">
        <v>6.5000000000000002E-2</v>
      </c>
      <c r="R41" s="19" t="s">
        <v>836</v>
      </c>
      <c r="S41" s="29">
        <f t="shared" si="0"/>
        <v>206.45620555205022</v>
      </c>
      <c r="T41" s="27"/>
      <c r="U41" s="28"/>
    </row>
    <row r="42" spans="1:21" x14ac:dyDescent="0.25">
      <c r="A42" s="18" t="s">
        <v>837</v>
      </c>
      <c r="B42" s="19">
        <v>39</v>
      </c>
      <c r="C42" s="20" t="s">
        <v>838</v>
      </c>
      <c r="D42" s="19" t="s">
        <v>37</v>
      </c>
      <c r="E42" s="19">
        <v>1</v>
      </c>
      <c r="F42" s="21" t="s">
        <v>806</v>
      </c>
      <c r="G42" s="22">
        <v>0.42623842592592592</v>
      </c>
      <c r="H42" s="19">
        <v>21</v>
      </c>
      <c r="I42" s="23">
        <v>1.7000000000000001E-2</v>
      </c>
      <c r="J42" s="19">
        <v>0</v>
      </c>
      <c r="K42" s="19">
        <v>1</v>
      </c>
      <c r="L42" s="24">
        <v>5686.9870000000001</v>
      </c>
      <c r="M42" s="24">
        <v>5959.06</v>
      </c>
      <c r="N42" s="25">
        <v>-8.8059999999999992</v>
      </c>
      <c r="O42" s="25">
        <v>0.02</v>
      </c>
      <c r="P42" s="25">
        <v>-2.6379999999999999</v>
      </c>
      <c r="Q42" s="25">
        <v>5.3999999999999999E-2</v>
      </c>
      <c r="R42" s="19" t="s">
        <v>839</v>
      </c>
      <c r="S42" s="29">
        <f t="shared" si="0"/>
        <v>4.7841326171485861</v>
      </c>
      <c r="T42" s="27">
        <f>((SLOPE($O$53:$O$54,$N$53:$N$54)*N42))+(INTERCEPT($O$53:$O$54,$N$53:$N$54))</f>
        <v>-6.6799622468717272</v>
      </c>
      <c r="U42" s="28">
        <f>((SLOPE($Q$53:$Q$54,$P$53:$P$54))*P42)+(INTERCEPT($Q$53:$Q$54,$P$53:$P$54))</f>
        <v>0.66751573499805827</v>
      </c>
    </row>
    <row r="43" spans="1:21" x14ac:dyDescent="0.25">
      <c r="A43" s="18" t="s">
        <v>840</v>
      </c>
      <c r="B43" s="19">
        <v>40</v>
      </c>
      <c r="C43" s="20" t="s">
        <v>841</v>
      </c>
      <c r="D43" s="19" t="s">
        <v>37</v>
      </c>
      <c r="E43" s="19">
        <v>2</v>
      </c>
      <c r="F43" s="21" t="s">
        <v>806</v>
      </c>
      <c r="G43" s="22">
        <v>0.2528009259259259</v>
      </c>
      <c r="H43" s="19">
        <v>21</v>
      </c>
      <c r="I43" s="23">
        <v>1.6E-2</v>
      </c>
      <c r="J43" s="19">
        <v>0</v>
      </c>
      <c r="K43" s="19">
        <v>1</v>
      </c>
      <c r="L43" s="24">
        <v>2593.8380000000002</v>
      </c>
      <c r="M43" s="24">
        <v>2769.556</v>
      </c>
      <c r="N43" s="25">
        <v>-7.5679999999999996</v>
      </c>
      <c r="O43" s="25">
        <v>1.6E-2</v>
      </c>
      <c r="P43" s="25">
        <v>-2.2970000000000002</v>
      </c>
      <c r="Q43" s="25">
        <v>7.3999999999999996E-2</v>
      </c>
      <c r="R43" s="19" t="s">
        <v>842</v>
      </c>
      <c r="S43" s="29">
        <f t="shared" si="0"/>
        <v>6.7744400382753156</v>
      </c>
      <c r="T43" s="27">
        <f>((SLOPE($O$53:$O$54,$N$53:$N$54)*N43))+(INTERCEPT($O$53:$O$54,$N$53:$N$54))</f>
        <v>-5.4108319450747979</v>
      </c>
      <c r="U43" s="28">
        <f>((SLOPE($Q$53:$Q$54,$P$53:$P$54))*P43)+(INTERCEPT($Q$53:$Q$54,$P$53:$P$54))</f>
        <v>1.0108150189163165</v>
      </c>
    </row>
    <row r="44" spans="1:21" x14ac:dyDescent="0.25">
      <c r="A44" s="18" t="s">
        <v>843</v>
      </c>
      <c r="B44" s="19">
        <v>41</v>
      </c>
      <c r="C44" s="20" t="s">
        <v>844</v>
      </c>
      <c r="D44" s="19" t="s">
        <v>37</v>
      </c>
      <c r="E44" s="19">
        <v>1</v>
      </c>
      <c r="F44" s="21" t="s">
        <v>806</v>
      </c>
      <c r="G44" s="22">
        <v>0.27777777777777779</v>
      </c>
      <c r="H44" s="19">
        <v>22</v>
      </c>
      <c r="I44" s="23">
        <v>0.02</v>
      </c>
      <c r="J44" s="19">
        <v>1</v>
      </c>
      <c r="K44" s="19">
        <v>1</v>
      </c>
      <c r="L44" s="24">
        <v>3206.26</v>
      </c>
      <c r="M44" s="24">
        <v>3407.5529999999999</v>
      </c>
      <c r="N44" s="25">
        <v>-9.2119999999999997</v>
      </c>
      <c r="O44" s="25">
        <v>1.9E-2</v>
      </c>
      <c r="P44" s="25">
        <v>-2.605</v>
      </c>
      <c r="Q44" s="25">
        <v>3.6999999999999998E-2</v>
      </c>
      <c r="R44" s="19" t="s">
        <v>845</v>
      </c>
      <c r="S44" s="29">
        <f t="shared" si="0"/>
        <v>6.2781246686170107</v>
      </c>
      <c r="T44" s="27">
        <f>((SLOPE($O$53:$O$54,$N$53:$N$54)*N44))+(INTERCEPT($O$53:$O$54,$N$53:$N$54))</f>
        <v>-7.0961713765401884</v>
      </c>
      <c r="U44" s="28">
        <f>((SLOPE($Q$53:$Q$54,$P$53:$P$54))*P44)+(INTERCEPT($Q$53:$Q$54,$P$53:$P$54))</f>
        <v>0.70073824634498649</v>
      </c>
    </row>
    <row r="45" spans="1:21" x14ac:dyDescent="0.25">
      <c r="A45" s="18" t="s">
        <v>846</v>
      </c>
      <c r="B45" s="19">
        <v>42</v>
      </c>
      <c r="C45" s="20" t="s">
        <v>847</v>
      </c>
      <c r="D45" s="19" t="s">
        <v>37</v>
      </c>
      <c r="E45" s="19">
        <v>2</v>
      </c>
      <c r="F45" s="21" t="s">
        <v>806</v>
      </c>
      <c r="G45" s="22">
        <v>0.29912037037037037</v>
      </c>
      <c r="H45" s="19">
        <v>22</v>
      </c>
      <c r="I45" s="23">
        <v>2.1000000000000001E-2</v>
      </c>
      <c r="J45" s="19">
        <v>0</v>
      </c>
      <c r="K45" s="19">
        <v>1</v>
      </c>
      <c r="L45" s="24">
        <v>3608.3470000000002</v>
      </c>
      <c r="M45" s="24">
        <v>3804.5279999999998</v>
      </c>
      <c r="N45" s="25">
        <v>-8.7409999999999997</v>
      </c>
      <c r="O45" s="25">
        <v>1.4999999999999999E-2</v>
      </c>
      <c r="P45" s="25">
        <v>-2.4</v>
      </c>
      <c r="Q45" s="25">
        <v>4.8000000000000001E-2</v>
      </c>
      <c r="R45" s="19" t="s">
        <v>848</v>
      </c>
      <c r="S45" s="29">
        <f t="shared" si="0"/>
        <v>5.4368662437398427</v>
      </c>
      <c r="T45" s="27">
        <f>((SLOPE($O$53:$O$54,$N$53:$N$54)*N45))+(INTERCEPT($O$53:$O$54,$N$53:$N$54))</f>
        <v>-6.6133277802991914</v>
      </c>
      <c r="U45" s="28">
        <f>((SLOPE($Q$53:$Q$54,$P$53:$P$54))*P45)+(INTERCEPT($Q$53:$Q$54,$P$53:$P$54))</f>
        <v>0.90712051380317726</v>
      </c>
    </row>
    <row r="46" spans="1:21" x14ac:dyDescent="0.25">
      <c r="A46" s="18" t="s">
        <v>849</v>
      </c>
      <c r="B46" s="19">
        <v>43</v>
      </c>
      <c r="C46" s="20" t="s">
        <v>24</v>
      </c>
      <c r="D46" s="19" t="s">
        <v>25</v>
      </c>
      <c r="E46" s="19">
        <v>1</v>
      </c>
      <c r="F46" s="21" t="s">
        <v>806</v>
      </c>
      <c r="G46" s="22">
        <v>0.32394675925925925</v>
      </c>
      <c r="H46" s="19">
        <v>23</v>
      </c>
      <c r="I46" s="23">
        <v>2.1000000000000001E-2</v>
      </c>
      <c r="J46" s="19">
        <v>0</v>
      </c>
      <c r="K46" s="19">
        <v>1</v>
      </c>
      <c r="L46" s="24">
        <v>3041.029</v>
      </c>
      <c r="M46" s="24">
        <v>3229.5590000000002</v>
      </c>
      <c r="N46" s="25">
        <v>-0.221</v>
      </c>
      <c r="O46" s="25">
        <v>2.5999999999999999E-2</v>
      </c>
      <c r="P46" s="25">
        <v>-5.2549999999999999</v>
      </c>
      <c r="Q46" s="25">
        <v>6.6000000000000003E-2</v>
      </c>
      <c r="R46" s="19" t="s">
        <v>850</v>
      </c>
      <c r="S46" s="29">
        <f t="shared" si="0"/>
        <v>6.19954627200201</v>
      </c>
      <c r="T46" s="27">
        <f>((SLOPE($O$53:$O$54,$N$53:$N$54)*N46))+(INTERCEPT($O$53:$O$54,$N$53:$N$54))</f>
        <v>2.1209130689010065</v>
      </c>
      <c r="U46" s="28">
        <f>((SLOPE($Q$53:$Q$54,$P$53:$P$54))*P46)+(INTERCEPT($Q$53:$Q$54,$P$53:$P$54))</f>
        <v>-1.9671300890901593</v>
      </c>
    </row>
    <row r="47" spans="1:21" x14ac:dyDescent="0.25">
      <c r="A47" s="18" t="s">
        <v>851</v>
      </c>
      <c r="B47" s="19">
        <v>44</v>
      </c>
      <c r="C47" s="20" t="s">
        <v>24</v>
      </c>
      <c r="D47" s="19" t="s">
        <v>25</v>
      </c>
      <c r="E47" s="19">
        <v>2</v>
      </c>
      <c r="F47" s="21" t="s">
        <v>806</v>
      </c>
      <c r="G47" s="22">
        <v>0.34506944444444443</v>
      </c>
      <c r="H47" s="19">
        <v>23</v>
      </c>
      <c r="I47" s="23">
        <v>0.02</v>
      </c>
      <c r="J47" s="19">
        <v>0</v>
      </c>
      <c r="K47" s="19">
        <v>1</v>
      </c>
      <c r="L47" s="24">
        <v>3741.6190000000001</v>
      </c>
      <c r="M47" s="24">
        <v>3939.9279999999999</v>
      </c>
      <c r="N47" s="25">
        <v>-0.18</v>
      </c>
      <c r="O47" s="25">
        <v>2.1999999999999999E-2</v>
      </c>
      <c r="P47" s="25">
        <v>-5.2359999999999998</v>
      </c>
      <c r="Q47" s="25">
        <v>4.2000000000000003E-2</v>
      </c>
      <c r="R47" s="19" t="s">
        <v>852</v>
      </c>
      <c r="S47" s="29">
        <f t="shared" si="0"/>
        <v>5.3000853373900441</v>
      </c>
      <c r="T47" s="27">
        <f>((SLOPE($O$53:$O$54,$N$53:$N$54)*N47))+(INTERCEPT($O$53:$O$54,$N$53:$N$54))</f>
        <v>2.1629440401236835</v>
      </c>
      <c r="U47" s="28">
        <f>((SLOPE($Q$53:$Q$54,$P$53:$P$54))*P47)+(INTERCEPT($Q$53:$Q$54,$P$53:$P$54))</f>
        <v>-1.9480019764964736</v>
      </c>
    </row>
    <row r="48" spans="1:21" x14ac:dyDescent="0.25">
      <c r="A48" s="18" t="s">
        <v>853</v>
      </c>
      <c r="B48" s="19">
        <v>45</v>
      </c>
      <c r="C48" s="20" t="s">
        <v>31</v>
      </c>
      <c r="D48" s="19" t="s">
        <v>25</v>
      </c>
      <c r="E48" s="19">
        <v>1</v>
      </c>
      <c r="F48" s="21" t="s">
        <v>806</v>
      </c>
      <c r="G48" s="22">
        <v>0.3684837962962963</v>
      </c>
      <c r="H48" s="19">
        <v>24</v>
      </c>
      <c r="I48" s="23">
        <v>1.7999999999999999E-2</v>
      </c>
      <c r="J48" s="19">
        <v>0</v>
      </c>
      <c r="K48" s="19">
        <v>1</v>
      </c>
      <c r="L48" s="24">
        <v>2668.2440000000001</v>
      </c>
      <c r="M48" s="24">
        <v>2851.1419999999998</v>
      </c>
      <c r="N48" s="25">
        <v>-7.274</v>
      </c>
      <c r="O48" s="25">
        <v>3.1E-2</v>
      </c>
      <c r="P48" s="25">
        <v>-26.062000000000001</v>
      </c>
      <c r="Q48" s="25">
        <v>5.2999999999999999E-2</v>
      </c>
      <c r="R48" s="19" t="s">
        <v>854</v>
      </c>
      <c r="S48" s="29">
        <f t="shared" si="0"/>
        <v>6.8546204919789773</v>
      </c>
      <c r="T48" s="27">
        <f>((SLOPE($O$53:$O$54,$N$53:$N$54)*N48))+(INTERCEPT($O$53:$O$54,$N$53:$N$54))</f>
        <v>-5.1094391270390167</v>
      </c>
      <c r="U48" s="28">
        <f>((SLOPE($Q$53:$Q$54,$P$53:$P$54))*P48)+(INTERCEPT($Q$53:$Q$54,$P$53:$P$54))</f>
        <v>-22.91442686471246</v>
      </c>
    </row>
    <row r="49" spans="1:23" x14ac:dyDescent="0.25">
      <c r="A49" s="32" t="s">
        <v>855</v>
      </c>
      <c r="B49" s="33">
        <v>46</v>
      </c>
      <c r="C49" s="34" t="s">
        <v>31</v>
      </c>
      <c r="D49" s="33" t="s">
        <v>25</v>
      </c>
      <c r="E49" s="33">
        <v>2</v>
      </c>
      <c r="F49" s="35" t="s">
        <v>806</v>
      </c>
      <c r="G49" s="36">
        <v>0.38951388888888888</v>
      </c>
      <c r="H49" s="33">
        <v>24</v>
      </c>
      <c r="I49" s="37">
        <v>0.03</v>
      </c>
      <c r="J49" s="33">
        <v>0</v>
      </c>
      <c r="K49" s="33">
        <v>1</v>
      </c>
      <c r="L49" s="38">
        <v>4696.2839999999997</v>
      </c>
      <c r="M49" s="38">
        <v>4907.768</v>
      </c>
      <c r="N49" s="39">
        <v>-7.1859999999999999</v>
      </c>
      <c r="O49" s="39">
        <v>0.02</v>
      </c>
      <c r="P49" s="39">
        <v>-26.117999999999999</v>
      </c>
      <c r="Q49" s="39">
        <v>2.3E-2</v>
      </c>
      <c r="R49" s="33" t="s">
        <v>856</v>
      </c>
      <c r="S49" s="40">
        <f t="shared" si="0"/>
        <v>4.5032199926580319</v>
      </c>
      <c r="T49" s="41">
        <f>((SLOPE($O$53:$O$54,$N$53:$N$54)*N49))+(INTERCEPT($O$53:$O$54,$N$53:$N$54))</f>
        <v>-5.0192263107561974</v>
      </c>
      <c r="U49" s="42">
        <f>((SLOPE($Q$53:$Q$54,$P$53:$P$54))*P49)+(INTERCEPT($Q$53:$Q$54,$P$53:$P$54))</f>
        <v>-22.970804459725422</v>
      </c>
    </row>
    <row r="50" spans="1:23" x14ac:dyDescent="0.25">
      <c r="A50" s="43"/>
      <c r="B50" s="43"/>
      <c r="C50" s="43"/>
      <c r="D50" s="43"/>
      <c r="E50" s="43"/>
      <c r="F50" s="44"/>
      <c r="G50" s="45"/>
      <c r="H50" s="43"/>
      <c r="I50" s="46"/>
      <c r="J50" s="43"/>
      <c r="K50" s="43"/>
      <c r="L50" s="47"/>
      <c r="M50" s="47"/>
      <c r="N50" s="48"/>
      <c r="O50" s="48"/>
      <c r="P50" s="48"/>
      <c r="Q50" s="48"/>
      <c r="R50" s="43"/>
      <c r="S50" s="49"/>
      <c r="T50" s="50"/>
      <c r="U50" s="50"/>
    </row>
    <row r="51" spans="1:23" ht="30.75" thickBot="1" x14ac:dyDescent="0.3">
      <c r="A51" s="51"/>
      <c r="B51" s="51"/>
      <c r="C51" s="97" t="s">
        <v>156</v>
      </c>
      <c r="D51" s="98"/>
      <c r="E51" s="98"/>
      <c r="F51" s="97" t="s">
        <v>157</v>
      </c>
      <c r="G51" s="98"/>
      <c r="H51" s="99"/>
      <c r="I51" s="52"/>
      <c r="J51" s="53"/>
      <c r="K51" s="53"/>
      <c r="L51" s="54"/>
      <c r="M51" s="54"/>
      <c r="N51" s="100" t="s">
        <v>156</v>
      </c>
      <c r="O51" s="101"/>
      <c r="P51" s="100" t="s">
        <v>157</v>
      </c>
      <c r="Q51" s="101"/>
      <c r="R51" s="53"/>
      <c r="S51" s="55" t="s">
        <v>158</v>
      </c>
    </row>
    <row r="52" spans="1:23" ht="19.5" customHeight="1" x14ac:dyDescent="0.25">
      <c r="A52" s="43"/>
      <c r="B52" s="56" t="s">
        <v>159</v>
      </c>
      <c r="C52" s="56" t="s">
        <v>160</v>
      </c>
      <c r="D52" s="56" t="s">
        <v>161</v>
      </c>
      <c r="E52" s="56" t="s">
        <v>162</v>
      </c>
      <c r="F52" s="56" t="s">
        <v>160</v>
      </c>
      <c r="G52" s="56" t="s">
        <v>161</v>
      </c>
      <c r="H52" s="56" t="s">
        <v>162</v>
      </c>
      <c r="I52" s="52"/>
      <c r="J52" s="53"/>
      <c r="L52" s="102" t="s">
        <v>163</v>
      </c>
      <c r="M52" s="103"/>
      <c r="N52" s="57" t="s">
        <v>164</v>
      </c>
      <c r="O52" s="58" t="s">
        <v>165</v>
      </c>
      <c r="P52" s="57" t="s">
        <v>164</v>
      </c>
      <c r="Q52" s="58" t="s">
        <v>165</v>
      </c>
      <c r="R52" s="53"/>
      <c r="S52" s="59" t="s">
        <v>166</v>
      </c>
      <c r="T52" s="60" t="s">
        <v>164</v>
      </c>
      <c r="U52" s="61"/>
      <c r="V52" s="62" t="s">
        <v>167</v>
      </c>
      <c r="W52" s="63"/>
    </row>
    <row r="53" spans="1:23" x14ac:dyDescent="0.25">
      <c r="A53" s="64" t="s">
        <v>168</v>
      </c>
      <c r="B53" s="56" t="s">
        <v>24</v>
      </c>
      <c r="C53" s="65">
        <f t="array" ref="C53">SLOPE((IF($C$4:$C$49="GS1",N4:N49)),(IF($C$4:$C$49="GS1",L4:L49)))</f>
        <v>4.8823346466358509E-5</v>
      </c>
      <c r="D53" s="66">
        <f t="array" ref="D53">INTERCEPT((IF($C$4:$C$49="GS1",N4:N49)),(IF($C$4:$C$49="GS1",L4:L49)))</f>
        <v>-0.37162986530624287</v>
      </c>
      <c r="E53" s="66">
        <f t="array" ref="E53">((CORREL((IF($C$4:$C$49="GS1",N4:N49)),(IF($C$4:$C$49="GS1",L4:L49))))^2)</f>
        <v>0.9462170403422745</v>
      </c>
      <c r="F53" s="65" t="e">
        <f t="array" ref="F53">SLOPE((IF($C$4:$C$49="GS1",P4:P49)),(IF($C$4:$C$49="NBS 19",L4:L49)))</f>
        <v>#DIV/0!</v>
      </c>
      <c r="G53" s="66">
        <f t="array" ref="G53">INTERCEPT((IF($C$4:$C$49="GS1",P4:P49)),(IF($C$4:$C$49="GS1",L4:L49)))</f>
        <v>-5.3915563641156314</v>
      </c>
      <c r="H53" s="66">
        <f t="array" ref="H53">((CORREL((IF($C$4:$C$49="GS1",P4:P49)),(IF($C$4:$C$49="GS1",L4:L49))))^2)</f>
        <v>0.95408396099838033</v>
      </c>
      <c r="I53" s="52"/>
      <c r="J53" s="53"/>
      <c r="K53" s="67"/>
      <c r="L53" s="68" t="s">
        <v>24</v>
      </c>
      <c r="M53" s="69" t="s">
        <v>169</v>
      </c>
      <c r="N53" s="70">
        <f t="array" ref="N53">AVERAGEIF($C$4:$C$49,"GS1",N4:N49)</f>
        <v>-0.18125000000000002</v>
      </c>
      <c r="O53" s="71">
        <v>2.1616626080742112</v>
      </c>
      <c r="P53" s="72">
        <f t="array" ref="P53">AVERAGEIF($C$4:$C$49,"GS1",P4:P49)</f>
        <v>-5.226</v>
      </c>
      <c r="Q53" s="71">
        <v>-1.9379345488155855</v>
      </c>
      <c r="R53" s="53"/>
      <c r="S53" s="73" t="s">
        <v>169</v>
      </c>
      <c r="T53" s="74">
        <f t="array" ref="T53">AVERAGEIF($C$4:$C$49,"SHK",$T$4:$T$49)</f>
        <v>-1.0006554036124444</v>
      </c>
      <c r="U53" s="75">
        <f t="array" ref="U53">AVERAGEIF($C$4:$C$49,"SHK",$U$4:$U$49)</f>
        <v>-4.9621898241541444</v>
      </c>
      <c r="V53" s="76">
        <v>-0.89292137499428292</v>
      </c>
      <c r="W53" s="76">
        <v>-4.8341210326293309</v>
      </c>
    </row>
    <row r="54" spans="1:23" ht="15.75" thickBot="1" x14ac:dyDescent="0.3">
      <c r="A54" s="77"/>
      <c r="B54" s="56" t="s">
        <v>31</v>
      </c>
      <c r="C54" s="65">
        <f t="array" ref="C54">SLOPE((IF($C$4:$C$49="NBS 18",N4:N49)),(IF($C$4:$C$49="NBS 18",L4:L49)))</f>
        <v>6.3920472435353978E-5</v>
      </c>
      <c r="D54" s="66">
        <f t="array" ref="D54">INTERCEPT((IF($C$4:$C$49="NBS 18",N4:N49)),(IF($C$4:$C$49="NBS 18",L4:L49)))</f>
        <v>-7.4547621516030009</v>
      </c>
      <c r="E54" s="66">
        <f t="array" ref="E54">((CORREL((IF($C$4:$C$49="NBS 18",N4:N49)),(IF($C$4:$C$49="NBS 18",L4:L49))))^2)</f>
        <v>0.92559659227145041</v>
      </c>
      <c r="F54" s="65">
        <f t="array" ref="F54">SLOPE((IF($C$4:$C$49="NBS 18",P4:P49)),(IF($C$4:$C$49="NBS 18",L4:L49)))</f>
        <v>-6.0399332869509587E-5</v>
      </c>
      <c r="G54" s="66">
        <f t="array" ref="G54">INTERCEPT((IF($C$4:$C$49="NBS 18",P4:P49)),(IF($C$4:$C$49="NBS 18",L4:L49)))</f>
        <v>-25.884538725637739</v>
      </c>
      <c r="H54" s="66">
        <f t="array" ref="H54">((CORREL((IF($C$4:$C$49="NBS 18",P4:P49)),(IF($C$4:$C$49="NBS 18",L4:L49))))^2)</f>
        <v>0.8132460517476986</v>
      </c>
      <c r="I54" s="52"/>
      <c r="J54" s="53"/>
      <c r="K54" s="53"/>
      <c r="L54" s="78" t="s">
        <v>31</v>
      </c>
      <c r="M54" s="79" t="s">
        <v>169</v>
      </c>
      <c r="N54" s="80">
        <f>AVERAGEIF($C$4:$C$49,"NBS 18",N4:N49)</f>
        <v>-7.1769999999999996</v>
      </c>
      <c r="O54" s="81">
        <v>-5.01</v>
      </c>
      <c r="P54" s="82">
        <f>AVERAGEIF($C$4:$C$49,"NBS 18",P4:P49)</f>
        <v>-26.147000000000002</v>
      </c>
      <c r="Q54" s="81">
        <v>-23</v>
      </c>
      <c r="R54" s="53"/>
      <c r="S54" s="83" t="s">
        <v>170</v>
      </c>
      <c r="T54" s="84" t="e">
        <f t="array" ref="T54">_xlfn.STDEV.S(IF($C$4:$C$49="SHK",$T$4:$T$49))</f>
        <v>#DIV/0!</v>
      </c>
      <c r="U54" s="85" t="e">
        <f t="array" ref="U54">_xlfn.STDEV.S(IF($C$4:$C$49="SHK",$U$4:$U$49))</f>
        <v>#DIV/0!</v>
      </c>
      <c r="V54" s="86">
        <v>3.0901724624123193E-2</v>
      </c>
      <c r="W54" s="86">
        <v>4.5717234165660411E-2</v>
      </c>
    </row>
    <row r="55" spans="1:23" ht="15.75" thickBot="1" x14ac:dyDescent="0.3">
      <c r="A55" s="64" t="s">
        <v>171</v>
      </c>
      <c r="B55" s="56" t="s">
        <v>24</v>
      </c>
      <c r="C55" s="65">
        <f t="array" ref="C55">SLOPE((IF($C$4:$C$49="GS1",N4:N49)),(IF($C$4:$C$49="GS1",B4:B49)))</f>
        <v>-1.6070054666936628E-3</v>
      </c>
      <c r="D55" s="66">
        <f t="array" ref="D55">INTERCEPT((IF($C$4:$C$49="GS1",N4:N49)),(IF($C$4:$C$49="GS1",B4:B49)))</f>
        <v>-0.13665559829925089</v>
      </c>
      <c r="E55" s="66" t="e">
        <f t="array" ref="E55">((CORREL((IF($C$4:$C$49="GS1",N4:N49)),(IF($C$4:$C$49="GS",B4:B49))))^2)</f>
        <v>#DIV/0!</v>
      </c>
      <c r="F55" s="65">
        <f t="array" ref="F55">SLOPE((IF($C$4:$C$49="GS1",P4:P49)),(IF($C$4:$C$49="GS1",B4:B49)))</f>
        <v>-1.548491597489368E-3</v>
      </c>
      <c r="G55" s="66">
        <f t="array" ref="G55">INTERCEPT((IF($C$4:$C$49="GS1",P4:P49)),(IF($C$4:$C$49="GS1",B4:B49)))</f>
        <v>-5.1830293581696703</v>
      </c>
      <c r="H55" s="66">
        <f t="array" ref="H55">((CORREL((IF($C$4:$C$49="GS1",P4:P49)),(IF($C$4:$C$49="GS1",B4:B49))))^2)</f>
        <v>0.80323275485611856</v>
      </c>
      <c r="I55" s="52"/>
      <c r="J55" s="53"/>
      <c r="K55" s="53"/>
      <c r="L55" s="87" t="s">
        <v>24</v>
      </c>
      <c r="M55" s="79" t="s">
        <v>170</v>
      </c>
      <c r="N55" s="88">
        <f t="array" ref="N55">_xlfn.STDEV.S(IF($C$4:$C$49="GS1",N4:N49))</f>
        <v>4.0475301110677341E-2</v>
      </c>
      <c r="O55" s="89">
        <v>3.3000141382977584E-2</v>
      </c>
      <c r="P55" s="88">
        <f t="array" ref="P55">_xlfn.STDEV.S(IF($C$4:$C$49="GS1",P4:P49))</f>
        <v>3.505234181430212E-2</v>
      </c>
      <c r="Q55" s="89">
        <v>5.5896050767380925E-2</v>
      </c>
      <c r="R55" s="53"/>
      <c r="T55" s="84"/>
    </row>
    <row r="56" spans="1:23" x14ac:dyDescent="0.25">
      <c r="A56" s="90"/>
      <c r="B56" s="56" t="s">
        <v>31</v>
      </c>
      <c r="C56" s="65">
        <f t="array" ref="C56">SLOPE((IF($C$4:$C$49="NBS 18",N4:N49)),(IF($C$4:$C$49="NBS 18",B4:B49)))</f>
        <v>-7.2408207343412651E-3</v>
      </c>
      <c r="D56" s="66">
        <f t="array" ref="D56">INTERCEPT((IF($C$4:$C$49="NBS 18",N4:N49)),(IF($C$4:$C$49="NBS 18",B4:B49)))</f>
        <v>-6.8994352051835843</v>
      </c>
      <c r="E56" s="66">
        <f t="array" ref="E56">((CORREL((IF($C$4:$C$49="NBS 18",N4:N49)),(IF($C$4:$C$49="NBS 18",B4:B49))))^2)</f>
        <v>0.78081802283376933</v>
      </c>
      <c r="F56" s="65">
        <f t="array" ref="F56">SLOPE((IF($C$4:$C$49="NBS 18",P4:P49)),(IF($C$4:$C$49="NBS 18",B4:B49)))</f>
        <v>7.8498920086392861E-3</v>
      </c>
      <c r="G56" s="66">
        <f t="array" ref="G56">INTERCEPT((IF($C$4:$C$49="NBS 18",P4:P49)),(IF($C$4:$C$49="NBS 18",B4:B49)))</f>
        <v>-26.44791252699784</v>
      </c>
      <c r="H56" s="66">
        <f t="array" ref="H56">((CORREL((IF($C$4:$C$49="NBS 18",P4:P49)),(IF($C$4:$C$49="NBS 18",B4:B49))))^2)</f>
        <v>0.90306183348842428</v>
      </c>
      <c r="I56" s="52"/>
      <c r="J56" s="53"/>
      <c r="K56" s="53"/>
      <c r="L56" s="91" t="s">
        <v>31</v>
      </c>
      <c r="M56" s="92" t="s">
        <v>170</v>
      </c>
      <c r="N56" s="93">
        <f t="array" ref="N56">_xlfn.STDEV.S(IF($C$4:$C$49="NBS 18",N4:N49))</f>
        <v>0.10179882121124993</v>
      </c>
      <c r="O56" s="86">
        <v>0.04</v>
      </c>
      <c r="P56" s="93">
        <f t="array" ref="P56">_xlfn.STDEV.S(IF($C$4:$C$49="NBS 18",P4:P49))</f>
        <v>0.10262066068779647</v>
      </c>
      <c r="Q56" s="86">
        <v>0.1</v>
      </c>
      <c r="R56" s="53"/>
    </row>
    <row r="57" spans="1:23" x14ac:dyDescent="0.25">
      <c r="A57" s="51"/>
      <c r="B57" s="51"/>
      <c r="C57" s="51"/>
      <c r="D57" s="51"/>
      <c r="E57" s="51"/>
      <c r="F57" s="51"/>
      <c r="G57" s="51"/>
      <c r="H57" s="51"/>
      <c r="I57" s="52"/>
      <c r="J57" s="53"/>
      <c r="K57" s="53"/>
      <c r="L57" s="54"/>
      <c r="M57" s="54"/>
      <c r="N57" s="82"/>
      <c r="R57" s="82"/>
    </row>
    <row r="58" spans="1:23" x14ac:dyDescent="0.25">
      <c r="A58" s="53"/>
      <c r="B58" s="53"/>
      <c r="C58" s="53"/>
      <c r="D58" s="53"/>
      <c r="E58" s="53"/>
      <c r="F58" s="53"/>
      <c r="G58" s="53"/>
      <c r="H58" s="53"/>
      <c r="I58" s="94"/>
      <c r="J58" s="53"/>
      <c r="K58" s="53"/>
      <c r="L58" s="54"/>
      <c r="M58" s="54"/>
      <c r="N58" s="82"/>
      <c r="R58" s="95"/>
    </row>
    <row r="59" spans="1:23" x14ac:dyDescent="0.25">
      <c r="A59" s="53"/>
      <c r="B59" s="53"/>
      <c r="C59" s="53"/>
      <c r="D59" s="53"/>
      <c r="E59" s="53"/>
      <c r="F59" s="53"/>
      <c r="G59" s="53"/>
      <c r="H59" s="53"/>
      <c r="I59" s="94"/>
      <c r="J59" s="53"/>
      <c r="K59" s="53"/>
      <c r="L59" s="54"/>
      <c r="M59" s="54"/>
      <c r="N59" s="82"/>
      <c r="R59" s="96"/>
    </row>
    <row r="60" spans="1:23" x14ac:dyDescent="0.25">
      <c r="A60" s="53"/>
      <c r="B60" s="53"/>
      <c r="C60" s="53"/>
      <c r="D60" s="53"/>
      <c r="E60" s="53"/>
      <c r="F60" s="53"/>
      <c r="G60" s="53"/>
      <c r="H60" s="53"/>
      <c r="I60" s="94"/>
      <c r="J60" s="53"/>
      <c r="K60" s="53"/>
      <c r="L60" s="54"/>
      <c r="M60" s="54"/>
      <c r="N60" s="82"/>
      <c r="O60" s="82"/>
      <c r="R60" s="67"/>
    </row>
    <row r="61" spans="1:23" x14ac:dyDescent="0.25">
      <c r="A61" s="53"/>
      <c r="B61" s="53"/>
      <c r="C61" s="53"/>
      <c r="D61" s="53"/>
      <c r="E61" s="53"/>
      <c r="F61" s="53"/>
      <c r="G61" s="53"/>
      <c r="H61" s="53"/>
      <c r="I61" s="94"/>
      <c r="J61" s="53"/>
      <c r="K61" s="53"/>
      <c r="L61" s="54"/>
      <c r="M61" s="54"/>
      <c r="N61" s="82"/>
      <c r="O61" s="82"/>
      <c r="R61" s="67"/>
    </row>
    <row r="62" spans="1:23" x14ac:dyDescent="0.25">
      <c r="A62" s="53"/>
      <c r="B62" s="53"/>
      <c r="C62" s="53"/>
      <c r="D62" s="53"/>
      <c r="E62" s="53"/>
      <c r="F62" s="53"/>
      <c r="G62" s="53"/>
      <c r="H62" s="53"/>
      <c r="I62" s="94"/>
      <c r="J62" s="53"/>
      <c r="K62" s="53"/>
      <c r="L62" s="54"/>
      <c r="M62" s="54"/>
      <c r="N62" s="82"/>
      <c r="O62" s="82"/>
      <c r="P62" s="82"/>
      <c r="Q62" s="82"/>
      <c r="R62" s="53"/>
    </row>
    <row r="63" spans="1:23" x14ac:dyDescent="0.25">
      <c r="A63" s="53"/>
      <c r="B63" s="53"/>
      <c r="C63" s="53"/>
      <c r="D63" s="53"/>
      <c r="E63" s="53"/>
      <c r="F63" s="53"/>
      <c r="G63" s="53"/>
      <c r="H63" s="53"/>
      <c r="I63" s="94"/>
      <c r="J63" s="53"/>
      <c r="K63" s="53"/>
      <c r="L63" s="54"/>
      <c r="M63" s="54"/>
      <c r="N63" s="82"/>
      <c r="O63" s="82"/>
      <c r="P63" s="82"/>
      <c r="Q63" s="82"/>
      <c r="R63" s="53"/>
    </row>
    <row r="64" spans="1:23" x14ac:dyDescent="0.25">
      <c r="A64" s="53"/>
      <c r="B64" s="53"/>
      <c r="C64" s="53"/>
      <c r="D64" s="53"/>
      <c r="E64" s="53"/>
      <c r="F64" s="53"/>
      <c r="G64" s="53"/>
      <c r="H64" s="53"/>
      <c r="I64" s="94"/>
      <c r="J64" s="53"/>
      <c r="K64" s="53"/>
      <c r="L64" s="54"/>
      <c r="M64" s="54"/>
      <c r="N64" s="82"/>
      <c r="O64" s="82"/>
      <c r="P64" s="82"/>
      <c r="Q64" s="82"/>
      <c r="R64" s="53"/>
    </row>
    <row r="65" spans="1:23" x14ac:dyDescent="0.25">
      <c r="A65" s="53"/>
      <c r="B65" s="53"/>
      <c r="C65" s="53"/>
      <c r="D65" s="53"/>
      <c r="E65" s="53"/>
      <c r="F65" s="53"/>
      <c r="G65" s="53"/>
      <c r="H65" s="53"/>
      <c r="I65" s="94"/>
      <c r="J65" s="53"/>
      <c r="K65" s="53"/>
      <c r="L65" s="54"/>
      <c r="M65" s="54"/>
      <c r="N65" s="82"/>
      <c r="O65" s="82"/>
      <c r="P65" s="82"/>
      <c r="Q65" s="82"/>
      <c r="R65" s="53"/>
    </row>
    <row r="66" spans="1:23" x14ac:dyDescent="0.25">
      <c r="A66" s="53"/>
      <c r="B66" s="53"/>
      <c r="C66" s="53"/>
      <c r="D66" s="53"/>
      <c r="E66" s="53"/>
      <c r="F66" s="53"/>
      <c r="G66" s="53"/>
      <c r="H66" s="53"/>
      <c r="I66" s="94"/>
      <c r="J66" s="53"/>
      <c r="K66" s="53"/>
      <c r="L66" s="54"/>
      <c r="M66" s="54"/>
      <c r="N66" s="82"/>
      <c r="O66" s="82"/>
      <c r="P66" s="82"/>
      <c r="Q66" s="82"/>
      <c r="R66" s="53"/>
    </row>
    <row r="67" spans="1:23" s="7" customFormat="1" x14ac:dyDescent="0.25">
      <c r="A67" s="53"/>
      <c r="B67" s="53"/>
      <c r="C67" s="53"/>
      <c r="D67" s="53"/>
      <c r="E67" s="53"/>
      <c r="F67" s="53"/>
      <c r="G67" s="53"/>
      <c r="H67" s="53"/>
      <c r="I67" s="94"/>
      <c r="J67" s="53"/>
      <c r="K67" s="53"/>
      <c r="L67" s="54"/>
      <c r="M67" s="54"/>
      <c r="N67" s="82"/>
      <c r="O67" s="82"/>
      <c r="P67" s="82"/>
      <c r="Q67" s="82"/>
      <c r="R67" s="53"/>
      <c r="T67" s="6"/>
      <c r="U67" s="6"/>
      <c r="V67" s="3"/>
      <c r="W67" s="3"/>
    </row>
    <row r="68" spans="1:23" s="7" customFormat="1" x14ac:dyDescent="0.25">
      <c r="A68" s="3"/>
      <c r="B68" s="3"/>
      <c r="C68" s="3"/>
      <c r="D68" s="3"/>
      <c r="E68" s="3"/>
      <c r="F68" s="53"/>
      <c r="G68" s="53"/>
      <c r="H68" s="53"/>
      <c r="I68" s="94"/>
      <c r="J68" s="53"/>
      <c r="K68" s="53"/>
      <c r="L68" s="54"/>
      <c r="M68" s="54"/>
      <c r="N68" s="82"/>
      <c r="O68" s="82"/>
      <c r="P68" s="82"/>
      <c r="Q68" s="82"/>
      <c r="R68" s="53"/>
      <c r="T68" s="6"/>
      <c r="U68" s="6"/>
      <c r="V68" s="3"/>
      <c r="W68" s="3"/>
    </row>
    <row r="69" spans="1:23" s="7" customFormat="1" x14ac:dyDescent="0.25">
      <c r="A69" s="3"/>
      <c r="B69" s="3"/>
      <c r="C69" s="3"/>
      <c r="D69" s="3"/>
      <c r="E69" s="3"/>
      <c r="F69" s="53"/>
      <c r="G69" s="53"/>
      <c r="H69" s="53"/>
      <c r="I69" s="94"/>
      <c r="J69" s="53"/>
      <c r="K69" s="53"/>
      <c r="L69" s="54"/>
      <c r="M69" s="54"/>
      <c r="N69" s="82"/>
      <c r="O69" s="82"/>
      <c r="P69" s="82"/>
      <c r="Q69" s="82"/>
      <c r="R69" s="53"/>
      <c r="T69" s="6"/>
      <c r="U69" s="6"/>
      <c r="V69" s="3"/>
      <c r="W69" s="3"/>
    </row>
    <row r="70" spans="1:23" s="7" customFormat="1" x14ac:dyDescent="0.25">
      <c r="A70" s="3"/>
      <c r="B70" s="3"/>
      <c r="C70" s="3"/>
      <c r="D70" s="3"/>
      <c r="E70" s="3"/>
      <c r="F70" s="53"/>
      <c r="G70" s="53"/>
      <c r="H70" s="53"/>
      <c r="I70" s="94"/>
      <c r="J70" s="53"/>
      <c r="K70" s="53"/>
      <c r="L70" s="54"/>
      <c r="M70" s="54"/>
      <c r="N70" s="82"/>
      <c r="O70" s="82"/>
      <c r="P70" s="82"/>
      <c r="Q70" s="82"/>
      <c r="R70" s="53"/>
      <c r="T70" s="6"/>
      <c r="U70" s="6"/>
      <c r="V70" s="3"/>
      <c r="W70" s="3"/>
    </row>
    <row r="71" spans="1:23" s="7" customFormat="1" x14ac:dyDescent="0.25">
      <c r="A71" s="3"/>
      <c r="B71" s="3"/>
      <c r="C71" s="3"/>
      <c r="D71" s="3"/>
      <c r="E71" s="3"/>
      <c r="F71" s="53"/>
      <c r="G71" s="53"/>
      <c r="H71" s="53"/>
      <c r="I71" s="94"/>
      <c r="J71" s="53"/>
      <c r="K71" s="53"/>
      <c r="L71" s="54"/>
      <c r="M71" s="54"/>
      <c r="N71" s="82"/>
      <c r="O71" s="82"/>
      <c r="P71" s="82"/>
      <c r="Q71" s="82"/>
      <c r="R71" s="53"/>
      <c r="T71" s="6"/>
      <c r="U71" s="6"/>
      <c r="V71" s="3"/>
      <c r="W71" s="3"/>
    </row>
    <row r="72" spans="1:23" s="7" customFormat="1" x14ac:dyDescent="0.25">
      <c r="A72" s="3"/>
      <c r="B72" s="3"/>
      <c r="C72" s="3"/>
      <c r="D72" s="3"/>
      <c r="E72" s="3"/>
      <c r="F72" s="53"/>
      <c r="G72" s="53"/>
      <c r="H72" s="53"/>
      <c r="I72" s="94"/>
      <c r="J72" s="53"/>
      <c r="K72" s="53"/>
      <c r="L72" s="54"/>
      <c r="M72" s="54"/>
      <c r="N72" s="82"/>
      <c r="O72" s="82"/>
      <c r="P72" s="82"/>
      <c r="Q72" s="82"/>
      <c r="R72" s="53"/>
      <c r="T72" s="6"/>
      <c r="U72" s="6"/>
      <c r="V72" s="3"/>
      <c r="W72" s="3"/>
    </row>
    <row r="73" spans="1:23" s="7" customFormat="1" x14ac:dyDescent="0.25">
      <c r="A73" s="3"/>
      <c r="B73" s="3"/>
      <c r="C73" s="3"/>
      <c r="D73" s="3"/>
      <c r="E73" s="3"/>
      <c r="F73" s="53"/>
      <c r="G73" s="53"/>
      <c r="H73" s="53"/>
      <c r="I73" s="94"/>
      <c r="J73" s="53"/>
      <c r="K73" s="53"/>
      <c r="L73" s="54"/>
      <c r="M73" s="54"/>
      <c r="N73" s="82"/>
      <c r="O73" s="82"/>
      <c r="P73" s="82"/>
      <c r="Q73" s="82"/>
      <c r="R73" s="53"/>
      <c r="T73" s="6"/>
      <c r="U73" s="6"/>
      <c r="V73" s="3"/>
      <c r="W73" s="3"/>
    </row>
    <row r="74" spans="1:23" s="7" customFormat="1" x14ac:dyDescent="0.25">
      <c r="A74" s="53"/>
      <c r="B74" s="53"/>
      <c r="C74" s="53"/>
      <c r="D74" s="53"/>
      <c r="E74" s="53"/>
      <c r="F74" s="53"/>
      <c r="G74" s="53"/>
      <c r="H74" s="53"/>
      <c r="I74" s="94"/>
      <c r="J74" s="53"/>
      <c r="K74" s="53"/>
      <c r="L74" s="54"/>
      <c r="M74" s="54"/>
      <c r="N74" s="82"/>
      <c r="O74" s="82"/>
      <c r="P74" s="82"/>
      <c r="Q74" s="82"/>
      <c r="R74" s="53"/>
      <c r="T74" s="6"/>
      <c r="U74" s="6"/>
      <c r="V74" s="3"/>
      <c r="W74" s="3"/>
    </row>
    <row r="75" spans="1:23" s="7" customFormat="1" x14ac:dyDescent="0.25">
      <c r="A75" s="53"/>
      <c r="B75" s="53"/>
      <c r="C75" s="53"/>
      <c r="D75" s="53"/>
      <c r="E75" s="53"/>
      <c r="F75" s="53"/>
      <c r="G75" s="53"/>
      <c r="H75" s="53"/>
      <c r="I75" s="94"/>
      <c r="J75" s="53"/>
      <c r="K75" s="53"/>
      <c r="L75" s="54"/>
      <c r="M75" s="54"/>
      <c r="N75" s="82"/>
      <c r="O75" s="82"/>
      <c r="P75" s="82"/>
      <c r="Q75" s="82"/>
      <c r="R75" s="53"/>
      <c r="T75" s="6"/>
      <c r="U75" s="6"/>
      <c r="V75" s="3"/>
      <c r="W75" s="3"/>
    </row>
    <row r="76" spans="1:23" s="7" customFormat="1" x14ac:dyDescent="0.25">
      <c r="A76" s="53"/>
      <c r="B76" s="53"/>
      <c r="C76" s="53"/>
      <c r="D76" s="53"/>
      <c r="E76" s="53"/>
      <c r="F76" s="53"/>
      <c r="G76" s="53"/>
      <c r="H76" s="53"/>
      <c r="I76" s="94"/>
      <c r="J76" s="53"/>
      <c r="K76" s="53"/>
      <c r="L76" s="54"/>
      <c r="M76" s="54"/>
      <c r="N76" s="82"/>
      <c r="O76" s="82"/>
      <c r="P76" s="82"/>
      <c r="Q76" s="82"/>
      <c r="R76" s="53"/>
      <c r="T76" s="6"/>
      <c r="U76" s="6"/>
      <c r="V76" s="3"/>
      <c r="W76" s="3"/>
    </row>
    <row r="77" spans="1:23" s="7" customFormat="1" x14ac:dyDescent="0.25">
      <c r="A77" s="53"/>
      <c r="B77" s="53"/>
      <c r="C77" s="53"/>
      <c r="D77" s="53"/>
      <c r="E77" s="53"/>
      <c r="F77" s="53"/>
      <c r="G77" s="53"/>
      <c r="H77" s="53"/>
      <c r="I77" s="94"/>
      <c r="J77" s="53"/>
      <c r="K77" s="53"/>
      <c r="L77" s="54"/>
      <c r="M77" s="54"/>
      <c r="N77" s="82"/>
      <c r="O77" s="82"/>
      <c r="P77" s="82"/>
      <c r="Q77" s="82"/>
      <c r="R77" s="53"/>
      <c r="T77" s="6"/>
      <c r="U77" s="6"/>
      <c r="V77" s="3"/>
      <c r="W77" s="3"/>
    </row>
    <row r="78" spans="1:23" s="7" customFormat="1" x14ac:dyDescent="0.25">
      <c r="A78" s="53"/>
      <c r="B78" s="53"/>
      <c r="C78" s="53"/>
      <c r="D78" s="53"/>
      <c r="E78" s="53"/>
      <c r="F78" s="53"/>
      <c r="G78" s="53"/>
      <c r="H78" s="53"/>
      <c r="I78" s="94"/>
      <c r="J78" s="53"/>
      <c r="K78" s="53"/>
      <c r="L78" s="54"/>
      <c r="M78" s="54"/>
      <c r="N78" s="82"/>
      <c r="O78" s="82"/>
      <c r="P78" s="82"/>
      <c r="Q78" s="82"/>
      <c r="R78" s="53"/>
      <c r="T78" s="6"/>
      <c r="U78" s="6"/>
      <c r="V78" s="3"/>
      <c r="W78" s="3"/>
    </row>
    <row r="79" spans="1:23" s="7" customFormat="1" x14ac:dyDescent="0.25">
      <c r="A79" s="53"/>
      <c r="B79" s="53"/>
      <c r="C79" s="53"/>
      <c r="D79" s="53"/>
      <c r="E79" s="53"/>
      <c r="F79" s="53"/>
      <c r="G79" s="53"/>
      <c r="H79" s="53"/>
      <c r="I79" s="94"/>
      <c r="J79" s="53"/>
      <c r="K79" s="53"/>
      <c r="L79" s="54"/>
      <c r="M79" s="54"/>
      <c r="N79" s="82"/>
      <c r="O79" s="82"/>
      <c r="P79" s="82"/>
      <c r="Q79" s="82"/>
      <c r="R79" s="53"/>
      <c r="T79" s="6"/>
      <c r="U79" s="6"/>
      <c r="V79" s="3"/>
      <c r="W79" s="3"/>
    </row>
    <row r="80" spans="1:23" s="7" customFormat="1" x14ac:dyDescent="0.25">
      <c r="A80" s="53"/>
      <c r="B80" s="53"/>
      <c r="C80" s="53"/>
      <c r="D80" s="53"/>
      <c r="E80" s="53"/>
      <c r="F80" s="53"/>
      <c r="G80" s="53"/>
      <c r="H80" s="53"/>
      <c r="I80" s="94"/>
      <c r="J80" s="53"/>
      <c r="K80" s="53"/>
      <c r="L80" s="54"/>
      <c r="M80" s="54"/>
      <c r="N80" s="82"/>
      <c r="O80" s="82"/>
      <c r="P80" s="82"/>
      <c r="Q80" s="82"/>
      <c r="R80" s="53"/>
      <c r="T80" s="6"/>
      <c r="U80" s="6"/>
      <c r="V80" s="3"/>
      <c r="W80" s="3"/>
    </row>
    <row r="81" spans="1:23" s="7" customFormat="1" x14ac:dyDescent="0.25">
      <c r="A81" s="53"/>
      <c r="B81" s="53"/>
      <c r="C81" s="53"/>
      <c r="D81" s="53"/>
      <c r="E81" s="53"/>
      <c r="F81" s="53"/>
      <c r="G81" s="53"/>
      <c r="H81" s="53"/>
      <c r="I81" s="94"/>
      <c r="J81" s="53"/>
      <c r="K81" s="53"/>
      <c r="L81" s="54"/>
      <c r="M81" s="54"/>
      <c r="N81" s="82"/>
      <c r="O81" s="82"/>
      <c r="P81" s="82"/>
      <c r="Q81" s="82"/>
      <c r="R81" s="53"/>
      <c r="T81" s="6"/>
      <c r="U81" s="6"/>
      <c r="V81" s="3"/>
      <c r="W81" s="3"/>
    </row>
    <row r="82" spans="1:23" s="7" customFormat="1" x14ac:dyDescent="0.25">
      <c r="A82" s="53"/>
      <c r="B82" s="53"/>
      <c r="C82" s="53"/>
      <c r="D82" s="53"/>
      <c r="E82" s="53"/>
      <c r="F82" s="53"/>
      <c r="G82" s="53"/>
      <c r="H82" s="53"/>
      <c r="I82" s="94"/>
      <c r="J82" s="53"/>
      <c r="K82" s="53"/>
      <c r="L82" s="54"/>
      <c r="M82" s="54"/>
      <c r="N82" s="82"/>
      <c r="O82" s="82"/>
      <c r="P82" s="82"/>
      <c r="Q82" s="82"/>
      <c r="R82" s="53"/>
      <c r="T82" s="6"/>
      <c r="U82" s="6"/>
      <c r="V82" s="3"/>
      <c r="W82" s="3"/>
    </row>
    <row r="83" spans="1:23" s="7" customFormat="1" x14ac:dyDescent="0.25">
      <c r="A83" s="53"/>
      <c r="B83" s="53"/>
      <c r="C83" s="53"/>
      <c r="D83" s="53"/>
      <c r="E83" s="53"/>
      <c r="F83" s="53"/>
      <c r="G83" s="53"/>
      <c r="H83" s="53"/>
      <c r="I83" s="94"/>
      <c r="J83" s="53"/>
      <c r="K83" s="53"/>
      <c r="L83" s="54"/>
      <c r="M83" s="54"/>
      <c r="N83" s="82"/>
      <c r="O83" s="82"/>
      <c r="P83" s="82"/>
      <c r="Q83" s="82"/>
      <c r="R83" s="53"/>
      <c r="T83" s="6"/>
      <c r="U83" s="6"/>
      <c r="V83" s="3"/>
      <c r="W83" s="3"/>
    </row>
    <row r="84" spans="1:23" s="7" customFormat="1" x14ac:dyDescent="0.25">
      <c r="A84" s="53"/>
      <c r="B84" s="53"/>
      <c r="C84" s="53"/>
      <c r="D84" s="53"/>
      <c r="E84" s="53"/>
      <c r="F84" s="53"/>
      <c r="G84" s="53"/>
      <c r="H84" s="53"/>
      <c r="I84" s="94"/>
      <c r="J84" s="53"/>
      <c r="K84" s="53"/>
      <c r="L84" s="54"/>
      <c r="M84" s="54"/>
      <c r="N84" s="82"/>
      <c r="O84" s="82"/>
      <c r="P84" s="82"/>
      <c r="Q84" s="82"/>
      <c r="R84" s="53"/>
      <c r="T84" s="6"/>
      <c r="U84" s="6"/>
      <c r="V84" s="3"/>
      <c r="W84" s="3"/>
    </row>
    <row r="85" spans="1:23" s="7" customFormat="1" x14ac:dyDescent="0.25">
      <c r="A85" s="53"/>
      <c r="B85" s="53"/>
      <c r="C85" s="53"/>
      <c r="D85" s="53"/>
      <c r="E85" s="53"/>
      <c r="F85" s="53"/>
      <c r="G85" s="53"/>
      <c r="H85" s="53"/>
      <c r="I85" s="94"/>
      <c r="J85" s="53"/>
      <c r="K85" s="53"/>
      <c r="L85" s="54"/>
      <c r="M85" s="54"/>
      <c r="N85" s="82"/>
      <c r="O85" s="82"/>
      <c r="P85" s="82"/>
      <c r="Q85" s="82"/>
      <c r="R85" s="53"/>
      <c r="T85" s="6"/>
      <c r="U85" s="6"/>
      <c r="V85" s="3"/>
      <c r="W85" s="3"/>
    </row>
    <row r="86" spans="1:23" s="7" customFormat="1" x14ac:dyDescent="0.25">
      <c r="A86" s="53"/>
      <c r="B86" s="53"/>
      <c r="C86" s="53"/>
      <c r="D86" s="53"/>
      <c r="E86" s="53"/>
      <c r="F86" s="53"/>
      <c r="G86" s="53"/>
      <c r="H86" s="53"/>
      <c r="I86" s="94"/>
      <c r="J86" s="53"/>
      <c r="K86" s="53"/>
      <c r="L86" s="54"/>
      <c r="M86" s="54"/>
      <c r="N86" s="82"/>
      <c r="O86" s="82"/>
      <c r="P86" s="82"/>
      <c r="Q86" s="82"/>
      <c r="R86" s="53"/>
      <c r="T86" s="6"/>
      <c r="U86" s="6"/>
      <c r="V86" s="3"/>
      <c r="W86" s="3"/>
    </row>
    <row r="87" spans="1:23" s="7" customFormat="1" x14ac:dyDescent="0.25">
      <c r="A87" s="53"/>
      <c r="B87" s="53"/>
      <c r="C87" s="53"/>
      <c r="D87" s="53"/>
      <c r="E87" s="53"/>
      <c r="F87" s="53"/>
      <c r="G87" s="53"/>
      <c r="H87" s="53"/>
      <c r="I87" s="94"/>
      <c r="J87" s="53"/>
      <c r="K87" s="53"/>
      <c r="L87" s="54"/>
      <c r="M87" s="54"/>
      <c r="N87" s="82"/>
      <c r="O87" s="82"/>
      <c r="P87" s="82"/>
      <c r="Q87" s="82"/>
      <c r="R87" s="53"/>
      <c r="T87" s="6"/>
      <c r="U87" s="6"/>
      <c r="V87" s="3"/>
      <c r="W87" s="3"/>
    </row>
    <row r="88" spans="1:23" s="7" customFormat="1" x14ac:dyDescent="0.25">
      <c r="A88" s="53"/>
      <c r="B88" s="53"/>
      <c r="C88" s="53"/>
      <c r="D88" s="53"/>
      <c r="E88" s="53"/>
      <c r="F88" s="53"/>
      <c r="G88" s="53"/>
      <c r="H88" s="53"/>
      <c r="I88" s="94"/>
      <c r="J88" s="53"/>
      <c r="K88" s="53"/>
      <c r="L88" s="54"/>
      <c r="M88" s="54"/>
      <c r="N88" s="82"/>
      <c r="O88" s="82"/>
      <c r="P88" s="82"/>
      <c r="Q88" s="82"/>
      <c r="R88" s="53"/>
      <c r="T88" s="6"/>
      <c r="U88" s="6"/>
      <c r="V88" s="3"/>
      <c r="W88" s="3"/>
    </row>
    <row r="89" spans="1:23" s="7" customFormat="1" x14ac:dyDescent="0.25">
      <c r="A89" s="53"/>
      <c r="B89" s="53"/>
      <c r="C89" s="53"/>
      <c r="D89" s="53"/>
      <c r="E89" s="53"/>
      <c r="F89" s="53"/>
      <c r="G89" s="53"/>
      <c r="H89" s="53"/>
      <c r="I89" s="94"/>
      <c r="J89" s="53"/>
      <c r="K89" s="53"/>
      <c r="L89" s="54"/>
      <c r="M89" s="54"/>
      <c r="N89" s="82"/>
      <c r="O89" s="82"/>
      <c r="P89" s="82"/>
      <c r="Q89" s="82"/>
      <c r="R89" s="53"/>
      <c r="T89" s="6"/>
      <c r="U89" s="6"/>
      <c r="V89" s="3"/>
      <c r="W89" s="3"/>
    </row>
    <row r="90" spans="1:23" s="7" customFormat="1" x14ac:dyDescent="0.25">
      <c r="A90" s="53"/>
      <c r="B90" s="53"/>
      <c r="C90" s="53"/>
      <c r="D90" s="53"/>
      <c r="E90" s="53"/>
      <c r="F90" s="53"/>
      <c r="G90" s="53"/>
      <c r="H90" s="53"/>
      <c r="I90" s="94"/>
      <c r="J90" s="53"/>
      <c r="K90" s="53"/>
      <c r="L90" s="54"/>
      <c r="M90" s="54"/>
      <c r="N90" s="82"/>
      <c r="O90" s="82"/>
      <c r="P90" s="82"/>
      <c r="Q90" s="82"/>
      <c r="R90" s="53"/>
      <c r="T90" s="6"/>
      <c r="U90" s="6"/>
      <c r="V90" s="3"/>
      <c r="W90" s="3"/>
    </row>
    <row r="91" spans="1:23" s="7" customFormat="1" x14ac:dyDescent="0.25">
      <c r="A91" s="53"/>
      <c r="B91" s="53"/>
      <c r="C91" s="53"/>
      <c r="D91" s="53"/>
      <c r="E91" s="53"/>
      <c r="F91" s="53"/>
      <c r="G91" s="53"/>
      <c r="H91" s="53"/>
      <c r="I91" s="94"/>
      <c r="J91" s="53"/>
      <c r="K91" s="53"/>
      <c r="L91" s="54"/>
      <c r="M91" s="54"/>
      <c r="N91" s="82"/>
      <c r="O91" s="82"/>
      <c r="P91" s="82"/>
      <c r="Q91" s="82"/>
      <c r="R91" s="53"/>
      <c r="T91" s="6"/>
      <c r="U91" s="6"/>
      <c r="V91" s="3"/>
      <c r="W91" s="3"/>
    </row>
    <row r="92" spans="1:23" s="7" customFormat="1" x14ac:dyDescent="0.25">
      <c r="A92" s="53"/>
      <c r="B92" s="53"/>
      <c r="C92" s="53"/>
      <c r="D92" s="53"/>
      <c r="E92" s="53"/>
      <c r="F92" s="53"/>
      <c r="G92" s="53"/>
      <c r="H92" s="53"/>
      <c r="I92" s="94"/>
      <c r="J92" s="53"/>
      <c r="K92" s="53"/>
      <c r="L92" s="54"/>
      <c r="M92" s="54"/>
      <c r="N92" s="82"/>
      <c r="O92" s="82"/>
      <c r="P92" s="82"/>
      <c r="Q92" s="82"/>
      <c r="R92" s="53"/>
      <c r="T92" s="6"/>
      <c r="U92" s="6"/>
      <c r="V92" s="3"/>
      <c r="W92" s="3"/>
    </row>
    <row r="93" spans="1:23" s="7" customFormat="1" x14ac:dyDescent="0.25">
      <c r="A93" s="53"/>
      <c r="B93" s="53"/>
      <c r="C93" s="53"/>
      <c r="D93" s="53"/>
      <c r="E93" s="53"/>
      <c r="F93" s="53"/>
      <c r="G93" s="53"/>
      <c r="H93" s="53"/>
      <c r="I93" s="94"/>
      <c r="J93" s="53"/>
      <c r="K93" s="53"/>
      <c r="L93" s="54"/>
      <c r="M93" s="54"/>
      <c r="N93" s="82"/>
      <c r="O93" s="82"/>
      <c r="P93" s="82"/>
      <c r="Q93" s="82"/>
      <c r="R93" s="53"/>
      <c r="T93" s="6"/>
      <c r="U93" s="6"/>
      <c r="V93" s="3"/>
      <c r="W93" s="3"/>
    </row>
  </sheetData>
  <mergeCells count="5">
    <mergeCell ref="C51:E51"/>
    <mergeCell ref="F51:H51"/>
    <mergeCell ref="N51:O51"/>
    <mergeCell ref="P51:Q51"/>
    <mergeCell ref="L52:M52"/>
  </mergeCells>
  <conditionalFormatting sqref="A4:U4 A49:R49 A5:R47 S5:U49">
    <cfRule type="expression" dxfId="119" priority="22">
      <formula>$B4=0</formula>
    </cfRule>
    <cfRule type="expression" dxfId="118" priority="23">
      <formula>$S4&gt;15&amp;$S4&lt;30</formula>
    </cfRule>
    <cfRule type="expression" dxfId="117" priority="24">
      <formula>$S4&gt;29</formula>
    </cfRule>
    <cfRule type="expression" dxfId="116" priority="25">
      <formula>$C4="NBS 18"</formula>
    </cfRule>
    <cfRule type="expression" dxfId="115" priority="26">
      <formula>$C4="Atlantis II"</formula>
    </cfRule>
    <cfRule type="expression" dxfId="114" priority="27">
      <formula>$C4="SHK"</formula>
    </cfRule>
    <cfRule type="expression" dxfId="113" priority="28">
      <formula>$C4="SC1"</formula>
    </cfRule>
    <cfRule type="expression" dxfId="112" priority="29">
      <formula>$C4="jcp"</formula>
    </cfRule>
    <cfRule type="expression" dxfId="111" priority="30">
      <formula>$C4="GS1"</formula>
    </cfRule>
    <cfRule type="expression" dxfId="110" priority="31">
      <formula>$C4="nbs 19"</formula>
    </cfRule>
  </conditionalFormatting>
  <conditionalFormatting sqref="H53:H56">
    <cfRule type="cellIs" priority="21" operator="greaterThan">
      <formula>0.6</formula>
    </cfRule>
  </conditionalFormatting>
  <conditionalFormatting sqref="A48:Q48">
    <cfRule type="expression" dxfId="109" priority="11">
      <formula>$B48=0</formula>
    </cfRule>
    <cfRule type="expression" dxfId="108" priority="12">
      <formula>$S48&gt;15&amp;$S48&lt;30</formula>
    </cfRule>
    <cfRule type="expression" dxfId="107" priority="13">
      <formula>$S48&gt;29</formula>
    </cfRule>
    <cfRule type="expression" dxfId="106" priority="14">
      <formula>$C48="NBS 18"</formula>
    </cfRule>
    <cfRule type="expression" dxfId="105" priority="15">
      <formula>$C48="Atlantis II"</formula>
    </cfRule>
    <cfRule type="expression" dxfId="104" priority="16">
      <formula>$C48="SHK"</formula>
    </cfRule>
    <cfRule type="expression" dxfId="103" priority="17">
      <formula>$C48="SC1"</formula>
    </cfRule>
    <cfRule type="expression" dxfId="102" priority="18">
      <formula>$C48="jcp"</formula>
    </cfRule>
    <cfRule type="expression" dxfId="101" priority="19">
      <formula>$C48="GS1"</formula>
    </cfRule>
    <cfRule type="expression" dxfId="100" priority="20">
      <formula>$C48="nbs 19"</formula>
    </cfRule>
  </conditionalFormatting>
  <conditionalFormatting sqref="R48">
    <cfRule type="expression" dxfId="99" priority="1">
      <formula>$B48=0</formula>
    </cfRule>
    <cfRule type="expression" dxfId="98" priority="2">
      <formula>$S48&gt;15&amp;$S48&lt;30</formula>
    </cfRule>
    <cfRule type="expression" dxfId="97" priority="3">
      <formula>$S48&gt;29</formula>
    </cfRule>
    <cfRule type="expression" dxfId="96" priority="4">
      <formula>$C48="NBS 18"</formula>
    </cfRule>
    <cfRule type="expression" dxfId="95" priority="5">
      <formula>$C48="Atlantis II"</formula>
    </cfRule>
    <cfRule type="expression" dxfId="94" priority="6">
      <formula>$C48="SHK"</formula>
    </cfRule>
    <cfRule type="expression" dxfId="93" priority="7">
      <formula>$C48="SC1"</formula>
    </cfRule>
    <cfRule type="expression" dxfId="92" priority="8">
      <formula>$C48="jcp"</formula>
    </cfRule>
    <cfRule type="expression" dxfId="91" priority="9">
      <formula>$C48="GS1"</formula>
    </cfRule>
    <cfRule type="expression" dxfId="90" priority="10">
      <formula>$C48="nbs 19"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221122</vt:lpstr>
      <vt:lpstr>221124</vt:lpstr>
      <vt:lpstr>221128</vt:lpstr>
      <vt:lpstr>221129</vt:lpstr>
      <vt:lpstr>221206</vt:lpstr>
      <vt:lpstr>221207</vt:lpstr>
      <vt:lpstr>221209</vt:lpstr>
      <vt:lpstr>221214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2022-12-08T13:16:09Z</dcterms:created>
  <dcterms:modified xsi:type="dcterms:W3CDTF">2023-01-05T13:03:08Z</dcterms:modified>
</cp:coreProperties>
</file>